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S5" i="8" s="1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U5" i="2"/>
  <c r="V5" i="2"/>
  <c r="W5" i="2"/>
  <c r="X5" i="2"/>
  <c r="AA5" i="2" s="1"/>
  <c r="Y5" i="2"/>
  <c r="Z5" i="2"/>
  <c r="AC5" i="2" s="1"/>
  <c r="AB5" i="2"/>
  <c r="U6" i="2"/>
  <c r="V6" i="2"/>
  <c r="W6" i="2"/>
  <c r="AC6" i="2" s="1"/>
  <c r="X6" i="2"/>
  <c r="Y6" i="2"/>
  <c r="AB6" i="2" s="1"/>
  <c r="Z6" i="2"/>
  <c r="AA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AC14" i="2" s="1"/>
  <c r="X14" i="2"/>
  <c r="Y14" i="2"/>
  <c r="AB14" i="2" s="1"/>
  <c r="Z14" i="2"/>
  <c r="AA14" i="2"/>
  <c r="U15" i="2"/>
  <c r="V15" i="2"/>
  <c r="AB15" i="2" s="1"/>
  <c r="W15" i="2"/>
  <c r="X15" i="2"/>
  <c r="AA15" i="2" s="1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AC18" i="2" s="1"/>
  <c r="X18" i="2"/>
  <c r="Y18" i="2"/>
  <c r="AB18" i="2" s="1"/>
  <c r="Z18" i="2"/>
  <c r="AA18" i="2"/>
  <c r="U19" i="2"/>
  <c r="V19" i="2"/>
  <c r="AB19" i="2" s="1"/>
  <c r="W19" i="2"/>
  <c r="X19" i="2"/>
  <c r="AA19" i="2" s="1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AC22" i="2" s="1"/>
  <c r="X22" i="2"/>
  <c r="Y22" i="2"/>
  <c r="AB22" i="2" s="1"/>
  <c r="Z22" i="2"/>
  <c r="AA22" i="2"/>
  <c r="U23" i="2"/>
  <c r="V23" i="2"/>
  <c r="AB23" i="2" s="1"/>
  <c r="W23" i="2"/>
  <c r="X23" i="2"/>
  <c r="AA23" i="2" s="1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AC26" i="2" s="1"/>
  <c r="X26" i="2"/>
  <c r="Y26" i="2"/>
  <c r="AB26" i="2" s="1"/>
  <c r="Z26" i="2"/>
  <c r="AA26" i="2"/>
  <c r="U27" i="2"/>
  <c r="V27" i="2"/>
  <c r="AB27" i="2" s="1"/>
  <c r="W27" i="2"/>
  <c r="X27" i="2"/>
  <c r="AA27" i="2" s="1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AC30" i="2" s="1"/>
  <c r="X30" i="2"/>
  <c r="Y30" i="2"/>
  <c r="AB30" i="2" s="1"/>
  <c r="Z30" i="2"/>
  <c r="AA30" i="2"/>
  <c r="U31" i="2"/>
  <c r="V31" i="2"/>
  <c r="AB31" i="2" s="1"/>
  <c r="W31" i="2"/>
  <c r="X31" i="2"/>
  <c r="AA31" i="2" s="1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AC34" i="2" s="1"/>
  <c r="X34" i="2"/>
  <c r="Y34" i="2"/>
  <c r="AB34" i="2" s="1"/>
  <c r="Z34" i="2"/>
  <c r="AA34" i="2"/>
  <c r="U35" i="2"/>
  <c r="V35" i="2"/>
  <c r="AB35" i="2" s="1"/>
  <c r="W35" i="2"/>
  <c r="X35" i="2"/>
  <c r="AA35" i="2" s="1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AC38" i="2" s="1"/>
  <c r="X38" i="2"/>
  <c r="Y38" i="2"/>
  <c r="AB38" i="2" s="1"/>
  <c r="Z38" i="2"/>
  <c r="AA38" i="2"/>
  <c r="U39" i="2"/>
  <c r="V39" i="2"/>
  <c r="AB39" i="2" s="1"/>
  <c r="W39" i="2"/>
  <c r="X39" i="2"/>
  <c r="AA39" i="2" s="1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AC42" i="2" s="1"/>
  <c r="X42" i="2"/>
  <c r="Y42" i="2"/>
  <c r="AB42" i="2" s="1"/>
  <c r="Z42" i="2"/>
  <c r="AA42" i="2"/>
  <c r="U43" i="2"/>
  <c r="V43" i="2"/>
  <c r="AB43" i="2" s="1"/>
  <c r="W43" i="2"/>
  <c r="X43" i="2"/>
  <c r="AA43" i="2" s="1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AC46" i="2" s="1"/>
  <c r="X46" i="2"/>
  <c r="Y46" i="2"/>
  <c r="AB46" i="2" s="1"/>
  <c r="Z46" i="2"/>
  <c r="AA46" i="2"/>
  <c r="U47" i="2"/>
  <c r="V47" i="2"/>
  <c r="AB47" i="2" s="1"/>
  <c r="W47" i="2"/>
  <c r="X47" i="2"/>
  <c r="AA47" i="2" s="1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AC50" i="2" s="1"/>
  <c r="X50" i="2"/>
  <c r="Y50" i="2"/>
  <c r="AB50" i="2" s="1"/>
  <c r="Z50" i="2"/>
  <c r="AA50" i="2"/>
  <c r="U51" i="2"/>
  <c r="V51" i="2"/>
  <c r="AB51" i="2" s="1"/>
  <c r="W51" i="2"/>
  <c r="X51" i="2"/>
  <c r="AA51" i="2" s="1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AC54" i="2" s="1"/>
  <c r="X54" i="2"/>
  <c r="Y54" i="2"/>
  <c r="AB54" i="2" s="1"/>
  <c r="Z54" i="2"/>
  <c r="AA54" i="2"/>
  <c r="U55" i="2"/>
  <c r="V55" i="2"/>
  <c r="AB55" i="2" s="1"/>
  <c r="W55" i="2"/>
  <c r="X55" i="2"/>
  <c r="AA55" i="2" s="1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O47" i="2" s="1"/>
  <c r="G47" i="2"/>
  <c r="H47" i="2"/>
  <c r="I47" i="2"/>
  <c r="J47" i="2"/>
  <c r="K47" i="2"/>
  <c r="L47" i="2"/>
  <c r="M47" i="2"/>
  <c r="P47" i="2"/>
  <c r="E48" i="2"/>
  <c r="N48" i="2" s="1"/>
  <c r="F48" i="2"/>
  <c r="O48" i="2" s="1"/>
  <c r="G48" i="2"/>
  <c r="H48" i="2"/>
  <c r="I48" i="2"/>
  <c r="J48" i="2"/>
  <c r="K48" i="2"/>
  <c r="L48" i="2"/>
  <c r="M48" i="2"/>
  <c r="P48" i="2"/>
  <c r="E49" i="2"/>
  <c r="N49" i="2" s="1"/>
  <c r="F49" i="2"/>
  <c r="O49" i="2" s="1"/>
  <c r="G49" i="2"/>
  <c r="H49" i="2"/>
  <c r="I49" i="2"/>
  <c r="J49" i="2"/>
  <c r="K49" i="2"/>
  <c r="L49" i="2"/>
  <c r="M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U4" i="2" l="1"/>
  <c r="O4" i="8" l="1"/>
  <c r="P4" i="8"/>
  <c r="Q4" i="8"/>
  <c r="R4" i="8"/>
  <c r="T4" i="8" s="1"/>
  <c r="C4" i="8"/>
  <c r="V4" i="2"/>
  <c r="W4" i="2"/>
  <c r="X4" i="2"/>
  <c r="AA4" i="2" s="1"/>
  <c r="Y4" i="2"/>
  <c r="Z4" i="2"/>
  <c r="D4" i="2"/>
  <c r="AB4" i="2" l="1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E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E98" i="9" s="1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D67" i="9"/>
  <c r="G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E136" i="9"/>
  <c r="D136" i="9"/>
  <c r="E97" i="9"/>
  <c r="D97" i="9"/>
  <c r="G126" i="9"/>
  <c r="D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257" i="10"/>
  <c r="D275" i="10"/>
  <c r="D260" i="10"/>
  <c r="D263" i="10"/>
  <c r="D277" i="10"/>
  <c r="D269" i="10"/>
  <c r="D262" i="10"/>
  <c r="D259" i="10"/>
  <c r="D267" i="10"/>
  <c r="D278" i="10"/>
  <c r="D273" i="10"/>
  <c r="D266" i="10"/>
  <c r="D258" i="10"/>
  <c r="D253" i="10"/>
  <c r="D256" i="10"/>
  <c r="D255" i="10"/>
  <c r="D271" i="10"/>
  <c r="D272" i="10"/>
  <c r="D276" i="10"/>
  <c r="D261" i="10"/>
  <c r="D274" i="10"/>
  <c r="D265" i="10"/>
  <c r="D270" i="10"/>
  <c r="D268" i="10"/>
  <c r="D254" i="10"/>
  <c r="D264" i="10"/>
  <c r="D275" i="3"/>
  <c r="D278" i="3"/>
  <c r="D276" i="3"/>
  <c r="D273" i="3"/>
  <c r="D263" i="3"/>
  <c r="D264" i="3"/>
  <c r="D254" i="3"/>
  <c r="D271" i="3"/>
  <c r="D259" i="3"/>
  <c r="D269" i="3"/>
  <c r="D272" i="3"/>
  <c r="D262" i="3"/>
  <c r="D274" i="3"/>
  <c r="D253" i="3"/>
  <c r="D267" i="3"/>
  <c r="D256" i="3"/>
  <c r="D255" i="3"/>
  <c r="D266" i="3"/>
  <c r="D277" i="3"/>
  <c r="D265" i="3"/>
  <c r="D258" i="3"/>
  <c r="D261" i="3"/>
  <c r="D260" i="3"/>
  <c r="D268" i="3"/>
  <c r="D257" i="3"/>
  <c r="D270" i="3"/>
  <c r="D251" i="10"/>
  <c r="D234" i="10"/>
  <c r="D236" i="10"/>
  <c r="D250" i="10"/>
  <c r="D247" i="10"/>
  <c r="D235" i="10"/>
  <c r="D239" i="10"/>
  <c r="D244" i="10"/>
  <c r="D249" i="10"/>
  <c r="D237" i="10"/>
  <c r="D242" i="10"/>
  <c r="D245" i="10"/>
  <c r="D243" i="10"/>
  <c r="D241" i="10"/>
  <c r="D240" i="10"/>
  <c r="D246" i="10"/>
  <c r="D238" i="10"/>
  <c r="D248" i="10"/>
  <c r="D252" i="10"/>
  <c r="D234" i="3"/>
  <c r="D252" i="3"/>
  <c r="D239" i="3"/>
  <c r="D235" i="3"/>
  <c r="D249" i="3"/>
  <c r="D237" i="3"/>
  <c r="D250" i="3"/>
  <c r="D240" i="3"/>
  <c r="D238" i="3"/>
  <c r="D242" i="3"/>
  <c r="D247" i="3"/>
  <c r="D243" i="3"/>
  <c r="D236" i="3"/>
  <c r="D251" i="3"/>
  <c r="D244" i="3"/>
  <c r="D246" i="3"/>
  <c r="D245" i="3"/>
  <c r="D248" i="3"/>
  <c r="D241" i="3"/>
  <c r="D167" i="10"/>
  <c r="D180" i="10"/>
  <c r="D192" i="10"/>
  <c r="D186" i="10"/>
  <c r="D187" i="10"/>
  <c r="D184" i="10"/>
  <c r="D200" i="10"/>
  <c r="D232" i="10"/>
  <c r="D204" i="10"/>
  <c r="D214" i="10"/>
  <c r="D212" i="10"/>
  <c r="D219" i="10"/>
  <c r="D224" i="10"/>
  <c r="D215" i="10"/>
  <c r="D223" i="10"/>
  <c r="D190" i="10"/>
  <c r="D173" i="10"/>
  <c r="D193" i="10"/>
  <c r="D197" i="10"/>
  <c r="D185" i="10"/>
  <c r="D170" i="10"/>
  <c r="D177" i="10"/>
  <c r="D181" i="10"/>
  <c r="D189" i="10"/>
  <c r="D176" i="10"/>
  <c r="D198" i="10"/>
  <c r="D171" i="10"/>
  <c r="D178" i="10"/>
  <c r="D218" i="10"/>
  <c r="D210" i="10"/>
  <c r="D207" i="10"/>
  <c r="D233" i="10"/>
  <c r="D202" i="10"/>
  <c r="D229" i="10"/>
  <c r="D201" i="10"/>
  <c r="D217" i="10"/>
  <c r="D166" i="10"/>
  <c r="D168" i="10"/>
  <c r="D195" i="10"/>
  <c r="D182" i="10"/>
  <c r="D183" i="10"/>
  <c r="D172" i="10"/>
  <c r="D191" i="10"/>
  <c r="D199" i="10"/>
  <c r="D188" i="10"/>
  <c r="D226" i="10"/>
  <c r="D208" i="10"/>
  <c r="D231" i="10"/>
  <c r="D220" i="10"/>
  <c r="D211" i="10"/>
  <c r="D205" i="10"/>
  <c r="D230" i="10"/>
  <c r="D227" i="10"/>
  <c r="D169" i="10"/>
  <c r="D174" i="10"/>
  <c r="D179" i="10"/>
  <c r="D175" i="10"/>
  <c r="D194" i="10"/>
  <c r="D196" i="10"/>
  <c r="D209" i="10"/>
  <c r="D216" i="10"/>
  <c r="D203" i="10"/>
  <c r="D225" i="10"/>
  <c r="D221" i="10"/>
  <c r="D213" i="10"/>
  <c r="D222" i="10"/>
  <c r="D228" i="10"/>
  <c r="D206" i="10"/>
  <c r="D190" i="3"/>
  <c r="D169" i="3"/>
  <c r="D167" i="3"/>
  <c r="D193" i="3"/>
  <c r="D166" i="3"/>
  <c r="D180" i="3"/>
  <c r="D186" i="3"/>
  <c r="D196" i="3"/>
  <c r="D183" i="3"/>
  <c r="D182" i="3"/>
  <c r="D177" i="3"/>
  <c r="D219" i="3"/>
  <c r="D208" i="3"/>
  <c r="D212" i="3"/>
  <c r="D210" i="3"/>
  <c r="D211" i="3"/>
  <c r="D221" i="3"/>
  <c r="D209" i="3"/>
  <c r="D233" i="3"/>
  <c r="D199" i="3"/>
  <c r="D178" i="3"/>
  <c r="D173" i="3"/>
  <c r="D191" i="3"/>
  <c r="D195" i="3"/>
  <c r="D200" i="3"/>
  <c r="D184" i="3"/>
  <c r="D192" i="3"/>
  <c r="D185" i="3"/>
  <c r="D197" i="3"/>
  <c r="D198" i="3"/>
  <c r="D170" i="3"/>
  <c r="D204" i="3"/>
  <c r="D218" i="3"/>
  <c r="D232" i="3"/>
  <c r="D205" i="3"/>
  <c r="D202" i="3"/>
  <c r="D227" i="3"/>
  <c r="D228" i="3"/>
  <c r="D230" i="3"/>
  <c r="D175" i="3"/>
  <c r="D176" i="3"/>
  <c r="D174" i="3"/>
  <c r="D207" i="3"/>
  <c r="D220" i="3"/>
  <c r="D203" i="3"/>
  <c r="D217" i="3"/>
  <c r="D201" i="3"/>
  <c r="D179" i="3"/>
  <c r="D168" i="3"/>
  <c r="D188" i="3"/>
  <c r="D187" i="3"/>
  <c r="D189" i="3"/>
  <c r="D181" i="3"/>
  <c r="D224" i="3"/>
  <c r="D215" i="3"/>
  <c r="D213" i="3"/>
  <c r="D222" i="3"/>
  <c r="D206" i="3"/>
  <c r="D229" i="3"/>
  <c r="D226" i="3"/>
  <c r="D225" i="3"/>
  <c r="D171" i="3"/>
  <c r="D172" i="3"/>
  <c r="D194" i="3"/>
  <c r="D223" i="3"/>
  <c r="D214" i="3"/>
  <c r="D231" i="3"/>
  <c r="D216" i="3"/>
  <c r="D2" i="10"/>
  <c r="D3" i="10"/>
  <c r="D2" i="3"/>
  <c r="D3" i="3"/>
  <c r="D8" i="3"/>
  <c r="D6" i="3"/>
  <c r="D4" i="3"/>
  <c r="D5" i="3"/>
  <c r="D9" i="3"/>
  <c r="D7" i="3"/>
  <c r="D131" i="10"/>
  <c r="D77" i="10"/>
  <c r="D44" i="10"/>
  <c r="D33" i="10"/>
  <c r="D106" i="10"/>
  <c r="D71" i="10"/>
  <c r="D29" i="10"/>
  <c r="D30" i="10"/>
  <c r="D128" i="10"/>
  <c r="D85" i="10"/>
  <c r="D154" i="10"/>
  <c r="D18" i="10"/>
  <c r="D93" i="10"/>
  <c r="D120" i="10"/>
  <c r="D14" i="10"/>
  <c r="D47" i="10"/>
  <c r="D16" i="10"/>
  <c r="D75" i="10"/>
  <c r="D21" i="10"/>
  <c r="D139" i="10"/>
  <c r="D32" i="10"/>
  <c r="D20" i="10"/>
  <c r="D37" i="10"/>
  <c r="D164" i="10"/>
  <c r="D132" i="10"/>
  <c r="D31" i="10"/>
  <c r="D80" i="10"/>
  <c r="D12" i="10"/>
  <c r="D40" i="10"/>
  <c r="D72" i="10"/>
  <c r="D110" i="10"/>
  <c r="D24" i="10"/>
  <c r="D116" i="10"/>
  <c r="D138" i="10"/>
  <c r="D89" i="10"/>
  <c r="D97" i="10"/>
  <c r="D114" i="10"/>
  <c r="D63" i="10"/>
  <c r="D27" i="10"/>
  <c r="D133" i="10"/>
  <c r="D50" i="10"/>
  <c r="D55" i="10"/>
  <c r="D45" i="10"/>
  <c r="D83" i="10"/>
  <c r="D59" i="10"/>
  <c r="D74" i="10"/>
  <c r="D68" i="10"/>
  <c r="D36" i="10"/>
  <c r="D76" i="10"/>
  <c r="D160" i="10"/>
  <c r="D67" i="10"/>
  <c r="D165" i="10"/>
  <c r="D5" i="10"/>
  <c r="D95" i="10"/>
  <c r="D112" i="10"/>
  <c r="D126" i="10"/>
  <c r="D35" i="10"/>
  <c r="D111" i="10"/>
  <c r="D135" i="10"/>
  <c r="D94" i="10"/>
  <c r="D22" i="10"/>
  <c r="D54" i="10"/>
  <c r="D46" i="10"/>
  <c r="D124" i="10"/>
  <c r="D87" i="10"/>
  <c r="D122" i="10"/>
  <c r="D86" i="10"/>
  <c r="D107" i="10"/>
  <c r="D13" i="10"/>
  <c r="D17" i="10"/>
  <c r="D41" i="10"/>
  <c r="D42" i="10"/>
  <c r="D108" i="10"/>
  <c r="D62" i="10"/>
  <c r="D52" i="10"/>
  <c r="D34" i="10"/>
  <c r="D53" i="10"/>
  <c r="D58" i="10"/>
  <c r="D140" i="10"/>
  <c r="D125" i="10"/>
  <c r="D28" i="10"/>
  <c r="D134" i="10"/>
  <c r="D60" i="10"/>
  <c r="D117" i="10"/>
  <c r="D158" i="10"/>
  <c r="D157" i="10"/>
  <c r="D81" i="10"/>
  <c r="D9" i="10"/>
  <c r="D149" i="10"/>
  <c r="D123" i="10"/>
  <c r="D61" i="10"/>
  <c r="D64" i="10"/>
  <c r="D79" i="10"/>
  <c r="D100" i="10"/>
  <c r="D159" i="10"/>
  <c r="D113" i="10"/>
  <c r="D146" i="10"/>
  <c r="D155" i="10"/>
  <c r="D163" i="10"/>
  <c r="D4" i="10"/>
  <c r="D102" i="10"/>
  <c r="D156" i="10"/>
  <c r="D99" i="10"/>
  <c r="D56" i="10"/>
  <c r="D57" i="10"/>
  <c r="D84" i="10"/>
  <c r="D143" i="10"/>
  <c r="D96" i="10"/>
  <c r="D6" i="10"/>
  <c r="D130" i="10"/>
  <c r="D88" i="10"/>
  <c r="D90" i="10"/>
  <c r="D127" i="10"/>
  <c r="D69" i="10"/>
  <c r="D65" i="10"/>
  <c r="D119" i="10"/>
  <c r="D19" i="10"/>
  <c r="D38" i="10"/>
  <c r="D104" i="10"/>
  <c r="D7" i="10"/>
  <c r="D147" i="10"/>
  <c r="D78" i="10"/>
  <c r="D105" i="10"/>
  <c r="D153" i="10"/>
  <c r="D103" i="10"/>
  <c r="D82" i="10"/>
  <c r="D101" i="10"/>
  <c r="D70" i="10"/>
  <c r="D49" i="10"/>
  <c r="D161" i="10"/>
  <c r="D144" i="10"/>
  <c r="D115" i="10"/>
  <c r="D137" i="10"/>
  <c r="D26" i="10"/>
  <c r="D145" i="10"/>
  <c r="D43" i="10"/>
  <c r="D151" i="10"/>
  <c r="D162" i="10"/>
  <c r="D150" i="10"/>
  <c r="D148" i="10"/>
  <c r="D8" i="10"/>
  <c r="D98" i="10"/>
  <c r="D10" i="10"/>
  <c r="D136" i="10"/>
  <c r="D11" i="10"/>
  <c r="D66" i="10"/>
  <c r="D23" i="10"/>
  <c r="D73" i="10"/>
  <c r="D39" i="10"/>
  <c r="D48" i="10"/>
  <c r="D129" i="10"/>
  <c r="D15" i="10"/>
  <c r="D118" i="10"/>
  <c r="D152" i="10"/>
  <c r="D51" i="10"/>
  <c r="D92" i="10"/>
  <c r="D141" i="10"/>
  <c r="D25" i="10"/>
  <c r="D142" i="10"/>
  <c r="D109" i="10"/>
  <c r="D121" i="10"/>
  <c r="D91" i="10"/>
  <c r="D41" i="3"/>
  <c r="D123" i="3"/>
  <c r="D85" i="3"/>
  <c r="D158" i="3"/>
  <c r="D144" i="3"/>
  <c r="D155" i="3"/>
  <c r="D120" i="3"/>
  <c r="D91" i="3"/>
  <c r="D126" i="3"/>
  <c r="D57" i="3"/>
  <c r="D56" i="3"/>
  <c r="D110" i="3"/>
  <c r="D131" i="3"/>
  <c r="D77" i="3"/>
  <c r="D28" i="3"/>
  <c r="D17" i="3"/>
  <c r="D68" i="3"/>
  <c r="D129" i="3"/>
  <c r="D149" i="3"/>
  <c r="D117" i="3"/>
  <c r="D138" i="3"/>
  <c r="D134" i="3"/>
  <c r="D122" i="3"/>
  <c r="D26" i="3"/>
  <c r="D100" i="3"/>
  <c r="D137" i="3"/>
  <c r="D33" i="3"/>
  <c r="D148" i="3"/>
  <c r="D12" i="3"/>
  <c r="D114" i="3"/>
  <c r="D94" i="3"/>
  <c r="D127" i="3"/>
  <c r="D48" i="3"/>
  <c r="D113" i="3"/>
  <c r="D83" i="3"/>
  <c r="D93" i="3"/>
  <c r="D11" i="3"/>
  <c r="D154" i="3"/>
  <c r="D44" i="3"/>
  <c r="D54" i="3"/>
  <c r="D151" i="3"/>
  <c r="D130" i="3"/>
  <c r="D50" i="3"/>
  <c r="D124" i="3"/>
  <c r="D165" i="3"/>
  <c r="D23" i="3"/>
  <c r="D43" i="3"/>
  <c r="D42" i="3"/>
  <c r="D136" i="3"/>
  <c r="D34" i="3"/>
  <c r="D164" i="3"/>
  <c r="D104" i="3"/>
  <c r="D79" i="3"/>
  <c r="D67" i="3"/>
  <c r="D37" i="3"/>
  <c r="D101" i="3"/>
  <c r="D146" i="3"/>
  <c r="D153" i="3"/>
  <c r="D108" i="3"/>
  <c r="D15" i="3"/>
  <c r="D140" i="3"/>
  <c r="D74" i="3"/>
  <c r="D162" i="3"/>
  <c r="D99" i="3"/>
  <c r="D52" i="3"/>
  <c r="D112" i="3"/>
  <c r="D102" i="3"/>
  <c r="D75" i="3"/>
  <c r="D60" i="3"/>
  <c r="D27" i="3"/>
  <c r="D31" i="3"/>
  <c r="D59" i="3"/>
  <c r="D95" i="3"/>
  <c r="D24" i="3"/>
  <c r="D22" i="3"/>
  <c r="D115" i="3"/>
  <c r="D55" i="3"/>
  <c r="D76" i="3"/>
  <c r="D132" i="3"/>
  <c r="D30" i="3"/>
  <c r="D163" i="3"/>
  <c r="D61" i="3"/>
  <c r="D65" i="3"/>
  <c r="D156" i="3"/>
  <c r="D125" i="3"/>
  <c r="D58" i="3"/>
  <c r="D143" i="3"/>
  <c r="D107" i="3"/>
  <c r="D133" i="3"/>
  <c r="D45" i="3"/>
  <c r="D89" i="3"/>
  <c r="D49" i="3"/>
  <c r="D14" i="3"/>
  <c r="D84" i="3"/>
  <c r="D157" i="3"/>
  <c r="D19" i="3"/>
  <c r="D10" i="3"/>
  <c r="D161" i="3"/>
  <c r="D18" i="3"/>
  <c r="D121" i="3"/>
  <c r="D64" i="3"/>
  <c r="D105" i="3"/>
  <c r="D72" i="3"/>
  <c r="D142" i="3"/>
  <c r="D80" i="3"/>
  <c r="D152" i="3"/>
  <c r="D145" i="3"/>
  <c r="D16" i="3"/>
  <c r="D119" i="3"/>
  <c r="D73" i="3"/>
  <c r="D81" i="3"/>
  <c r="D160" i="3"/>
  <c r="D128" i="3"/>
  <c r="D20" i="3"/>
  <c r="D150" i="3"/>
  <c r="D103" i="3"/>
  <c r="D82" i="3"/>
  <c r="D51" i="3"/>
  <c r="D96" i="3"/>
  <c r="D86" i="3"/>
  <c r="D53" i="3"/>
  <c r="D98" i="3"/>
  <c r="D71" i="3"/>
  <c r="D39" i="3"/>
  <c r="D97" i="3"/>
  <c r="D46" i="3"/>
  <c r="D118" i="3"/>
  <c r="D32" i="3"/>
  <c r="D70" i="3"/>
  <c r="D111" i="3"/>
  <c r="D88" i="3"/>
  <c r="D90" i="3"/>
  <c r="D21" i="3"/>
  <c r="D66" i="3"/>
  <c r="D109" i="3"/>
  <c r="D116" i="3"/>
  <c r="D25" i="3"/>
  <c r="D141" i="3"/>
  <c r="D106" i="3"/>
  <c r="D47" i="3"/>
  <c r="D78" i="3"/>
  <c r="D159" i="3"/>
  <c r="D62" i="3"/>
  <c r="D135" i="3"/>
  <c r="D69" i="3"/>
  <c r="D147" i="3"/>
  <c r="D139" i="3"/>
  <c r="D29" i="3"/>
  <c r="D13" i="3"/>
  <c r="D40" i="3"/>
  <c r="D35" i="3"/>
  <c r="D38" i="3"/>
  <c r="D36" i="3"/>
  <c r="D92" i="3"/>
  <c r="D63" i="3"/>
  <c r="D87" i="3"/>
  <c r="E6" i="5" l="1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F130" i="5"/>
  <c r="S50" i="4"/>
  <c r="F87" i="5"/>
  <c r="E111" i="5"/>
  <c r="E130" i="5"/>
  <c r="I144" i="5"/>
  <c r="T179" i="4"/>
  <c r="S36" i="4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T10" i="4"/>
  <c r="T50" i="4"/>
  <c r="S69" i="4"/>
  <c r="U69" i="4" s="1"/>
  <c r="T139" i="4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V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U6" i="4" s="1"/>
  <c r="S15" i="4"/>
  <c r="T15" i="4"/>
  <c r="T19" i="4"/>
  <c r="S26" i="4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R748" i="4"/>
  <c r="T748" i="4"/>
  <c r="S681" i="4"/>
  <c r="S927" i="4"/>
  <c r="S58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1" i="4" l="1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Z172" i="4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N5" i="4" l="1"/>
  <c r="AT5" i="4" s="1"/>
  <c r="AN128" i="4"/>
  <c r="AT128" i="4" s="1"/>
  <c r="AL132" i="4"/>
  <c r="AR132" i="4" s="1"/>
  <c r="AL128" i="4"/>
  <c r="AR128" i="4" s="1"/>
  <c r="AH152" i="4"/>
  <c r="AP5" i="4"/>
  <c r="AV5" i="4" s="1"/>
  <c r="AB152" i="4"/>
  <c r="AL172" i="4"/>
  <c r="AR172" i="4" s="1"/>
  <c r="W162" i="4"/>
  <c r="V42" i="4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L241" i="4" s="1"/>
  <c r="AR241" i="4" s="1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P228" i="4" s="1"/>
  <c r="AV228" i="4" s="1"/>
  <c r="AF250" i="4"/>
  <c r="AJ152" i="4"/>
  <c r="AI152" i="4"/>
  <c r="AD152" i="4"/>
  <c r="AP152" i="4" s="1"/>
  <c r="AV152" i="4" s="1"/>
  <c r="AQ124" i="4"/>
  <c r="AW124" i="4" s="1"/>
  <c r="AA228" i="4"/>
  <c r="AG250" i="4"/>
  <c r="AF152" i="4"/>
  <c r="AL152" i="4" s="1"/>
  <c r="AR152" i="4" s="1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P172" i="4" s="1"/>
  <c r="AV172" i="4" s="1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N96" i="4" s="1"/>
  <c r="AT96" i="4" s="1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X141" i="4" s="1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E171" i="4"/>
  <c r="AA171" i="4"/>
  <c r="AM171" i="4" s="1"/>
  <c r="AS171" i="4" s="1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L91" i="4" s="1"/>
  <c r="AR91" i="4" s="1"/>
  <c r="AC91" i="4"/>
  <c r="AB91" i="4"/>
  <c r="AN91" i="4" s="1"/>
  <c r="AT91" i="4" s="1"/>
  <c r="AE91" i="4"/>
  <c r="AQ91" i="4" s="1"/>
  <c r="AW91" i="4" s="1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X42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E92" i="4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E9" i="4" l="1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Q174" i="4" s="1"/>
  <c r="AW174" i="4" s="1"/>
  <c r="AL22" i="4"/>
  <c r="AR22" i="4" s="1"/>
  <c r="AF100" i="4"/>
  <c r="AL100" i="4" s="1"/>
  <c r="AR100" i="4" s="1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N148" i="4" s="1"/>
  <c r="AT148" i="4" s="1"/>
  <c r="AE148" i="4"/>
  <c r="AQ15" i="4"/>
  <c r="AW15" i="4" s="1"/>
  <c r="AC44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AL151" i="4"/>
  <c r="AR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O9" i="4" s="1"/>
  <c r="AU9" i="4" s="1"/>
  <c r="AF9" i="4"/>
  <c r="AD9" i="4"/>
  <c r="AP9" i="4" s="1"/>
  <c r="AV9" i="4" s="1"/>
  <c r="AK9" i="4"/>
  <c r="AQ9" i="4" s="1"/>
  <c r="AW9" i="4" s="1"/>
  <c r="Z9" i="4"/>
  <c r="AA9" i="4"/>
  <c r="AM9" i="4" s="1"/>
  <c r="AS9" i="4" s="1"/>
  <c r="D241" i="4"/>
  <c r="H241" i="4" s="1"/>
  <c r="E241" i="4"/>
  <c r="I241" i="4" s="1"/>
  <c r="AN228" i="4"/>
  <c r="AT228" i="4" s="1"/>
  <c r="AM172" i="4"/>
  <c r="AS172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N180" i="4" s="1"/>
  <c r="AT180" i="4" s="1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P180" i="4" s="1"/>
  <c r="AV180" i="4" s="1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G116" i="4"/>
  <c r="AD11" i="4"/>
  <c r="AP11" i="4" s="1"/>
  <c r="AV11" i="4" s="1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N118" i="4" s="1"/>
  <c r="AT118" i="4" s="1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9" i="4" l="1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D9" i="4"/>
  <c r="H9" i="4" s="1"/>
  <c r="F9" i="4"/>
  <c r="J9" i="4" s="1"/>
  <c r="AO174" i="4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9" i="4" l="1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<sst xmlns="http://schemas.openxmlformats.org/spreadsheetml/2006/main" count="562" uniqueCount="187">
  <si>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</si>
  <si>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</si>
  <si>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</si>
  <si>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</si>
  <si>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</si>
  <si>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</si>
  <si>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</si>
  <si>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</si>
  <si>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</si>
  <si>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</si>
  <si>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</si>
  <si>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</si>
  <si>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</si>
  <si>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</si>
  <si>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</si>
  <si>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</si>
  <si>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</si>
  <si>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</si>
  <si>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</si>
  <si>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</si>
  <si>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</si>
  <si>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</si>
  <si>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</si>
  <si>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</si>
  <si>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</si>
  <si>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</si>
  <si>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</si>
  <si>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</si>
  <si>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</si>
  <si>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</si>
  <si>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</si>
  <si>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</si>
  <si>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</si>
  <si>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</si>
  <si>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</si>
  <si>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</si>
  <si>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</si>
  <si>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</si>
  <si>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</si>
  <si>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</si>
  <si>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</si>
  <si>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</si>
  <si>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</si>
  <si>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</si>
  <si>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</si>
  <si>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</si>
  <si>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</si>
  <si>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</si>
  <si>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</si>
  <si>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</si>
  <si>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</si>
  <si>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</si>
  <si>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</si>
  <si>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</si>
  <si>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</si>
  <si>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</si>
  <si>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</si>
  <si>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</si>
  <si>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</si>
  <si>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</si>
  <si>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</si>
  <si>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</si>
  <si>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</si>
  <si>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</si>
  <si>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</si>
  <si>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</si>
  <si>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</si>
  <si>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</si>
  <si>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Dunfermline</t>
  </si>
  <si>
    <t>SC1</t>
  </si>
  <si>
    <t>Raith Rvs</t>
  </si>
  <si>
    <t>Ponferradina</t>
  </si>
  <si>
    <t>Valladolid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</si>
  <si>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</si>
  <si>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</si>
  <si>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</si>
  <si>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</si>
  <si>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</si>
  <si>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</si>
  <si>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</si>
  <si>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</si>
  <si>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</si>
  <si>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</si>
  <si>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</si>
  <si>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</si>
  <si>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</si>
  <si>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</si>
  <si>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</si>
  <si>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</si>
  <si>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</si>
  <si>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</si>
  <si>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</si>
  <si>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</si>
  <si>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</si>
  <si>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</si>
  <si>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</si>
  <si>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</si>
  <si>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Queens Park</t>
  </si>
  <si>
    <t>Montrose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</si>
  <si>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</si>
  <si>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</si>
  <si>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</si>
  <si>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</si>
  <si>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</si>
  <si>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</si>
  <si>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</si>
  <si>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</si>
  <si>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</si>
  <si>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</si>
  <si>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Girona</t>
  </si>
  <si>
    <t>Almeria</t>
  </si>
  <si>
    <t>SP2</t>
  </si>
  <si>
    <t>SC2</t>
  </si>
  <si>
    <t>Annan Athletic</t>
  </si>
  <si>
    <t>Cowdenbeath</t>
  </si>
  <si>
    <t>Kelty Hearts</t>
  </si>
  <si>
    <t>Stirling</t>
  </si>
  <si>
    <t>Stranraer</t>
  </si>
  <si>
    <t>Forfar</t>
  </si>
  <si>
    <t>SC3</t>
  </si>
  <si>
    <t>Edinburgh City</t>
  </si>
  <si>
    <t>Albion Rvs</t>
  </si>
  <si>
    <t>Elgin</t>
  </si>
  <si>
    <t>Stenhousemuir</t>
  </si>
  <si>
    <t>Bolton</t>
  </si>
  <si>
    <t>Crewe</t>
  </si>
  <si>
    <t>Hartlepool</t>
  </si>
  <si>
    <t>Newport County</t>
  </si>
  <si>
    <t>Accrington</t>
  </si>
  <si>
    <t>Plymouth</t>
  </si>
  <si>
    <t>Burton</t>
  </si>
  <si>
    <t>Charlton</t>
  </si>
  <si>
    <t>Ipswich</t>
  </si>
  <si>
    <t>Oxford</t>
  </si>
  <si>
    <t>Milton Keynes Dons</t>
  </si>
  <si>
    <t>Cambridge</t>
  </si>
  <si>
    <t>Sheffield Weds</t>
  </si>
  <si>
    <t>Gillingham</t>
  </si>
  <si>
    <t>Wycombe</t>
  </si>
  <si>
    <t>Portsmouth</t>
  </si>
  <si>
    <t>Port Vale</t>
  </si>
  <si>
    <t>Bradford</t>
  </si>
  <si>
    <t>Carlisle</t>
  </si>
  <si>
    <t>Barrow</t>
  </si>
  <si>
    <t>Bristol Rvs</t>
  </si>
  <si>
    <t>Northampton</t>
  </si>
  <si>
    <t>Exeter</t>
  </si>
  <si>
    <t>Oldham</t>
  </si>
  <si>
    <t>Rochdale</t>
  </si>
  <si>
    <t>Leyton Orient</t>
  </si>
  <si>
    <t>Scunthorpe</t>
  </si>
  <si>
    <t>Salford</t>
  </si>
  <si>
    <t>Stevenage</t>
  </si>
  <si>
    <t>Mansfield</t>
  </si>
  <si>
    <t>Tranmere</t>
  </si>
  <si>
    <t>Sutton</t>
  </si>
  <si>
    <t>Walsall</t>
  </si>
  <si>
    <t>Harrogate</t>
  </si>
  <si>
    <t>Aldershot</t>
  </si>
  <si>
    <t>Grimsby</t>
  </si>
  <si>
    <t>Altrincham</t>
  </si>
  <si>
    <t>Boreham Wood</t>
  </si>
  <si>
    <t>Chesterfield</t>
  </si>
  <si>
    <t>Weymouth</t>
  </si>
  <si>
    <t>Kings Lynn</t>
  </si>
  <si>
    <t>Wrexham</t>
  </si>
  <si>
    <t>Maidenhead</t>
  </si>
  <si>
    <t>Dag and Red</t>
  </si>
  <si>
    <t>Notts County</t>
  </si>
  <si>
    <t>Solihull</t>
  </si>
  <si>
    <t>Southend</t>
  </si>
  <si>
    <t>Woking</t>
  </si>
  <si>
    <t>Torquay</t>
  </si>
  <si>
    <t>Dover Athletic</t>
  </si>
  <si>
    <t>Wealdstone</t>
  </si>
  <si>
    <t>Barnet</t>
  </si>
  <si>
    <t>Yeovil</t>
  </si>
  <si>
    <t>Eastleigh</t>
  </si>
  <si>
    <t>Stockport</t>
  </si>
  <si>
    <t>Bromley</t>
  </si>
  <si>
    <t>12/11/2021</t>
  </si>
  <si>
    <t>13/11/2021</t>
  </si>
  <si>
    <t>14/11/2021</t>
  </si>
  <si>
    <t>15/11/2021</t>
  </si>
  <si>
    <t>E2</t>
  </si>
  <si>
    <t>E3</t>
  </si>
  <si>
    <t>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</si>
</sst>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1.0564966775030487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1.0605174007793741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1.0719067123302282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1.0511368361869355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1.0708425290899795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1.0671330848711666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1.0637206832523536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1.0633504678478547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1.0671330848711666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1.0637206832523536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1.0502857379813271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1.0732443093298558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1.0717975665577553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1.0505862061664459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1.070599000893548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1.0747679749614711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1.070599000893548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1.0752646071356513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1.0522085198267568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1.0857175561235832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1.0637206832523536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1.0890483563847753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1.06243870990235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1.0890483563847753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1.0608952469083379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1.0671330848711666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1.084183802761328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1.0834349576139997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1.0882202949124216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1.0816643032522224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1.0674111222252509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1.0724395508015951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1.0743649055710818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1.0626247827424988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1.0904298595366557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1.0974397384035932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1.1313631323606372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1.0980785303057905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1.0979449191562438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1.1513723848424204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1.1249736306480791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1.099070999083811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1.1294699032869437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1.0879444080102529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1.069601405639077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1.0570274463634663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1.066245568108602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1.0727876198998851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1.0643284330398253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1.0666566032202576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1.0636569760020114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1.0661456946180494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1.0656089460421265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1.0727573259602021</v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1.0371986749554458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30.51024607560036</v>
      </c>
      <c r="I2" s="6">
        <f>IF('Log_working_3-way'!$D2="","",'True_Odds_Calculator_3-way'!O3/'True_Odds_Calculator_3-way'!B3-1)</f>
        <v>5.1537170063339266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3.6268049006902503E-2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1.0307194760302911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9.4061111026415318</v>
      </c>
      <c r="I3" s="6">
        <f>IF('Log_working_3-way'!$D3="","",'True_Odds_Calculator_3-way'!O4/'True_Odds_Calculator_3-way'!B4-1)</f>
        <v>7.7297070523066171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3.3027452354458475E-2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1.0595608315153302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12.595433565993503</v>
      </c>
      <c r="I4" s="6">
        <f>IF('Log_working_3-way'!$D4="","",'True_Odds_Calculator_3-way'!O5/'True_Odds_Calculator_3-way'!B5-1)</f>
        <v>7.7944574841830025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6.3397025001683982E-2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1.0311212939577399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28.949854290674605</v>
      </c>
      <c r="I5" s="6">
        <f>IF('Log_working_3-way'!$D5="","",'True_Odds_Calculator_3-way'!O6/'True_Odds_Calculator_3-way'!B6-1)</f>
        <v>7.0127434190270925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3.0529138182628479E-2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1.0431139232042475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9.5571851502103939</v>
      </c>
      <c r="I6" s="6">
        <f>IF('Log_working_3-way'!$D6="","",'True_Odds_Calculator_3-way'!O7/'True_Odds_Calculator_3-way'!B7-1)</f>
        <v>5.9118650407143285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4.5487562366782086E-2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1.0406359497891284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12.749869389659667</v>
      </c>
      <c r="I7" s="6">
        <f>IF('Log_working_3-way'!$D7="","",'True_Odds_Calculator_3-way'!O8/'True_Odds_Calculator_3-way'!B8-1)</f>
        <v>6.9131234061775029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4.3502691192996989E-2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1.0424242888665576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16.77715865497953</v>
      </c>
      <c r="I8" s="6">
        <f>IF('Log_working_3-way'!$D8="","",'True_Odds_Calculator_3-way'!O9/'True_Odds_Calculator_3-way'!B9-1)</f>
        <v>7.4753913995679078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4.5109226580200001E-2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1.0534235711668705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33.98828006958454</v>
      </c>
      <c r="I9" s="6">
        <f>IF('Log_working_3-way'!$D9="","",'True_Odds_Calculator_3-way'!O10/'True_Odds_Calculator_3-way'!B10-1)</f>
        <v>5.8100026086994125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4.9807128238500642E-2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1.0539934868743219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34.842183158195752</v>
      </c>
      <c r="I10" s="6">
        <f>IF('Log_working_3-way'!$D10="","",'True_Odds_Calculator_3-way'!O11/'True_Odds_Calculator_3-way'!B11-1)</f>
        <v>5.1657308518028788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5.0099221201220123E-2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1.0442039195867561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21.977093438371472</v>
      </c>
      <c r="I11" s="6">
        <f>IF('Log_working_3-way'!$D11="","",'True_Odds_Calculator_3-way'!O12/'True_Odds_Calculator_3-way'!B12-1)</f>
        <v>6.5027243880396659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4.5790216913211612E-2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1.0322361537242217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18.09945017413019</v>
      </c>
      <c r="I12" s="6">
        <f>IF('Log_working_3-way'!$D12="","",'True_Odds_Calculator_3-way'!O13/'True_Odds_Calculator_3-way'!B13-1)</f>
        <v>7.9874857326864674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3.4222778125217124E-2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1.0412608741495983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14.321888412017165</v>
      </c>
      <c r="I13" s="6">
        <f>IF('Log_working_3-way'!$D13="","",'True_Odds_Calculator_3-way'!O14/'True_Odds_Calculator_3-way'!B14-1)</f>
        <v>8.6509753162113672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4.4257703081232558E-2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1.0409138297315152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12.238455961482041</v>
      </c>
      <c r="I14" s="6">
        <f>IF('Log_working_3-way'!$D14="","",'True_Odds_Calculator_3-way'!O15/'True_Odds_Calculator_3-way'!B15-1)</f>
        <v>7.4852245591411748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4.3898094720951075E-2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1.048500545892989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29.824316863085905</v>
      </c>
      <c r="I15" s="6">
        <f>IF('Log_working_3-way'!$D15="","",'True_Odds_Calculator_3-way'!O16/'True_Odds_Calculator_3-way'!B16-1)</f>
        <v>5.682441974965351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4.7324357410194473E-2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1.0412683515929884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14.95503674268299</v>
      </c>
      <c r="I16" s="6">
        <f>IF('Log_working_3-way'!$D16="","",'True_Odds_Calculator_3-way'!O17/'True_Odds_Calculator_3-way'!B17-1)</f>
        <v>7.9018913637673531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4.4167141901179763E-2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1.0445621422100335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4.4457543667477104</v>
      </c>
      <c r="I17" s="6">
        <f>IF('Log_working_3-way'!$D17="","",'True_Odds_Calculator_3-way'!O18/'True_Odds_Calculator_3-way'!B18-1)</f>
        <v>8.7588225089629894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4.5957180427027788E-2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1.0410796079665181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13.277294315269353</v>
      </c>
      <c r="I18" s="6">
        <f>IF('Log_working_3-way'!$D18="","",'True_Odds_Calculator_3-way'!O19/'True_Odds_Calculator_3-way'!B19-1)</f>
        <v>8.1799516909256624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4.4129965069329202E-2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1.0395908597983679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12.059266943738681</v>
      </c>
      <c r="I19" s="6">
        <f>IF('Log_working_3-way'!$D19="","",'True_Odds_Calculator_3-way'!O20/'True_Odds_Calculator_3-way'!B20-1)</f>
        <v>8.9160019397557164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4.2659774453366994E-2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1.041655857509558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12.130368670340617</v>
      </c>
      <c r="I20" s="6">
        <f>IF('Log_working_3-way'!$D20="","",'True_Odds_Calculator_3-way'!O21/'True_Odds_Calculator_3-way'!B21-1)</f>
        <v>7.6841692922397229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4.4709518005687787E-2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1.0594726852202678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5.8185248593900045</v>
      </c>
      <c r="I21" s="6">
        <f>IF('Log_working_3-way'!$D21="","",'True_Odds_Calculator_3-way'!O22/'True_Odds_Calculator_3-way'!B22-1)</f>
        <v>5.332886414009951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5.9799455431049919E-2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1.040558874328015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8.9750430159197663</v>
      </c>
      <c r="I22" s="6">
        <f>IF('Log_working_3-way'!$D22="","",'True_Odds_Calculator_3-way'!O23/'True_Odds_Calculator_3-way'!B23-1)</f>
        <v>7.243837203239476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4.318620447652699E-2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1.0850181961279262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49.74701901440816</v>
      </c>
      <c r="I23" s="6">
        <f>IF('Log_working_3-way'!$D23="","",'True_Odds_Calculator_3-way'!O24/'True_Odds_Calculator_3-way'!B24-1)</f>
        <v>2.5945667475633649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6.5397436040257828E-2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1.062614123565564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3.6382641651052889</v>
      </c>
      <c r="I24" s="6">
        <f>IF('Log_working_3-way'!$D24="","",'True_Odds_Calculator_3-way'!O25/'True_Odds_Calculator_3-way'!B25-1)</f>
        <v>4.896422309041129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5.9964784139820093E-2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1.0577080698923351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6.842651395308363</v>
      </c>
      <c r="I25" s="6">
        <f>IF('Log_working_3-way'!$D25="","",'True_Odds_Calculator_3-way'!O26/'True_Odds_Calculator_3-way'!B26-1)</f>
        <v>5.5396524366875681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5.8956545975157315E-2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1.0572269470079536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24.371944388428222</v>
      </c>
      <c r="I26" s="6">
        <f>IF('Log_working_3-way'!$D26="","",'True_Odds_Calculator_3-way'!O27/'True_Odds_Calculator_3-way'!B27-1)</f>
        <v>6.1328912308640477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5.8111979141101777E-2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1.0525581029071904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15.44361655634081</v>
      </c>
      <c r="I27" s="6">
        <f>IF('Log_working_3-way'!$D27="","",'True_Odds_Calculator_3-way'!O28/'True_Odds_Calculator_3-way'!B28-1)</f>
        <v>7.0039236888624803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5.5796396834400186E-2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1.071428313732945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40.856600189933523</v>
      </c>
      <c r="I28" s="6">
        <f>IF('Log_working_3-way'!$D28="","",'True_Odds_Calculator_3-way'!O29/'True_Odds_Calculator_3-way'!B29-1)</f>
        <v>4.0934207910952116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6.1826432217810368E-2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1.0511639054866897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15.331209906640442</v>
      </c>
      <c r="I29" s="6">
        <f>IF('Log_working_3-way'!$D29="","",'True_Odds_Calculator_3-way'!O30/'True_Odds_Calculator_3-way'!B30-1)</f>
        <v>6.4843217600964493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5.4259574808694255E-2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1.0531136209768619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18.216257474123331</v>
      </c>
      <c r="I30" s="6">
        <f>IF('Log_working_3-way'!$D30="","",'True_Odds_Calculator_3-way'!O31/'True_Odds_Calculator_3-way'!B31-1)</f>
        <v>7.2897485500743535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5.5905961835945206E-2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1.0590755656211108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27.518277601567277</v>
      </c>
      <c r="I31" s="6">
        <f>IF('Log_working_3-way'!$D31="","",'True_Odds_Calculator_3-way'!O32/'True_Odds_Calculator_3-way'!B32-1)</f>
        <v>5.6463524493545627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5.8604977864860075E-2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1.0488618140418462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28.115681950928316</v>
      </c>
      <c r="I32" s="6">
        <f>IF('Log_working_3-way'!$D32="","",'True_Odds_Calculator_3-way'!O33/'True_Odds_Calculator_3-way'!B33-1)</f>
        <v>5.8559312321253136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4.8373135392434596E-2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1.0432393283457306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6.8086498883819644</v>
      </c>
      <c r="I33" s="6">
        <f>IF('Log_working_3-way'!$D33="","",'True_Odds_Calculator_3-way'!O34/'True_Odds_Calculator_3-way'!B34-1)</f>
        <v>7.4227175666492666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4.5413153721758803E-2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1.0412674907020742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7.9578146942680217</v>
      </c>
      <c r="I34" s="6">
        <f>IF('Log_working_3-way'!$D34="","",'True_Odds_Calculator_3-way'!O35/'True_Odds_Calculator_3-way'!B35-1)</f>
        <v>8.4720359899072957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4.4004619917870302E-2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1.0627250873025469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33.695027539464107</v>
      </c>
      <c r="I35" s="6">
        <f>IF('Log_working_3-way'!$D35="","",'True_Odds_Calculator_3-way'!O36/'True_Odds_Calculator_3-way'!B36-1)</f>
        <v>5.4730416159227415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5.8680405429136551E-2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1.0561798335264183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4.4910635547164501</v>
      </c>
      <c r="I36" s="6">
        <f>IF('Log_working_3-way'!$D36="","",'True_Odds_Calculator_3-way'!O37/'True_Odds_Calculator_3-way'!B37-1)</f>
        <v>8.4706219026502225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5.741955162421819E-2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1.0733318630022148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13.395053765132507</v>
      </c>
      <c r="I37" s="6">
        <f>IF('Log_working_3-way'!$D37="","",'True_Odds_Calculator_3-way'!O38/'True_Odds_Calculator_3-way'!B38-1)</f>
        <v>5.9329577526298838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7.6760896691192126E-2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1.1318958843645555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44.43040669889843</v>
      </c>
      <c r="I38" s="6">
        <f>IF('Log_working_3-way'!$D38="","",'True_Odds_Calculator_3-way'!O39/'True_Odds_Calculator_3-way'!B39-1)</f>
        <v>3.7731637763551307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0.10717214251804918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1.076623076555729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7.7745428436792157</v>
      </c>
      <c r="I39" s="6">
        <f>IF('Log_working_3-way'!$D39="","",'True_Odds_Calculator_3-way'!O40/'True_Odds_Calculator_3-way'!B40-1)</f>
        <v>6.697191139064496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7.896853317226693E-2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1.0771060843796549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5.8204674497750499</v>
      </c>
      <c r="I40" s="6">
        <f>IF('Log_working_3-way'!$D40="","",'True_Odds_Calculator_3-way'!O41/'True_Odds_Calculator_3-way'!B41-1)</f>
        <v>5.5340758636789156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7.6795239957561101E-2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1.1429692446232389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49.249117304652081</v>
      </c>
      <c r="I41" s="6">
        <f>IF('Log_working_3-way'!$D41="","",'True_Odds_Calculator_3-way'!O42/'True_Odds_Calculator_3-way'!B42-1)</f>
        <v>3.1195172689857413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0.10831182291388664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1.1030182386738308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10.703901320752649</v>
      </c>
      <c r="I42" s="6">
        <f>IF('Log_working_3-way'!$D42="","",'True_Odds_Calculator_3-way'!O43/'True_Odds_Calculator_3-way'!B43-1)</f>
        <v>6.0182905911115503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0.1055534818754218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1.0758832044624878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17.974736559013937</v>
      </c>
      <c r="I43" s="6">
        <f>IF('Log_working_3-way'!$D43="","",'True_Odds_Calculator_3-way'!O44/'True_Odds_Calculator_3-way'!B44-1)</f>
        <v>6.479541485979464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7.9045350298372119E-2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1.1267058539980652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40.776176462068314</v>
      </c>
      <c r="I44" s="6">
        <f>IF('Log_working_3-way'!$D44="","",'True_Odds_Calculator_3-way'!O45/'True_Odds_Calculator_3-way'!B45-1)</f>
        <v>4.4766033947003949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0.10773694785260446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1.101766188443541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17.357863150602842</v>
      </c>
      <c r="I45" s="6">
        <f>IF('Log_working_3-way'!$D45="","",'True_Odds_Calculator_3-way'!O46/'True_Odds_Calculator_3-way'!B46-1)</f>
        <v>7.3586527056689306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0.10527901121406158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1.0506995959926249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37.321414446225468</v>
      </c>
      <c r="I46" s="6">
        <f>IF('Log_working_3-way'!$D46="","",'True_Odds_Calculator_3-way'!O47/'True_Odds_Calculator_3-way'!B47-1)</f>
        <v>5.8760344014229435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4.5308051450515974E-2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1.0509416452027145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43.381890687309415</v>
      </c>
      <c r="I47" s="6">
        <f>IF('Log_working_3-way'!$D47="","",'True_Odds_Calculator_3-way'!O48/'True_Odds_Calculator_3-way'!B48-1)</f>
        <v>4.1868484362469944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4.2700378248550885E-2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1.0354324279460942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8.5876359957238275</v>
      </c>
      <c r="I48" s="6">
        <f>IF('Log_working_3-way'!$D48="","",'True_Odds_Calculator_3-way'!O49/'True_Odds_Calculator_3-way'!B49-1)</f>
        <v>8.0102025977451543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3.7934477469394823E-2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1.0379526733754769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20.605761012079483</v>
      </c>
      <c r="I49" s="6">
        <f>IF('Log_working_3-way'!$D49="","",'True_Odds_Calculator_3-way'!O50/'True_Odds_Calculator_3-way'!B50-1)</f>
        <v>8.3936531837772517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3.9598206251124868E-2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1.0386409985203939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21.880242564136335</v>
      </c>
      <c r="I50" s="6">
        <f>IF('Log_working_3-way'!$D50="","",'True_Odds_Calculator_3-way'!O51/'True_Odds_Calculator_3-way'!B51-1)</f>
        <v>8.1033580474113993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3.9995963247200672E-2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1.0437064595851713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31.830832639516281</v>
      </c>
      <c r="I51" s="6">
        <f>IF('Log_working_3-way'!$D51="","",'True_Odds_Calculator_3-way'!O52/'True_Odds_Calculator_3-way'!B52-1)</f>
        <v>6.3664749135756757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4.1659746994648028E-2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1.0366923029261113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6.5953102423958594</v>
      </c>
      <c r="I52" s="6">
        <f>IF('Log_working_3-way'!$D52="","",'True_Odds_Calculator_3-way'!O53/'True_Odds_Calculator_3-way'!B53-1)</f>
        <v>8.3419050560483843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3.885392758384465E-2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1.0351177089807087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14.05423976600709</v>
      </c>
      <c r="I53" s="6">
        <f>IF('Log_working_3-way'!$D53="","",'True_Odds_Calculator_3-way'!O54/'True_Odds_Calculator_3-way'!B54-1)</f>
        <v>9.9241328343178985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3.776765124990078E-2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1.0374131635784358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20.616535153598594</v>
      </c>
      <c r="I54" s="6">
        <f>IF('Log_working_3-way'!$D54="","",'True_Odds_Calculator_3-way'!O55/'True_Odds_Calculator_3-way'!B55-1)</f>
        <v>8.0555700400218573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3.9080048363305586E-2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1.0361827323745243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12.104416308609064</v>
      </c>
      <c r="I55" s="6">
        <f>IF('Log_working_3-way'!$D55="","",'True_Odds_Calculator_3-way'!O56/'True_Odds_Calculator_3-way'!B56-1)</f>
        <v>9.9843115198201033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3.906744149600061E-2</v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1.75</v>
      </c>
      <c r="B2" s="4">
        <f>IF('True_Odds_Calculator_3-way'!B3="","",'True_Odds_Calculator_3-way'!B3)</f>
        <v>3.96</v>
      </c>
      <c r="C2" s="4">
        <f>IF('True_Odds_Calculator_3-way'!C3="","",'True_Odds_Calculator_3-way'!C3)</f>
        <v>4.71</v>
      </c>
      <c r="D2" s="9">
        <f>(K2/(AR2+K2-(AR2*K2)))</f>
        <v>0.5564680528693019</v>
      </c>
      <c r="E2" s="9">
        <f>(L2/(AR2+L2-(AR2*L2)))</f>
        <v>0.24121470817688784</v>
      </c>
      <c r="F2" s="9">
        <f>(M2/(AR2+M2-(AR2*M2)))</f>
        <v>0.20231723895381021</v>
      </c>
      <c r="G2" s="9">
        <f>AR2</f>
        <v>1.0627311423509416</v>
      </c>
      <c r="H2" s="9">
        <f>IF(A2="","",1/D2)</f>
        <v>1.7970483567632063</v>
      </c>
      <c r="I2" s="9">
        <f>IF(B2="","",1/E2)</f>
        <v>4.1456841813587868</v>
      </c>
      <c r="J2" s="9">
        <f>IF(C2="","",1/F2)</f>
        <v>4.9427325381219926</v>
      </c>
      <c r="K2" s="11">
        <f>1/A2</f>
        <v>0.5714285714285714</v>
      </c>
      <c r="L2" s="11">
        <f>1/B2</f>
        <v>0.25252525252525254</v>
      </c>
      <c r="M2" s="11">
        <f>1/C2</f>
        <v>0.21231422505307856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-0.25233223959338602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0.22732634197602347</v>
      </c>
      <c r="Q2" s="11">
        <f>2*'OddsRatio_working_3-way'!K2*'OddsRatio_working_3-way'!L2*'OddsRatio_working_3-way'!M2</f>
        <v>6.1273946624265094E-2</v>
      </c>
      <c r="R2" s="11">
        <f>O2/N2</f>
        <v>0</v>
      </c>
      <c r="S2" s="11">
        <f>P2/N2</f>
        <v>-0.90090090090090102</v>
      </c>
      <c r="T2" s="11">
        <f>Q2/N2</f>
        <v>-0.24283043150967684</v>
      </c>
      <c r="U2" s="11">
        <f>'OddsRatio_working_3-way'!S2-'OddsRatio_working_3-way'!R2^2/3</f>
        <v>-0.90090090090090102</v>
      </c>
      <c r="V2" s="11">
        <f>'OddsRatio_working_3-way'!S2*'OddsRatio_working_3-way'!R2/3-2*'OddsRatio_working_3-way'!R2^3/27-'OddsRatio_working_3-way'!T2</f>
        <v>0.24283043150967684</v>
      </c>
      <c r="W2" s="11">
        <f>'OddsRatio_working_3-way'!V2^2+4*'OddsRatio_working_3-way'!U2^3/27</f>
        <v>-4.9358030614446456E-2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0.16456355085621355</v>
      </c>
      <c r="Y2" s="11">
        <f>IF('OddsRatio_working_3-way'!W2&gt;=0,IF('OddsRatio_working_3-way'!V2+SQRT('OddsRatio_working_3-way'!W2)&gt;0,0,PI()),ACOS('OddsRatio_working_3-way'!V2/(2*'OddsRatio_working_3-way'!X2)))</f>
        <v>0.74098891387091226</v>
      </c>
      <c r="Z2" s="11">
        <f>'OddsRatio_working_3-way'!X2^(1/3)*COS('OddsRatio_working_3-way'!Y2/3)</f>
        <v>0.53136557117547079</v>
      </c>
      <c r="AA2" s="11">
        <f>'OddsRatio_working_3-way'!X2^(1/3)*COS(('OddsRatio_working_3-way'!Y2+2*PI())/3)</f>
        <v>-0.38171380537231503</v>
      </c>
      <c r="AB2" s="11">
        <f>'OddsRatio_working_3-way'!X2^(1/3)*COS(('OddsRatio_working_3-way'!Y2+4*PI())/3)</f>
        <v>-0.14965176580315587</v>
      </c>
      <c r="AC2" s="11">
        <f>'OddsRatio_working_3-way'!X2^(1/3)*SIN('OddsRatio_working_3-way'!Y2/3)</f>
        <v>0.13398108101394771</v>
      </c>
      <c r="AD2" s="11">
        <f>'OddsRatio_working_3-way'!X2^(1/3)*SIN(('OddsRatio_working_3-way'!Y2+2*PI())/3)</f>
        <v>0.39318554282741214</v>
      </c>
      <c r="AE2" s="11">
        <f>'OddsRatio_working_3-way'!X2^(1/3)*SIN(('OddsRatio_working_3-way'!Y2+4*PI())/3)</f>
        <v>-0.52716662384135982</v>
      </c>
      <c r="AF2" s="11">
        <f>-'OddsRatio_working_3-way'!U2/(3*'OddsRatio_working_3-way'!X2^(1/3))*COS(('OddsRatio_working_3-way'!Y2)/3)</f>
        <v>0.53136557117547079</v>
      </c>
      <c r="AG2" s="11">
        <f>-'OddsRatio_working_3-way'!U2/(3*'OddsRatio_working_3-way'!X2^(1/3))*COS(('OddsRatio_working_3-way'!Y2+2*PI())/3)</f>
        <v>-0.38171380537231503</v>
      </c>
      <c r="AH2" s="11">
        <f>-'OddsRatio_working_3-way'!U2/(3*'OddsRatio_working_3-way'!X2^(1/3))*COS(('OddsRatio_working_3-way'!Y2+4*PI())/3)</f>
        <v>-0.14965176580315587</v>
      </c>
      <c r="AI2" s="11">
        <f>'OddsRatio_working_3-way'!U2/(3*'OddsRatio_working_3-way'!X2^(1/3))*SIN(('OddsRatio_working_3-way'!Y2)/3)</f>
        <v>-0.13398108101394771</v>
      </c>
      <c r="AJ2" s="11">
        <f>'OddsRatio_working_3-way'!U2/(3*'OddsRatio_working_3-way'!X2^(1/3))*SIN(('OddsRatio_working_3-way'!Y2+2*PI())/3)</f>
        <v>-0.39318554282741214</v>
      </c>
      <c r="AK2" s="11">
        <f>'OddsRatio_working_3-way'!U2/(3*'OddsRatio_working_3-way'!X2^(1/3))*SIN(('OddsRatio_working_3-way'!Y2+4*PI())/3)</f>
        <v>0.52716662384135982</v>
      </c>
      <c r="AL2" s="11">
        <f>'OddsRatio_working_3-way'!Z2+'OddsRatio_working_3-way'!AF2</f>
        <v>1.0627311423509416</v>
      </c>
      <c r="AM2" s="11">
        <f>'OddsRatio_working_3-way'!AA2+'OddsRatio_working_3-way'!AG2</f>
        <v>-0.76342761074463006</v>
      </c>
      <c r="AN2" s="11">
        <f>'OddsRatio_working_3-way'!AB2+'OddsRatio_working_3-way'!AH2</f>
        <v>-0.29930353160631173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1.0627311423509416</v>
      </c>
      <c r="AS2" s="11">
        <f>IF(('OddsRatio_working_3-way'!X2=0),IF(Q2&gt;0,-Q2^(1/3),(-Q2)^(1/3)),'OddsRatio_working_3-way'!AM2-'OddsRatio_working_3-way'!R2/3)</f>
        <v>-0.76342761074463006</v>
      </c>
      <c r="AT2" s="11">
        <f>IF(('OddsRatio_working_3-way'!X2=0),IF(Q2&gt;0,-Q2^(1/3),(-Q2)^(1/3)),'OddsRatio_working_3-way'!AN2-'OddsRatio_working_3-way'!R2/3)</f>
        <v>-0.29930353160631173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3.05</v>
      </c>
      <c r="B3" s="4">
        <f>IF('True_Odds_Calculator_3-way'!B4="","",'True_Odds_Calculator_3-way'!B4)</f>
        <v>3.33</v>
      </c>
      <c r="C3" s="4">
        <f>IF('True_Odds_Calculator_3-way'!C4="","",'True_Odds_Calculator_3-way'!C4)</f>
        <v>2.4700000000000002</v>
      </c>
      <c r="D3" s="9">
        <f t="shared" ref="D3" si="0">(K3/(AR3+K3-(AR3*K3)))</f>
        <v>0.31703919037439876</v>
      </c>
      <c r="E3" s="9">
        <f t="shared" ref="E3" si="1">(L3/(AR3+L3-(AR3*L3)))</f>
        <v>0.28998836465449501</v>
      </c>
      <c r="F3" s="9">
        <f t="shared" ref="F3" si="2">(M3/(AR3+M3-(AR3*M3)))</f>
        <v>0.39297244497110645</v>
      </c>
      <c r="G3" s="9">
        <f t="shared" ref="G3" si="3">AR3</f>
        <v>1.0508215531905902</v>
      </c>
      <c r="H3" s="9">
        <f t="shared" ref="H3" si="4">IF(A3="","",1/D3)</f>
        <v>3.1541841840407092</v>
      </c>
      <c r="I3" s="9">
        <f t="shared" ref="I3" si="5">IF(B3="","",1/E3)</f>
        <v>3.4484142189340745</v>
      </c>
      <c r="J3" s="9">
        <f t="shared" ref="J3" si="6">IF(C3="","",1/F3)</f>
        <v>2.5447076831901678</v>
      </c>
      <c r="K3" s="11">
        <f t="shared" ref="K3" si="7">1/A3</f>
        <v>0.32786885245901642</v>
      </c>
      <c r="L3" s="11">
        <f t="shared" ref="L3" si="8">1/B3</f>
        <v>0.3003003003003003</v>
      </c>
      <c r="M3" s="11">
        <f t="shared" ref="M3" si="9">1/C3</f>
        <v>0.40485829959514169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-0.27988916772350769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0.23319264044026772</v>
      </c>
      <c r="Q3" s="11">
        <f>2*'OddsRatio_working_3-way'!K3*'OddsRatio_working_3-way'!L3*'OddsRatio_working_3-way'!M3</f>
        <v>7.9723979637698367E-2</v>
      </c>
      <c r="R3" s="11">
        <f t="shared" ref="R3" si="10">O3/N3</f>
        <v>0</v>
      </c>
      <c r="S3" s="11">
        <f t="shared" ref="S3" si="11">P3/N3</f>
        <v>-0.83316064832716297</v>
      </c>
      <c r="T3" s="11">
        <f t="shared" ref="T3" si="12">Q3/N3</f>
        <v>-0.28484124729133775</v>
      </c>
      <c r="U3" s="11">
        <f>'OddsRatio_working_3-way'!S3-'OddsRatio_working_3-way'!R3^2/3</f>
        <v>-0.83316064832716297</v>
      </c>
      <c r="V3" s="11">
        <f>'OddsRatio_working_3-way'!S3*'OddsRatio_working_3-way'!R3/3-2*'OddsRatio_working_3-way'!R3^3/27-'OddsRatio_working_3-way'!T3</f>
        <v>0.28484124729133775</v>
      </c>
      <c r="W3" s="11">
        <f>'OddsRatio_working_3-way'!V3^2+4*'OddsRatio_working_3-way'!U3^3/27</f>
        <v>-4.5460590740054874E-3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0.14635623938911052</v>
      </c>
      <c r="Y3" s="11">
        <f>IF('OddsRatio_working_3-way'!W3&gt;=0,IF('OddsRatio_working_3-way'!V3+SQRT('OddsRatio_working_3-way'!W3)&gt;0,0,PI()),ACOS('OddsRatio_working_3-way'!V3/(2*'OddsRatio_working_3-way'!X3)))</f>
        <v>0.23243084477429643</v>
      </c>
      <c r="Z3" s="11">
        <f>'OddsRatio_working_3-way'!X3^(1/3)*COS('OddsRatio_working_3-way'!Y3/3)</f>
        <v>0.52541077659529511</v>
      </c>
      <c r="AA3" s="11">
        <f>'OddsRatio_working_3-way'!X3^(1/3)*COS(('OddsRatio_working_3-way'!Y3+2*PI())/3)</f>
        <v>-0.29802958623528431</v>
      </c>
      <c r="AB3" s="11">
        <f>'OddsRatio_working_3-way'!X3^(1/3)*COS(('OddsRatio_working_3-way'!Y3+4*PI())/3)</f>
        <v>-0.22738119036001117</v>
      </c>
      <c r="AC3" s="11">
        <f>'OddsRatio_working_3-way'!X3^(1/3)*SIN('OddsRatio_working_3-way'!Y3/3)</f>
        <v>4.078887037640435E-2</v>
      </c>
      <c r="AD3" s="11">
        <f>'OddsRatio_working_3-way'!X3^(1/3)*SIN(('OddsRatio_working_3-way'!Y3+2*PI())/3)</f>
        <v>0.43462464476543378</v>
      </c>
      <c r="AE3" s="11">
        <f>'OddsRatio_working_3-way'!X3^(1/3)*SIN(('OddsRatio_working_3-way'!Y3+4*PI())/3)</f>
        <v>-0.47541351514183799</v>
      </c>
      <c r="AF3" s="11">
        <f>-'OddsRatio_working_3-way'!U3/(3*'OddsRatio_working_3-way'!X3^(1/3))*COS(('OddsRatio_working_3-way'!Y3)/3)</f>
        <v>0.52541077659529523</v>
      </c>
      <c r="AG3" s="11">
        <f>-'OddsRatio_working_3-way'!U3/(3*'OddsRatio_working_3-way'!X3^(1/3))*COS(('OddsRatio_working_3-way'!Y3+2*PI())/3)</f>
        <v>-0.29802958623528436</v>
      </c>
      <c r="AH3" s="11">
        <f>-'OddsRatio_working_3-way'!U3/(3*'OddsRatio_working_3-way'!X3^(1/3))*COS(('OddsRatio_working_3-way'!Y3+4*PI())/3)</f>
        <v>-0.22738119036001123</v>
      </c>
      <c r="AI3" s="11">
        <f>'OddsRatio_working_3-way'!U3/(3*'OddsRatio_working_3-way'!X3^(1/3))*SIN(('OddsRatio_working_3-way'!Y3)/3)</f>
        <v>-4.0788870376404364E-2</v>
      </c>
      <c r="AJ3" s="11">
        <f>'OddsRatio_working_3-way'!U3/(3*'OddsRatio_working_3-way'!X3^(1/3))*SIN(('OddsRatio_working_3-way'!Y3+2*PI())/3)</f>
        <v>-0.43462464476543389</v>
      </c>
      <c r="AK3" s="11">
        <f>'OddsRatio_working_3-way'!U3/(3*'OddsRatio_working_3-way'!X3^(1/3))*SIN(('OddsRatio_working_3-way'!Y3+4*PI())/3)</f>
        <v>0.47541351514183805</v>
      </c>
      <c r="AL3" s="11">
        <f>'OddsRatio_working_3-way'!Z3+'OddsRatio_working_3-way'!AF3</f>
        <v>1.0508215531905902</v>
      </c>
      <c r="AM3" s="11">
        <f>'OddsRatio_working_3-way'!AA3+'OddsRatio_working_3-way'!AG3</f>
        <v>-0.59605917247056861</v>
      </c>
      <c r="AN3" s="11">
        <f>'OddsRatio_working_3-way'!AB3+'OddsRatio_working_3-way'!AH3</f>
        <v>-0.4547623807200224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1.0508215531905902</v>
      </c>
      <c r="AS3" s="11">
        <f>IF(('OddsRatio_working_3-way'!X3=0),IF(Q3&gt;0,-Q3^(1/3),(-Q3)^(1/3)),'OddsRatio_working_3-way'!AM3-'OddsRatio_working_3-way'!R3/3)</f>
        <v>-0.59605917247056861</v>
      </c>
      <c r="AT3" s="11">
        <f>IF(('OddsRatio_working_3-way'!X3=0),IF(Q3&gt;0,-Q3^(1/3),(-Q3)^(1/3)),'OddsRatio_working_3-way'!AN3-'OddsRatio_working_3-way'!R3/3)</f>
        <v>-0.4547623807200224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2.63</v>
      </c>
      <c r="B4" s="4">
        <f>IF('True_Odds_Calculator_3-way'!B5="","",'True_Odds_Calculator_3-way'!B5)</f>
        <v>3.27</v>
      </c>
      <c r="C4" s="4">
        <f>IF('True_Odds_Calculator_3-way'!C5="","",'True_Odds_Calculator_3-way'!C5)</f>
        <v>2.65</v>
      </c>
      <c r="D4" s="9">
        <f t="shared" ref="D4:D67" si="13">(K4/(AR4+K4-(AR4*K4)))</f>
        <v>0.35830238239572088</v>
      </c>
      <c r="E4" s="9">
        <f t="shared" ref="E4:E67" si="14">(L4/(AR4+L4-(AR4*L4)))</f>
        <v>0.28619432253976496</v>
      </c>
      <c r="F4" s="9">
        <f t="shared" ref="F4:F67" si="15">(M4/(AR4+M4-(AR4*M4)))</f>
        <v>0.355503295064514</v>
      </c>
      <c r="G4" s="9">
        <f t="shared" ref="G4:G67" si="16">AR4</f>
        <v>1.0987354238907421</v>
      </c>
      <c r="H4" s="9">
        <f t="shared" ref="H4:H67" si="17">IF(A4="","",1/D4)</f>
        <v>2.7909387409419102</v>
      </c>
      <c r="I4" s="9">
        <f t="shared" ref="I4:I67" si="18">IF(B4="","",1/E4)</f>
        <v>3.4941294122319846</v>
      </c>
      <c r="J4" s="9">
        <f t="shared" ref="J4:J67" si="19">IF(C4="","",1/F4)</f>
        <v>2.8129134494197241</v>
      </c>
      <c r="K4" s="11">
        <f t="shared" ref="K4:K67" si="20">1/A4</f>
        <v>0.38022813688212931</v>
      </c>
      <c r="L4" s="11">
        <f t="shared" ref="L4:L67" si="21">1/B4</f>
        <v>0.3058103975535168</v>
      </c>
      <c r="M4" s="11">
        <f t="shared" ref="M4:M67" si="22">1/C4</f>
        <v>0.37735849056603776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-0.26788477448594816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0.24352503141143819</v>
      </c>
      <c r="Q4" s="11">
        <f>2*'OddsRatio_working_3-way'!K4*'OddsRatio_working_3-way'!L4*'OddsRatio_working_3-way'!M4</f>
        <v>8.7756768076193939E-2</v>
      </c>
      <c r="R4" s="11">
        <f t="shared" ref="R4:R67" si="23">O4/N4</f>
        <v>0</v>
      </c>
      <c r="S4" s="11">
        <f t="shared" ref="S4:S67" si="24">P4/N4</f>
        <v>-0.90906633973037632</v>
      </c>
      <c r="T4" s="11">
        <f t="shared" ref="T4:T67" si="25">Q4/N4</f>
        <v>-0.32759147377671216</v>
      </c>
      <c r="U4" s="11">
        <f>'OddsRatio_working_3-way'!S4-'OddsRatio_working_3-way'!R4^2/3</f>
        <v>-0.90906633973037632</v>
      </c>
      <c r="V4" s="11">
        <f>'OddsRatio_working_3-way'!S4*'OddsRatio_working_3-way'!R4/3-2*'OddsRatio_working_3-way'!R4^3/27-'OddsRatio_working_3-way'!T4</f>
        <v>0.32759147377671216</v>
      </c>
      <c r="W4" s="11">
        <f>'OddsRatio_working_3-way'!V4^2+4*'OddsRatio_working_3-way'!U4^3/27</f>
        <v>-3.9806984240571969E-3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0.16680592923758397</v>
      </c>
      <c r="Y4" s="11">
        <f>IF('OddsRatio_working_3-way'!W4&gt;=0,IF('OddsRatio_working_3-way'!V4+SQRT('OddsRatio_working_3-way'!W4)&gt;0,0,PI()),ACOS('OddsRatio_working_3-way'!V4/(2*'OddsRatio_working_3-way'!X4)))</f>
        <v>0.19026620700498431</v>
      </c>
      <c r="Z4" s="11">
        <f>'OddsRatio_working_3-way'!X4^(1/3)*COS('OddsRatio_working_3-way'!Y4/3)</f>
        <v>0.54936771194537104</v>
      </c>
      <c r="AA4" s="11">
        <f>'OddsRatio_working_3-way'!X4^(1/3)*COS(('OddsRatio_working_3-way'!Y4+2*PI())/3)</f>
        <v>-0.30489846728120545</v>
      </c>
      <c r="AB4" s="11">
        <f>'OddsRatio_working_3-way'!X4^(1/3)*COS(('OddsRatio_working_3-way'!Y4+4*PI())/3)</f>
        <v>-0.24446924466416531</v>
      </c>
      <c r="AC4" s="11">
        <f>'OddsRatio_working_3-way'!X4^(1/3)*SIN('OddsRatio_working_3-way'!Y4/3)</f>
        <v>3.4888827944867924E-2</v>
      </c>
      <c r="AD4" s="11">
        <f>'OddsRatio_working_3-way'!X4^(1/3)*SIN(('OddsRatio_working_3-way'!Y4+2*PI())/3)</f>
        <v>0.45832198059118928</v>
      </c>
      <c r="AE4" s="11">
        <f>'OddsRatio_working_3-way'!X4^(1/3)*SIN(('OddsRatio_working_3-way'!Y4+4*PI())/3)</f>
        <v>-0.4932108085360572</v>
      </c>
      <c r="AF4" s="11">
        <f>-'OddsRatio_working_3-way'!U4/(3*'OddsRatio_working_3-way'!X4^(1/3))*COS(('OddsRatio_working_3-way'!Y4)/3)</f>
        <v>0.54936771194537104</v>
      </c>
      <c r="AG4" s="11">
        <f>-'OddsRatio_working_3-way'!U4/(3*'OddsRatio_working_3-way'!X4^(1/3))*COS(('OddsRatio_working_3-way'!Y4+2*PI())/3)</f>
        <v>-0.30489846728120545</v>
      </c>
      <c r="AH4" s="11">
        <f>-'OddsRatio_working_3-way'!U4/(3*'OddsRatio_working_3-way'!X4^(1/3))*COS(('OddsRatio_working_3-way'!Y4+4*PI())/3)</f>
        <v>-0.24446924466416531</v>
      </c>
      <c r="AI4" s="11">
        <f>'OddsRatio_working_3-way'!U4/(3*'OddsRatio_working_3-way'!X4^(1/3))*SIN(('OddsRatio_working_3-way'!Y4)/3)</f>
        <v>-3.4888827944867924E-2</v>
      </c>
      <c r="AJ4" s="11">
        <f>'OddsRatio_working_3-way'!U4/(3*'OddsRatio_working_3-way'!X4^(1/3))*SIN(('OddsRatio_working_3-way'!Y4+2*PI())/3)</f>
        <v>-0.45832198059118928</v>
      </c>
      <c r="AK4" s="11">
        <f>'OddsRatio_working_3-way'!U4/(3*'OddsRatio_working_3-way'!X4^(1/3))*SIN(('OddsRatio_working_3-way'!Y4+4*PI())/3)</f>
        <v>0.4932108085360572</v>
      </c>
      <c r="AL4" s="11">
        <f>'OddsRatio_working_3-way'!Z4+'OddsRatio_working_3-way'!AF4</f>
        <v>1.0987354238907421</v>
      </c>
      <c r="AM4" s="11">
        <f>'OddsRatio_working_3-way'!AA4+'OddsRatio_working_3-way'!AG4</f>
        <v>-0.60979693456241091</v>
      </c>
      <c r="AN4" s="11">
        <f>'OddsRatio_working_3-way'!AB4+'OddsRatio_working_3-way'!AH4</f>
        <v>-0.48893848932833062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1.0987354238907421</v>
      </c>
      <c r="AS4" s="11">
        <f>IF(('OddsRatio_working_3-way'!X4=0),IF(Q4&gt;0,-Q4^(1/3),(-Q4)^(1/3)),'OddsRatio_working_3-way'!AM4-'OddsRatio_working_3-way'!R4/3)</f>
        <v>-0.60979693456241091</v>
      </c>
      <c r="AT4" s="11">
        <f>IF(('OddsRatio_working_3-way'!X4=0),IF(Q4&gt;0,-Q4^(1/3),(-Q4)^(1/3)),'OddsRatio_working_3-way'!AN4-'OddsRatio_working_3-way'!R4/3)</f>
        <v>-0.48893848932833062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</v>
      </c>
      <c r="B5" s="4">
        <f>IF('True_Odds_Calculator_3-way'!B6="","",'True_Odds_Calculator_3-way'!B6)</f>
        <v>3.48</v>
      </c>
      <c r="C5" s="4">
        <f>IF('True_Odds_Calculator_3-way'!C6="","",'True_Odds_Calculator_3-way'!C6)</f>
        <v>5.33</v>
      </c>
      <c r="D5" s="9">
        <f t="shared" si="13"/>
        <v>0.54296152040711343</v>
      </c>
      <c r="E5" s="9">
        <f t="shared" si="14"/>
        <v>0.27705216748095424</v>
      </c>
      <c r="F5" s="9">
        <f t="shared" si="15"/>
        <v>0.17998631211193261</v>
      </c>
      <c r="G5" s="9">
        <f t="shared" si="16"/>
        <v>1.0521889268741331</v>
      </c>
      <c r="H5" s="9">
        <f t="shared" si="17"/>
        <v>1.8417511414993062</v>
      </c>
      <c r="I5" s="9">
        <f t="shared" si="18"/>
        <v>3.6094285386478497</v>
      </c>
      <c r="J5" s="9">
        <f t="shared" si="19"/>
        <v>5.5559780533649965</v>
      </c>
      <c r="K5" s="11">
        <f t="shared" si="20"/>
        <v>0.55555555555555558</v>
      </c>
      <c r="L5" s="11">
        <f t="shared" si="21"/>
        <v>0.28735632183908044</v>
      </c>
      <c r="M5" s="11">
        <f t="shared" si="22"/>
        <v>0.18761726078799248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-0.25730641037621693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0.22793220858822205</v>
      </c>
      <c r="Q5" s="11">
        <f>2*'OddsRatio_working_3-way'!K5*'OddsRatio_working_3-way'!L5*'OddsRatio_working_3-way'!M5</f>
        <v>5.9903339970623401E-2</v>
      </c>
      <c r="R5" s="11">
        <f t="shared" si="23"/>
        <v>0</v>
      </c>
      <c r="S5" s="11">
        <f t="shared" si="24"/>
        <v>-0.88583960366535053</v>
      </c>
      <c r="T5" s="11">
        <f t="shared" si="25"/>
        <v>-0.2328093570736795</v>
      </c>
      <c r="U5" s="11">
        <f>'OddsRatio_working_3-way'!S5-'OddsRatio_working_3-way'!R5^2/3</f>
        <v>-0.88583960366535053</v>
      </c>
      <c r="V5" s="11">
        <f>'OddsRatio_working_3-way'!S5*'OddsRatio_working_3-way'!R5/3-2*'OddsRatio_working_3-way'!R5^3/27-'OddsRatio_working_3-way'!T5</f>
        <v>0.2328093570736795</v>
      </c>
      <c r="W5" s="11">
        <f>'OddsRatio_working_3-way'!V5^2+4*'OddsRatio_working_3-way'!U5^3/27</f>
        <v>-4.8781846656696139E-2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0.16045407707328299</v>
      </c>
      <c r="Y5" s="11">
        <f>IF('OddsRatio_working_3-way'!W5&gt;=0,IF('OddsRatio_working_3-way'!V5+SQRT('OddsRatio_working_3-way'!W5)&gt;0,0,PI()),ACOS('OddsRatio_working_3-way'!V5/(2*'OddsRatio_working_3-way'!X5)))</f>
        <v>0.7590787539666124</v>
      </c>
      <c r="Z5" s="11">
        <f>'OddsRatio_working_3-way'!X5^(1/3)*COS('OddsRatio_working_3-way'!Y5/3)</f>
        <v>0.52609446343706667</v>
      </c>
      <c r="AA5" s="11">
        <f>'OddsRatio_working_3-way'!X5^(1/3)*COS(('OddsRatio_working_3-way'!Y5+2*PI())/3)</f>
        <v>-0.38085369407092845</v>
      </c>
      <c r="AB5" s="11">
        <f>'OddsRatio_working_3-way'!X5^(1/3)*COS(('OddsRatio_working_3-way'!Y5+4*PI())/3)</f>
        <v>-0.14524076936613844</v>
      </c>
      <c r="AC5" s="11">
        <f>'OddsRatio_working_3-way'!X5^(1/3)*SIN('OddsRatio_working_3-way'!Y5/3)</f>
        <v>0.13603118550286572</v>
      </c>
      <c r="AD5" s="11">
        <f>'OddsRatio_working_3-way'!X5^(1/3)*SIN(('OddsRatio_working_3-way'!Y5+2*PI())/3)</f>
        <v>0.3875955773754105</v>
      </c>
      <c r="AE5" s="11">
        <f>'OddsRatio_working_3-way'!X5^(1/3)*SIN(('OddsRatio_working_3-way'!Y5+4*PI())/3)</f>
        <v>-0.52362676287827603</v>
      </c>
      <c r="AF5" s="11">
        <f>-'OddsRatio_working_3-way'!U5/(3*'OddsRatio_working_3-way'!X5^(1/3))*COS(('OddsRatio_working_3-way'!Y5)/3)</f>
        <v>0.52609446343706656</v>
      </c>
      <c r="AG5" s="11">
        <f>-'OddsRatio_working_3-way'!U5/(3*'OddsRatio_working_3-way'!X5^(1/3))*COS(('OddsRatio_working_3-way'!Y5+2*PI())/3)</f>
        <v>-0.38085369407092834</v>
      </c>
      <c r="AH5" s="11">
        <f>-'OddsRatio_working_3-way'!U5/(3*'OddsRatio_working_3-way'!X5^(1/3))*COS(('OddsRatio_working_3-way'!Y5+4*PI())/3)</f>
        <v>-0.14524076936613842</v>
      </c>
      <c r="AI5" s="11">
        <f>'OddsRatio_working_3-way'!U5/(3*'OddsRatio_working_3-way'!X5^(1/3))*SIN(('OddsRatio_working_3-way'!Y5)/3)</f>
        <v>-0.13603118550286569</v>
      </c>
      <c r="AJ5" s="11">
        <f>'OddsRatio_working_3-way'!U5/(3*'OddsRatio_working_3-way'!X5^(1/3))*SIN(('OddsRatio_working_3-way'!Y5+2*PI())/3)</f>
        <v>-0.38759557737541039</v>
      </c>
      <c r="AK5" s="11">
        <f>'OddsRatio_working_3-way'!U5/(3*'OddsRatio_working_3-way'!X5^(1/3))*SIN(('OddsRatio_working_3-way'!Y5+4*PI())/3)</f>
        <v>0.52362676287827603</v>
      </c>
      <c r="AL5" s="11">
        <f>'OddsRatio_working_3-way'!Z5+'OddsRatio_working_3-way'!AF5</f>
        <v>1.0521889268741331</v>
      </c>
      <c r="AM5" s="11">
        <f>'OddsRatio_working_3-way'!AA5+'OddsRatio_working_3-way'!AG5</f>
        <v>-0.76170738814185679</v>
      </c>
      <c r="AN5" s="11">
        <f>'OddsRatio_working_3-way'!AB5+'OddsRatio_working_3-way'!AH5</f>
        <v>-0.29048153873227689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1.0521889268741331</v>
      </c>
      <c r="AS5" s="11">
        <f>IF(('OddsRatio_working_3-way'!X5=0),IF(Q5&gt;0,-Q5^(1/3),(-Q5)^(1/3)),'OddsRatio_working_3-way'!AM5-'OddsRatio_working_3-way'!R5/3)</f>
        <v>-0.76170738814185679</v>
      </c>
      <c r="AT5" s="11">
        <f>IF(('OddsRatio_working_3-way'!X5=0),IF(Q5&gt;0,-Q5^(1/3),(-Q5)^(1/3)),'OddsRatio_working_3-way'!AN5-'OddsRatio_working_3-way'!R5/3)</f>
        <v>-0.29048153873227689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3.01</v>
      </c>
      <c r="B6" s="4">
        <f>IF('True_Odds_Calculator_3-way'!B7="","",'True_Odds_Calculator_3-way'!B7)</f>
        <v>3.72</v>
      </c>
      <c r="C6" s="4">
        <f>IF('True_Odds_Calculator_3-way'!C7="","",'True_Odds_Calculator_3-way'!C7)</f>
        <v>2.25</v>
      </c>
      <c r="D6" s="9">
        <f t="shared" si="13"/>
        <v>0.31708212557415011</v>
      </c>
      <c r="E6" s="9">
        <f t="shared" si="14"/>
        <v>0.25545805611704847</v>
      </c>
      <c r="F6" s="9">
        <f t="shared" si="15"/>
        <v>0.42745981830880131</v>
      </c>
      <c r="G6" s="9">
        <f t="shared" si="16"/>
        <v>1.071520937722553</v>
      </c>
      <c r="H6" s="9">
        <f t="shared" si="17"/>
        <v>3.1537570848223311</v>
      </c>
      <c r="I6" s="9">
        <f t="shared" si="18"/>
        <v>3.9145369506053451</v>
      </c>
      <c r="J6" s="9">
        <f t="shared" si="19"/>
        <v>2.3394011721531913</v>
      </c>
      <c r="K6" s="11">
        <f t="shared" si="20"/>
        <v>0.33222591362126247</v>
      </c>
      <c r="L6" s="11">
        <f t="shared" si="21"/>
        <v>0.26881720430107525</v>
      </c>
      <c r="M6" s="11">
        <f t="shared" si="22"/>
        <v>0.44444444444444442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-0.27125829076316699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0.23736092753347066</v>
      </c>
      <c r="Q6" s="11">
        <f>2*'OddsRatio_working_3-way'!K6*'OddsRatio_working_3-way'!L6*'OddsRatio_working_3-way'!M6</f>
        <v>7.9384925596478487E-2</v>
      </c>
      <c r="R6" s="11">
        <f t="shared" si="23"/>
        <v>0</v>
      </c>
      <c r="S6" s="11">
        <f t="shared" si="24"/>
        <v>-0.87503658179689781</v>
      </c>
      <c r="T6" s="11">
        <f t="shared" si="25"/>
        <v>-0.29265437518290899</v>
      </c>
      <c r="U6" s="11">
        <f>'OddsRatio_working_3-way'!S6-'OddsRatio_working_3-way'!R6^2/3</f>
        <v>-0.87503658179689781</v>
      </c>
      <c r="V6" s="11">
        <f>'OddsRatio_working_3-way'!S6*'OddsRatio_working_3-way'!R6/3-2*'OddsRatio_working_3-way'!R6^3/27-'OddsRatio_working_3-way'!T6</f>
        <v>0.29265437518290899</v>
      </c>
      <c r="W6" s="11">
        <f>'OddsRatio_working_3-way'!V6^2+4*'OddsRatio_working_3-way'!U6^3/27</f>
        <v>-1.3613550364471025E-2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0.15752788140371365</v>
      </c>
      <c r="Y6" s="11">
        <f>IF('OddsRatio_working_3-way'!W6&gt;=0,IF('OddsRatio_working_3-way'!V6+SQRT('OddsRatio_working_3-way'!W6)&gt;0,0,PI()),ACOS('OddsRatio_working_3-way'!V6/(2*'OddsRatio_working_3-way'!X6)))</f>
        <v>0.3793728634777318</v>
      </c>
      <c r="Z6" s="11">
        <f>'OddsRatio_working_3-way'!X6^(1/3)*COS('OddsRatio_working_3-way'!Y6/3)</f>
        <v>0.53576046886127648</v>
      </c>
      <c r="AA6" s="11">
        <f>'OddsRatio_working_3-way'!X6^(1/3)*COS(('OddsRatio_working_3-way'!Y6+2*PI())/3)</f>
        <v>-0.326869093153141</v>
      </c>
      <c r="AB6" s="11">
        <f>'OddsRatio_working_3-way'!X6^(1/3)*COS(('OddsRatio_working_3-way'!Y6+4*PI())/3)</f>
        <v>-0.20889137570813554</v>
      </c>
      <c r="AC6" s="11">
        <f>'OddsRatio_working_3-way'!X6^(1/3)*SIN('OddsRatio_working_3-way'!Y6/3)</f>
        <v>6.8114466925251527E-2</v>
      </c>
      <c r="AD6" s="11">
        <f>'OddsRatio_working_3-way'!X6^(1/3)*SIN(('OddsRatio_working_3-way'!Y6+2*PI())/3)</f>
        <v>0.42992494291470129</v>
      </c>
      <c r="AE6" s="11">
        <f>'OddsRatio_working_3-way'!X6^(1/3)*SIN(('OddsRatio_working_3-way'!Y6+4*PI())/3)</f>
        <v>-0.49803940983995282</v>
      </c>
      <c r="AF6" s="11">
        <f>-'OddsRatio_working_3-way'!U6/(3*'OddsRatio_working_3-way'!X6^(1/3))*COS(('OddsRatio_working_3-way'!Y6)/3)</f>
        <v>0.53576046886127648</v>
      </c>
      <c r="AG6" s="11">
        <f>-'OddsRatio_working_3-way'!U6/(3*'OddsRatio_working_3-way'!X6^(1/3))*COS(('OddsRatio_working_3-way'!Y6+2*PI())/3)</f>
        <v>-0.326869093153141</v>
      </c>
      <c r="AH6" s="11">
        <f>-'OddsRatio_working_3-way'!U6/(3*'OddsRatio_working_3-way'!X6^(1/3))*COS(('OddsRatio_working_3-way'!Y6+4*PI())/3)</f>
        <v>-0.20889137570813554</v>
      </c>
      <c r="AI6" s="11">
        <f>'OddsRatio_working_3-way'!U6/(3*'OddsRatio_working_3-way'!X6^(1/3))*SIN(('OddsRatio_working_3-way'!Y6)/3)</f>
        <v>-6.8114466925251527E-2</v>
      </c>
      <c r="AJ6" s="11">
        <f>'OddsRatio_working_3-way'!U6/(3*'OddsRatio_working_3-way'!X6^(1/3))*SIN(('OddsRatio_working_3-way'!Y6+2*PI())/3)</f>
        <v>-0.42992494291470129</v>
      </c>
      <c r="AK6" s="11">
        <f>'OddsRatio_working_3-way'!U6/(3*'OddsRatio_working_3-way'!X6^(1/3))*SIN(('OddsRatio_working_3-way'!Y6+4*PI())/3)</f>
        <v>0.49803940983995282</v>
      </c>
      <c r="AL6" s="11">
        <f>'OddsRatio_working_3-way'!Z6+'OddsRatio_working_3-way'!AF6</f>
        <v>1.071520937722553</v>
      </c>
      <c r="AM6" s="11">
        <f>'OddsRatio_working_3-way'!AA6+'OddsRatio_working_3-way'!AG6</f>
        <v>-0.653738186306282</v>
      </c>
      <c r="AN6" s="11">
        <f>'OddsRatio_working_3-way'!AB6+'OddsRatio_working_3-way'!AH6</f>
        <v>-0.41778275141627108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1.071520937722553</v>
      </c>
      <c r="AS6" s="11">
        <f>IF(('OddsRatio_working_3-way'!X6=0),IF(Q6&gt;0,-Q6^(1/3),(-Q6)^(1/3)),'OddsRatio_working_3-way'!AM6-'OddsRatio_working_3-way'!R6/3)</f>
        <v>-0.653738186306282</v>
      </c>
      <c r="AT6" s="11">
        <f>IF(('OddsRatio_working_3-way'!X6=0),IF(Q6&gt;0,-Q6^(1/3),(-Q6)^(1/3)),'OddsRatio_working_3-way'!AN6-'OddsRatio_working_3-way'!R6/3)</f>
        <v>-0.41778275141627108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3.48</v>
      </c>
      <c r="C7" s="4">
        <f>IF('True_Odds_Calculator_3-way'!C8="","",'True_Odds_Calculator_3-way'!C8)</f>
        <v>2.65</v>
      </c>
      <c r="D7" s="9">
        <f t="shared" si="13"/>
        <v>0.36359624841027205</v>
      </c>
      <c r="E7" s="9">
        <f t="shared" si="14"/>
        <v>0.27421298830473467</v>
      </c>
      <c r="F7" s="9">
        <f t="shared" si="15"/>
        <v>0.36219076328499339</v>
      </c>
      <c r="G7" s="9">
        <f t="shared" si="16"/>
        <v>1.067258173699996</v>
      </c>
      <c r="H7" s="9">
        <f t="shared" si="17"/>
        <v>2.7503034048679935</v>
      </c>
      <c r="I7" s="9">
        <f t="shared" si="18"/>
        <v>3.6468002707759908</v>
      </c>
      <c r="J7" s="9">
        <f t="shared" si="19"/>
        <v>2.7609759866049925</v>
      </c>
      <c r="K7" s="11">
        <f t="shared" si="20"/>
        <v>0.37878787878787878</v>
      </c>
      <c r="L7" s="11">
        <f t="shared" si="21"/>
        <v>0.28735632183908044</v>
      </c>
      <c r="M7" s="11">
        <f t="shared" si="22"/>
        <v>0.37735849056603776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-0.27564519626978967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0.236999139081117</v>
      </c>
      <c r="Q7" s="11">
        <f>2*'OddsRatio_working_3-way'!K7*'OddsRatio_working_3-way'!L7*'OddsRatio_working_3-way'!M7</f>
        <v>8.2148748381669662E-2</v>
      </c>
      <c r="R7" s="11">
        <f t="shared" si="23"/>
        <v>0</v>
      </c>
      <c r="S7" s="11">
        <f t="shared" si="24"/>
        <v>-0.85979782085210887</v>
      </c>
      <c r="T7" s="11">
        <f t="shared" si="25"/>
        <v>-0.29802350809431843</v>
      </c>
      <c r="U7" s="11">
        <f>'OddsRatio_working_3-way'!S7-'OddsRatio_working_3-way'!R7^2/3</f>
        <v>-0.85979782085210887</v>
      </c>
      <c r="V7" s="11">
        <f>'OddsRatio_working_3-way'!S7*'OddsRatio_working_3-way'!R7/3-2*'OddsRatio_working_3-way'!R7^3/27-'OddsRatio_working_3-way'!T7</f>
        <v>0.29802350809431843</v>
      </c>
      <c r="W7" s="11">
        <f>'OddsRatio_working_3-way'!V7^2+4*'OddsRatio_working_3-way'!U7^3/27</f>
        <v>-5.3460642319745344E-3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0.153430827743986</v>
      </c>
      <c r="Y7" s="11">
        <f>IF('OddsRatio_working_3-way'!W7&gt;=0,IF('OddsRatio_working_3-way'!V7+SQRT('OddsRatio_working_3-way'!W7)&gt;0,0,PI()),ACOS('OddsRatio_working_3-way'!V7/(2*'OddsRatio_working_3-way'!X7)))</f>
        <v>0.2405870370387786</v>
      </c>
      <c r="Z7" s="11">
        <f>'OddsRatio_working_3-way'!X7^(1/3)*COS('OddsRatio_working_3-way'!Y7/3)</f>
        <v>0.53362908684999799</v>
      </c>
      <c r="AA7" s="11">
        <f>'OddsRatio_working_3-way'!X7^(1/3)*COS(('OddsRatio_working_3-way'!Y7+2*PI())/3)</f>
        <v>-0.30395553780795992</v>
      </c>
      <c r="AB7" s="11">
        <f>'OddsRatio_working_3-way'!X7^(1/3)*COS(('OddsRatio_working_3-way'!Y7+4*PI())/3)</f>
        <v>-0.22967354904203824</v>
      </c>
      <c r="AC7" s="11">
        <f>'OddsRatio_working_3-way'!X7^(1/3)*SIN('OddsRatio_working_3-way'!Y7/3)</f>
        <v>4.2886726209945616E-2</v>
      </c>
      <c r="AD7" s="11">
        <f>'OddsRatio_working_3-way'!X7^(1/3)*SIN(('OddsRatio_working_3-way'!Y7+2*PI())/3)</f>
        <v>0.44069298230541798</v>
      </c>
      <c r="AE7" s="11">
        <f>'OddsRatio_working_3-way'!X7^(1/3)*SIN(('OddsRatio_working_3-way'!Y7+4*PI())/3)</f>
        <v>-0.48357970851536358</v>
      </c>
      <c r="AF7" s="11">
        <f>-'OddsRatio_working_3-way'!U7/(3*'OddsRatio_working_3-way'!X7^(1/3))*COS(('OddsRatio_working_3-way'!Y7)/3)</f>
        <v>0.5336290868499981</v>
      </c>
      <c r="AG7" s="11">
        <f>-'OddsRatio_working_3-way'!U7/(3*'OddsRatio_working_3-way'!X7^(1/3))*COS(('OddsRatio_working_3-way'!Y7+2*PI())/3)</f>
        <v>-0.30395553780795997</v>
      </c>
      <c r="AH7" s="11">
        <f>-'OddsRatio_working_3-way'!U7/(3*'OddsRatio_working_3-way'!X7^(1/3))*COS(('OddsRatio_working_3-way'!Y7+4*PI())/3)</f>
        <v>-0.22967354904203829</v>
      </c>
      <c r="AI7" s="11">
        <f>'OddsRatio_working_3-way'!U7/(3*'OddsRatio_working_3-way'!X7^(1/3))*SIN(('OddsRatio_working_3-way'!Y7)/3)</f>
        <v>-4.2886726209945623E-2</v>
      </c>
      <c r="AJ7" s="11">
        <f>'OddsRatio_working_3-way'!U7/(3*'OddsRatio_working_3-way'!X7^(1/3))*SIN(('OddsRatio_working_3-way'!Y7+2*PI())/3)</f>
        <v>-0.44069298230541809</v>
      </c>
      <c r="AK7" s="11">
        <f>'OddsRatio_working_3-way'!U7/(3*'OddsRatio_working_3-way'!X7^(1/3))*SIN(('OddsRatio_working_3-way'!Y7+4*PI())/3)</f>
        <v>0.48357970851536369</v>
      </c>
      <c r="AL7" s="11">
        <f>'OddsRatio_working_3-way'!Z7+'OddsRatio_working_3-way'!AF7</f>
        <v>1.067258173699996</v>
      </c>
      <c r="AM7" s="11">
        <f>'OddsRatio_working_3-way'!AA7+'OddsRatio_working_3-way'!AG7</f>
        <v>-0.60791107561591984</v>
      </c>
      <c r="AN7" s="11">
        <f>'OddsRatio_working_3-way'!AB7+'OddsRatio_working_3-way'!AH7</f>
        <v>-0.45934709808407653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1.067258173699996</v>
      </c>
      <c r="AS7" s="11">
        <f>IF(('OddsRatio_working_3-way'!X7=0),IF(Q7&gt;0,-Q7^(1/3),(-Q7)^(1/3)),'OddsRatio_working_3-way'!AM7-'OddsRatio_working_3-way'!R7/3)</f>
        <v>-0.60791107561591984</v>
      </c>
      <c r="AT7" s="11">
        <f>IF(('OddsRatio_working_3-way'!X7=0),IF(Q7&gt;0,-Q7^(1/3),(-Q7)^(1/3)),'OddsRatio_working_3-way'!AN7-'OddsRatio_working_3-way'!R7/3)</f>
        <v>-0.45934709808407653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2.3199999999999998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3.16</v>
      </c>
      <c r="D8" s="9">
        <f t="shared" si="13"/>
        <v>0.41445025600137542</v>
      </c>
      <c r="E8" s="9">
        <f t="shared" si="14"/>
        <v>0.28360930766769199</v>
      </c>
      <c r="F8" s="9">
        <f t="shared" si="15"/>
        <v>0.30194043633093232</v>
      </c>
      <c r="G8" s="9">
        <f t="shared" si="16"/>
        <v>1.070329392935824</v>
      </c>
      <c r="H8" s="9">
        <f t="shared" si="17"/>
        <v>2.4128347986752874</v>
      </c>
      <c r="I8" s="9">
        <f t="shared" si="18"/>
        <v>3.5259773673285451</v>
      </c>
      <c r="J8" s="9">
        <f t="shared" si="19"/>
        <v>3.3119114887413805</v>
      </c>
      <c r="K8" s="11">
        <f t="shared" si="20"/>
        <v>0.43103448275862072</v>
      </c>
      <c r="L8" s="11">
        <f t="shared" si="21"/>
        <v>0.29761904761904762</v>
      </c>
      <c r="M8" s="11">
        <f t="shared" si="22"/>
        <v>0.31645569620253161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-0.27316518052004723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0.2370819563093679</v>
      </c>
      <c r="Q8" s="11">
        <f>2*'OddsRatio_working_3-way'!K8*'OddsRatio_working_3-way'!L8*'OddsRatio_working_3-way'!M8</f>
        <v>8.1192450790879417E-2</v>
      </c>
      <c r="R8" s="11">
        <f t="shared" si="23"/>
        <v>0</v>
      </c>
      <c r="S8" s="11">
        <f t="shared" si="24"/>
        <v>-0.86790694135326951</v>
      </c>
      <c r="T8" s="11">
        <f t="shared" si="25"/>
        <v>-0.29722840457303751</v>
      </c>
      <c r="U8" s="11">
        <f>'OddsRatio_working_3-way'!S8-'OddsRatio_working_3-way'!R8^2/3</f>
        <v>-0.86790694135326951</v>
      </c>
      <c r="V8" s="11">
        <f>'OddsRatio_working_3-way'!S8*'OddsRatio_working_3-way'!R8/3-2*'OddsRatio_working_3-way'!R8^3/27-'OddsRatio_working_3-way'!T8</f>
        <v>0.29722840457303751</v>
      </c>
      <c r="W8" s="11">
        <f>'OddsRatio_working_3-way'!V8^2+4*'OddsRatio_working_3-way'!U8^3/27</f>
        <v>-8.5088631736395387E-3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0.15560654521795733</v>
      </c>
      <c r="Y8" s="11">
        <f>IF('OddsRatio_working_3-way'!W8&gt;=0,IF('OddsRatio_working_3-way'!V8+SQRT('OddsRatio_working_3-way'!W8)&gt;0,0,PI()),ACOS('OddsRatio_working_3-way'!V8/(2*'OddsRatio_working_3-way'!X8)))</f>
        <v>0.30092085238287614</v>
      </c>
      <c r="Z8" s="11">
        <f>'OddsRatio_working_3-way'!X8^(1/3)*COS('OddsRatio_working_3-way'!Y8/3)</f>
        <v>0.53516469646791198</v>
      </c>
      <c r="AA8" s="11">
        <f>'OddsRatio_working_3-way'!X8^(1/3)*COS(('OddsRatio_working_3-way'!Y8+2*PI())/3)</f>
        <v>-0.31422777758264048</v>
      </c>
      <c r="AB8" s="11">
        <f>'OddsRatio_working_3-way'!X8^(1/3)*COS(('OddsRatio_working_3-way'!Y8+4*PI())/3)</f>
        <v>-0.2209369188852712</v>
      </c>
      <c r="AC8" s="11">
        <f>'OddsRatio_working_3-way'!X8^(1/3)*SIN('OddsRatio_working_3-way'!Y8/3)</f>
        <v>5.3861502381857489E-2</v>
      </c>
      <c r="AD8" s="11">
        <f>'OddsRatio_working_3-way'!X8^(1/3)*SIN(('OddsRatio_working_3-way'!Y8+2*PI())/3)</f>
        <v>0.43653547115887137</v>
      </c>
      <c r="AE8" s="11">
        <f>'OddsRatio_working_3-way'!X8^(1/3)*SIN(('OddsRatio_working_3-way'!Y8+4*PI())/3)</f>
        <v>-0.49039697354072881</v>
      </c>
      <c r="AF8" s="11">
        <f>-'OddsRatio_working_3-way'!U8/(3*'OddsRatio_working_3-way'!X8^(1/3))*COS(('OddsRatio_working_3-way'!Y8)/3)</f>
        <v>0.53516469646791187</v>
      </c>
      <c r="AG8" s="11">
        <f>-'OddsRatio_working_3-way'!U8/(3*'OddsRatio_working_3-way'!X8^(1/3))*COS(('OddsRatio_working_3-way'!Y8+2*PI())/3)</f>
        <v>-0.31422777758264042</v>
      </c>
      <c r="AH8" s="11">
        <f>-'OddsRatio_working_3-way'!U8/(3*'OddsRatio_working_3-way'!X8^(1/3))*COS(('OddsRatio_working_3-way'!Y8+4*PI())/3)</f>
        <v>-0.22093691888527114</v>
      </c>
      <c r="AI8" s="11">
        <f>'OddsRatio_working_3-way'!U8/(3*'OddsRatio_working_3-way'!X8^(1/3))*SIN(('OddsRatio_working_3-way'!Y8)/3)</f>
        <v>-5.3861502381857475E-2</v>
      </c>
      <c r="AJ8" s="11">
        <f>'OddsRatio_working_3-way'!U8/(3*'OddsRatio_working_3-way'!X8^(1/3))*SIN(('OddsRatio_working_3-way'!Y8+2*PI())/3)</f>
        <v>-0.43653547115887126</v>
      </c>
      <c r="AK8" s="11">
        <f>'OddsRatio_working_3-way'!U8/(3*'OddsRatio_working_3-way'!X8^(1/3))*SIN(('OddsRatio_working_3-way'!Y8+4*PI())/3)</f>
        <v>0.49039697354072875</v>
      </c>
      <c r="AL8" s="11">
        <f>'OddsRatio_working_3-way'!Z8+'OddsRatio_working_3-way'!AF8</f>
        <v>1.070329392935824</v>
      </c>
      <c r="AM8" s="11">
        <f>'OddsRatio_working_3-way'!AA8+'OddsRatio_working_3-way'!AG8</f>
        <v>-0.62845555516528084</v>
      </c>
      <c r="AN8" s="11">
        <f>'OddsRatio_working_3-way'!AB8+'OddsRatio_working_3-way'!AH8</f>
        <v>-0.44187383777054234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1.070329392935824</v>
      </c>
      <c r="AS8" s="11">
        <f>IF(('OddsRatio_working_3-way'!X8=0),IF(Q8&gt;0,-Q8^(1/3),(-Q8)^(1/3)),'OddsRatio_working_3-way'!AM8-'OddsRatio_working_3-way'!R8/3)</f>
        <v>-0.62845555516528084</v>
      </c>
      <c r="AT8" s="11">
        <f>IF(('OddsRatio_working_3-way'!X8=0),IF(Q8&gt;0,-Q8^(1/3),(-Q8)^(1/3)),'OddsRatio_working_3-way'!AN8-'OddsRatio_working_3-way'!R8/3)</f>
        <v>-0.44187383777054234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1.65</v>
      </c>
      <c r="B9" s="4">
        <f>IF('True_Odds_Calculator_3-way'!B10="","",'True_Odds_Calculator_3-way'!B10)</f>
        <v>3.74</v>
      </c>
      <c r="C9" s="4">
        <f>IF('True_Odds_Calculator_3-way'!C10="","",'True_Odds_Calculator_3-way'!C10)</f>
        <v>5.67</v>
      </c>
      <c r="D9" s="9">
        <f t="shared" si="13"/>
        <v>0.58516144675178383</v>
      </c>
      <c r="E9" s="9">
        <f t="shared" si="14"/>
        <v>0.25072629346235337</v>
      </c>
      <c r="F9" s="9">
        <f t="shared" si="15"/>
        <v>0.16411225978586297</v>
      </c>
      <c r="G9" s="9">
        <f t="shared" si="16"/>
        <v>1.0906616667692557</v>
      </c>
      <c r="H9" s="9">
        <f t="shared" si="17"/>
        <v>1.7089300834000161</v>
      </c>
      <c r="I9" s="9">
        <f t="shared" si="18"/>
        <v>3.9884129669477617</v>
      </c>
      <c r="J9" s="9">
        <f t="shared" si="19"/>
        <v>6.0933899838124246</v>
      </c>
      <c r="K9" s="11">
        <f t="shared" si="20"/>
        <v>0.60606060606060608</v>
      </c>
      <c r="L9" s="11">
        <f t="shared" si="21"/>
        <v>0.26737967914438499</v>
      </c>
      <c r="M9" s="11">
        <f t="shared" si="22"/>
        <v>0.17636684303350969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-0.23770712243677206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0.23035435988496</v>
      </c>
      <c r="Q9" s="11">
        <f>2*'OddsRatio_working_3-way'!K9*'OddsRatio_working_3-way'!L9*'OddsRatio_working_3-way'!M9</f>
        <v>5.7159890790312647E-2</v>
      </c>
      <c r="R9" s="11">
        <f t="shared" si="23"/>
        <v>0</v>
      </c>
      <c r="S9" s="11">
        <f t="shared" si="24"/>
        <v>-0.96906797542943701</v>
      </c>
      <c r="T9" s="11">
        <f t="shared" si="25"/>
        <v>-0.24046351747628705</v>
      </c>
      <c r="U9" s="11">
        <f>'OddsRatio_working_3-way'!S9-'OddsRatio_working_3-way'!R9^2/3</f>
        <v>-0.96906797542943701</v>
      </c>
      <c r="V9" s="11">
        <f>'OddsRatio_working_3-way'!S9*'OddsRatio_working_3-way'!R9/3-2*'OddsRatio_working_3-way'!R9^3/27-'OddsRatio_working_3-way'!T9</f>
        <v>0.24046351747628705</v>
      </c>
      <c r="W9" s="11">
        <f>'OddsRatio_working_3-way'!V9^2+4*'OddsRatio_working_3-way'!U9^3/27</f>
        <v>-7.6998733987252682E-2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0.18359019392680079</v>
      </c>
      <c r="Y9" s="11">
        <f>IF('OddsRatio_working_3-way'!W9&gt;=0,IF('OddsRatio_working_3-way'!V9+SQRT('OddsRatio_working_3-way'!W9)&gt;0,0,PI()),ACOS('OddsRatio_working_3-way'!V9/(2*'OddsRatio_working_3-way'!X9)))</f>
        <v>0.85675655661050165</v>
      </c>
      <c r="Z9" s="11">
        <f>'OddsRatio_working_3-way'!X9^(1/3)*COS('OddsRatio_working_3-way'!Y9/3)</f>
        <v>0.54533083338462784</v>
      </c>
      <c r="AA9" s="11">
        <f>'OddsRatio_working_3-way'!X9^(1/3)*COS(('OddsRatio_working_3-way'!Y9+2*PI())/3)</f>
        <v>-0.41132941878867524</v>
      </c>
      <c r="AB9" s="11">
        <f>'OddsRatio_working_3-way'!X9^(1/3)*COS(('OddsRatio_working_3-way'!Y9+4*PI())/3)</f>
        <v>-0.13400141459595266</v>
      </c>
      <c r="AC9" s="11">
        <f>'OddsRatio_working_3-way'!X9^(1/3)*SIN('OddsRatio_working_3-way'!Y9/3)</f>
        <v>0.16011539787449011</v>
      </c>
      <c r="AD9" s="11">
        <f>'OddsRatio_working_3-way'!X9^(1/3)*SIN(('OddsRatio_working_3-way'!Y9+2*PI())/3)</f>
        <v>0.39221265624078167</v>
      </c>
      <c r="AE9" s="11">
        <f>'OddsRatio_working_3-way'!X9^(1/3)*SIN(('OddsRatio_working_3-way'!Y9+4*PI())/3)</f>
        <v>-0.55232805411527175</v>
      </c>
      <c r="AF9" s="11">
        <f>-'OddsRatio_working_3-way'!U9/(3*'OddsRatio_working_3-way'!X9^(1/3))*COS(('OddsRatio_working_3-way'!Y9)/3)</f>
        <v>0.54533083338462796</v>
      </c>
      <c r="AG9" s="11">
        <f>-'OddsRatio_working_3-way'!U9/(3*'OddsRatio_working_3-way'!X9^(1/3))*COS(('OddsRatio_working_3-way'!Y9+2*PI())/3)</f>
        <v>-0.41132941878867529</v>
      </c>
      <c r="AH9" s="11">
        <f>-'OddsRatio_working_3-way'!U9/(3*'OddsRatio_working_3-way'!X9^(1/3))*COS(('OddsRatio_working_3-way'!Y9+4*PI())/3)</f>
        <v>-0.13400141459595269</v>
      </c>
      <c r="AI9" s="11">
        <f>'OddsRatio_working_3-way'!U9/(3*'OddsRatio_working_3-way'!X9^(1/3))*SIN(('OddsRatio_working_3-way'!Y9)/3)</f>
        <v>-0.16011539787449014</v>
      </c>
      <c r="AJ9" s="11">
        <f>'OddsRatio_working_3-way'!U9/(3*'OddsRatio_working_3-way'!X9^(1/3))*SIN(('OddsRatio_working_3-way'!Y9+2*PI())/3)</f>
        <v>-0.39221265624078178</v>
      </c>
      <c r="AK9" s="11">
        <f>'OddsRatio_working_3-way'!U9/(3*'OddsRatio_working_3-way'!X9^(1/3))*SIN(('OddsRatio_working_3-way'!Y9+4*PI())/3)</f>
        <v>0.55232805411527186</v>
      </c>
      <c r="AL9" s="11">
        <f>'OddsRatio_working_3-way'!Z9+'OddsRatio_working_3-way'!AF9</f>
        <v>1.0906616667692557</v>
      </c>
      <c r="AM9" s="11">
        <f>'OddsRatio_working_3-way'!AA9+'OddsRatio_working_3-way'!AG9</f>
        <v>-0.82265883757735048</v>
      </c>
      <c r="AN9" s="11">
        <f>'OddsRatio_working_3-way'!AB9+'OddsRatio_working_3-way'!AH9</f>
        <v>-0.26800282919190532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1.0906616667692557</v>
      </c>
      <c r="AS9" s="11">
        <f>IF(('OddsRatio_working_3-way'!X9=0),IF(Q9&gt;0,-Q9^(1/3),(-Q9)^(1/3)),'OddsRatio_working_3-way'!AM9-'OddsRatio_working_3-way'!R9/3)</f>
        <v>-0.82265883757735048</v>
      </c>
      <c r="AT9" s="11">
        <f>IF(('OddsRatio_working_3-way'!X9=0),IF(Q9&gt;0,-Q9^(1/3),(-Q9)^(1/3)),'OddsRatio_working_3-way'!AN9-'OddsRatio_working_3-way'!R9/3)</f>
        <v>-0.26800282919190532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1.63</v>
      </c>
      <c r="B10" s="4">
        <f>IF('True_Odds_Calculator_3-way'!B11="","",'True_Odds_Calculator_3-way'!B11)</f>
        <v>3.93</v>
      </c>
      <c r="C10" s="4">
        <f>IF('True_Odds_Calculator_3-way'!C11="","",'True_Odds_Calculator_3-way'!C11)</f>
        <v>5.49</v>
      </c>
      <c r="D10" s="9">
        <f t="shared" si="13"/>
        <v>0.5924506469139309</v>
      </c>
      <c r="E10" s="9">
        <f t="shared" si="14"/>
        <v>0.23813487086743479</v>
      </c>
      <c r="F10" s="9">
        <f t="shared" si="15"/>
        <v>0.16941448221863434</v>
      </c>
      <c r="G10" s="9">
        <f t="shared" si="16"/>
        <v>1.0919116021342319</v>
      </c>
      <c r="H10" s="9">
        <f t="shared" si="17"/>
        <v>1.6879043093445663</v>
      </c>
      <c r="I10" s="9">
        <f t="shared" si="18"/>
        <v>4.1993009942532993</v>
      </c>
      <c r="J10" s="9">
        <f t="shared" si="19"/>
        <v>5.9026830935827013</v>
      </c>
      <c r="K10" s="11">
        <f t="shared" si="20"/>
        <v>0.61349693251533743</v>
      </c>
      <c r="L10" s="11">
        <f t="shared" si="21"/>
        <v>0.2544529262086514</v>
      </c>
      <c r="M10" s="11">
        <f t="shared" si="22"/>
        <v>0.18214936247723132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-0.23566875720871061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0.22889872897511862</v>
      </c>
      <c r="Q10" s="11">
        <f>2*'OddsRatio_working_3-way'!K10*'OddsRatio_working_3-way'!L10*'OddsRatio_working_3-way'!M10</f>
        <v>5.6869249434812065E-2</v>
      </c>
      <c r="R10" s="11">
        <f t="shared" si="23"/>
        <v>0</v>
      </c>
      <c r="S10" s="11">
        <f t="shared" si="24"/>
        <v>-0.971273119467438</v>
      </c>
      <c r="T10" s="11">
        <f t="shared" si="25"/>
        <v>-0.24131009179315224</v>
      </c>
      <c r="U10" s="11">
        <f>'OddsRatio_working_3-way'!S10-'OddsRatio_working_3-way'!R10^2/3</f>
        <v>-0.971273119467438</v>
      </c>
      <c r="V10" s="11">
        <f>'OddsRatio_working_3-way'!S10*'OddsRatio_working_3-way'!R10/3-2*'OddsRatio_working_3-way'!R10^3/27-'OddsRatio_working_3-way'!T10</f>
        <v>0.24131009179315224</v>
      </c>
      <c r="W10" s="11">
        <f>'OddsRatio_working_3-way'!V10^2+4*'OddsRatio_working_3-way'!U10^3/27</f>
        <v>-7.7513343748232391E-2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0.18421719799563499</v>
      </c>
      <c r="Y10" s="11">
        <f>IF('OddsRatio_working_3-way'!W10&gt;=0,IF('OddsRatio_working_3-way'!V10+SQRT('OddsRatio_working_3-way'!W10)&gt;0,0,PI()),ACOS('OddsRatio_working_3-way'!V10/(2*'OddsRatio_working_3-way'!X10)))</f>
        <v>0.8566655643423281</v>
      </c>
      <c r="Z10" s="11">
        <f>'OddsRatio_working_3-way'!X10^(1/3)*COS('OddsRatio_working_3-way'!Y10/3)</f>
        <v>0.54595580106711594</v>
      </c>
      <c r="AA10" s="11">
        <f>'OddsRatio_working_3-way'!X10^(1/3)*COS(('OddsRatio_working_3-way'!Y10+2*PI())/3)</f>
        <v>-0.41178523941638617</v>
      </c>
      <c r="AB10" s="11">
        <f>'OddsRatio_working_3-way'!X10^(1/3)*COS(('OddsRatio_working_3-way'!Y10+4*PI())/3)</f>
        <v>-0.13417056165072991</v>
      </c>
      <c r="AC10" s="11">
        <f>'OddsRatio_working_3-way'!X10^(1/3)*SIN('OddsRatio_working_3-way'!Y10/3)</f>
        <v>0.16028090893899291</v>
      </c>
      <c r="AD10" s="11">
        <f>'OddsRatio_working_3-way'!X10^(1/3)*SIN(('OddsRatio_working_3-way'!Y10+2*PI())/3)</f>
        <v>0.39267113859810926</v>
      </c>
      <c r="AE10" s="11">
        <f>'OddsRatio_working_3-way'!X10^(1/3)*SIN(('OddsRatio_working_3-way'!Y10+4*PI())/3)</f>
        <v>-0.55295204753710214</v>
      </c>
      <c r="AF10" s="11">
        <f>-'OddsRatio_working_3-way'!U10/(3*'OddsRatio_working_3-way'!X10^(1/3))*COS(('OddsRatio_working_3-way'!Y10)/3)</f>
        <v>0.54595580106711594</v>
      </c>
      <c r="AG10" s="11">
        <f>-'OddsRatio_working_3-way'!U10/(3*'OddsRatio_working_3-way'!X10^(1/3))*COS(('OddsRatio_working_3-way'!Y10+2*PI())/3)</f>
        <v>-0.41178523941638617</v>
      </c>
      <c r="AH10" s="11">
        <f>-'OddsRatio_working_3-way'!U10/(3*'OddsRatio_working_3-way'!X10^(1/3))*COS(('OddsRatio_working_3-way'!Y10+4*PI())/3)</f>
        <v>-0.13417056165072991</v>
      </c>
      <c r="AI10" s="11">
        <f>'OddsRatio_working_3-way'!U10/(3*'OddsRatio_working_3-way'!X10^(1/3))*SIN(('OddsRatio_working_3-way'!Y10)/3)</f>
        <v>-0.16028090893899291</v>
      </c>
      <c r="AJ10" s="11">
        <f>'OddsRatio_working_3-way'!U10/(3*'OddsRatio_working_3-way'!X10^(1/3))*SIN(('OddsRatio_working_3-way'!Y10+2*PI())/3)</f>
        <v>-0.39267113859810926</v>
      </c>
      <c r="AK10" s="11">
        <f>'OddsRatio_working_3-way'!U10/(3*'OddsRatio_working_3-way'!X10^(1/3))*SIN(('OddsRatio_working_3-way'!Y10+4*PI())/3)</f>
        <v>0.55295204753710214</v>
      </c>
      <c r="AL10" s="11">
        <f>'OddsRatio_working_3-way'!Z10+'OddsRatio_working_3-way'!AF10</f>
        <v>1.0919116021342319</v>
      </c>
      <c r="AM10" s="11">
        <f>'OddsRatio_working_3-way'!AA10+'OddsRatio_working_3-way'!AG10</f>
        <v>-0.82357047883277235</v>
      </c>
      <c r="AN10" s="11">
        <f>'OddsRatio_working_3-way'!AB10+'OddsRatio_working_3-way'!AH10</f>
        <v>-0.26834112330145982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1.0919116021342319</v>
      </c>
      <c r="AS10" s="11">
        <f>IF(('OddsRatio_working_3-way'!X10=0),IF(Q10&gt;0,-Q10^(1/3),(-Q10)^(1/3)),'OddsRatio_working_3-way'!AM10-'OddsRatio_working_3-way'!R10/3)</f>
        <v>-0.82357047883277235</v>
      </c>
      <c r="AT10" s="11">
        <f>IF(('OddsRatio_working_3-way'!X10=0),IF(Q10&gt;0,-Q10^(1/3),(-Q10)^(1/3)),'OddsRatio_working_3-way'!AN10-'OddsRatio_working_3-way'!R10/3)</f>
        <v>-0.26834112330145982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2.04</v>
      </c>
      <c r="B11" s="4">
        <f>IF('True_Odds_Calculator_3-way'!B12="","",'True_Odds_Calculator_3-way'!B12)</f>
        <v>3.57</v>
      </c>
      <c r="C11" s="4">
        <f>IF('True_Odds_Calculator_3-way'!C12="","",'True_Odds_Calculator_3-way'!C12)</f>
        <v>3.63</v>
      </c>
      <c r="D11" s="9">
        <f t="shared" si="13"/>
        <v>0.47245988640145437</v>
      </c>
      <c r="E11" s="9">
        <f t="shared" si="14"/>
        <v>0.26601083104932605</v>
      </c>
      <c r="F11" s="9">
        <f t="shared" si="15"/>
        <v>0.26152928254921937</v>
      </c>
      <c r="G11" s="9">
        <f t="shared" si="16"/>
        <v>1.0736363526920774</v>
      </c>
      <c r="H11" s="9">
        <f t="shared" si="17"/>
        <v>2.1165818067997608</v>
      </c>
      <c r="I11" s="9">
        <f t="shared" si="18"/>
        <v>3.7592454264186381</v>
      </c>
      <c r="J11" s="9">
        <f t="shared" si="19"/>
        <v>3.8236636075801633</v>
      </c>
      <c r="K11" s="11">
        <f t="shared" si="20"/>
        <v>0.49019607843137253</v>
      </c>
      <c r="L11" s="11">
        <f t="shared" si="21"/>
        <v>0.28011204481792717</v>
      </c>
      <c r="M11" s="11">
        <f t="shared" si="22"/>
        <v>0.27548209366391185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-0.26589930521984617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0.23603672549882054</v>
      </c>
      <c r="Q11" s="11">
        <f>2*'OddsRatio_working_3-way'!K11*'OddsRatio_working_3-way'!L11*'OddsRatio_working_3-way'!M11</f>
        <v>7.5652796634237338E-2</v>
      </c>
      <c r="R11" s="11">
        <f t="shared" si="23"/>
        <v>0</v>
      </c>
      <c r="S11" s="11">
        <f t="shared" si="24"/>
        <v>-0.88769214836294819</v>
      </c>
      <c r="T11" s="11">
        <f t="shared" si="25"/>
        <v>-0.28451671421889363</v>
      </c>
      <c r="U11" s="11">
        <f>'OddsRatio_working_3-way'!S11-'OddsRatio_working_3-way'!R11^2/3</f>
        <v>-0.88769214836294819</v>
      </c>
      <c r="V11" s="11">
        <f>'OddsRatio_working_3-way'!S11*'OddsRatio_working_3-way'!R11/3-2*'OddsRatio_working_3-way'!R11^3/27-'OddsRatio_working_3-way'!T11</f>
        <v>0.28451671421889363</v>
      </c>
      <c r="W11" s="11">
        <f>'OddsRatio_working_3-way'!V11^2+4*'OddsRatio_working_3-way'!U11^3/27</f>
        <v>-2.2679729813232477E-2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0.16095767338274686</v>
      </c>
      <c r="Y11" s="11">
        <f>IF('OddsRatio_working_3-way'!W11&gt;=0,IF('OddsRatio_working_3-way'!V11+SQRT('OddsRatio_working_3-way'!W11)&gt;0,0,PI()),ACOS('OddsRatio_working_3-way'!V11/(2*'OddsRatio_working_3-way'!X11)))</f>
        <v>0.4868207460955396</v>
      </c>
      <c r="Z11" s="11">
        <f>'OddsRatio_working_3-way'!X11^(1/3)*COS('OddsRatio_working_3-way'!Y11/3)</f>
        <v>0.53681817634603868</v>
      </c>
      <c r="AA11" s="11">
        <f>'OddsRatio_working_3-way'!X11^(1/3)*COS(('OddsRatio_working_3-way'!Y11+2*PI())/3)</f>
        <v>-0.3445190168888056</v>
      </c>
      <c r="AB11" s="11">
        <f>'OddsRatio_working_3-way'!X11^(1/3)*COS(('OddsRatio_working_3-way'!Y11+4*PI())/3)</f>
        <v>-0.19229915945723319</v>
      </c>
      <c r="AC11" s="11">
        <f>'OddsRatio_working_3-way'!X11^(1/3)*SIN('OddsRatio_working_3-way'!Y11/3)</f>
        <v>8.7884175664124889E-2</v>
      </c>
      <c r="AD11" s="11">
        <f>'OddsRatio_working_3-way'!X11^(1/3)*SIN(('OddsRatio_working_3-way'!Y11+2*PI())/3)</f>
        <v>0.42095609009684171</v>
      </c>
      <c r="AE11" s="11">
        <f>'OddsRatio_working_3-way'!X11^(1/3)*SIN(('OddsRatio_working_3-way'!Y11+4*PI())/3)</f>
        <v>-0.50884026576096653</v>
      </c>
      <c r="AF11" s="11">
        <f>-'OddsRatio_working_3-way'!U11/(3*'OddsRatio_working_3-way'!X11^(1/3))*COS(('OddsRatio_working_3-way'!Y11)/3)</f>
        <v>0.53681817634603868</v>
      </c>
      <c r="AG11" s="11">
        <f>-'OddsRatio_working_3-way'!U11/(3*'OddsRatio_working_3-way'!X11^(1/3))*COS(('OddsRatio_working_3-way'!Y11+2*PI())/3)</f>
        <v>-0.3445190168888056</v>
      </c>
      <c r="AH11" s="11">
        <f>-'OddsRatio_working_3-way'!U11/(3*'OddsRatio_working_3-way'!X11^(1/3))*COS(('OddsRatio_working_3-way'!Y11+4*PI())/3)</f>
        <v>-0.19229915945723319</v>
      </c>
      <c r="AI11" s="11">
        <f>'OddsRatio_working_3-way'!U11/(3*'OddsRatio_working_3-way'!X11^(1/3))*SIN(('OddsRatio_working_3-way'!Y11)/3)</f>
        <v>-8.7884175664124889E-2</v>
      </c>
      <c r="AJ11" s="11">
        <f>'OddsRatio_working_3-way'!U11/(3*'OddsRatio_working_3-way'!X11^(1/3))*SIN(('OddsRatio_working_3-way'!Y11+2*PI())/3)</f>
        <v>-0.42095609009684171</v>
      </c>
      <c r="AK11" s="11">
        <f>'OddsRatio_working_3-way'!U11/(3*'OddsRatio_working_3-way'!X11^(1/3))*SIN(('OddsRatio_working_3-way'!Y11+4*PI())/3)</f>
        <v>0.50884026576096653</v>
      </c>
      <c r="AL11" s="11">
        <f>'OddsRatio_working_3-way'!Z11+'OddsRatio_working_3-way'!AF11</f>
        <v>1.0736363526920774</v>
      </c>
      <c r="AM11" s="11">
        <f>'OddsRatio_working_3-way'!AA11+'OddsRatio_working_3-way'!AG11</f>
        <v>-0.68903803377761119</v>
      </c>
      <c r="AN11" s="11">
        <f>'OddsRatio_working_3-way'!AB11+'OddsRatio_working_3-way'!AH11</f>
        <v>-0.38459831891446639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1.0736363526920774</v>
      </c>
      <c r="AS11" s="11">
        <f>IF(('OddsRatio_working_3-way'!X11=0),IF(Q11&gt;0,-Q11^(1/3),(-Q11)^(1/3)),'OddsRatio_working_3-way'!AM11-'OddsRatio_working_3-way'!R11/3)</f>
        <v>-0.68903803377761119</v>
      </c>
      <c r="AT11" s="11">
        <f>IF(('OddsRatio_working_3-way'!X11=0),IF(Q11&gt;0,-Q11^(1/3),(-Q11)^(1/3)),'OddsRatio_working_3-way'!AN11-'OddsRatio_working_3-way'!R11/3)</f>
        <v>-0.38459831891446639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2.25</v>
      </c>
      <c r="B12" s="4">
        <f>IF('True_Odds_Calculator_3-way'!B13="","",'True_Odds_Calculator_3-way'!B13)</f>
        <v>3.28</v>
      </c>
      <c r="C12" s="4">
        <f>IF('True_Odds_Calculator_3-way'!C13="","",'True_Odds_Calculator_3-way'!C13)</f>
        <v>3.51</v>
      </c>
      <c r="D12" s="9">
        <f t="shared" si="13"/>
        <v>0.43162919064364286</v>
      </c>
      <c r="E12" s="9">
        <f t="shared" si="14"/>
        <v>0.29395774258587792</v>
      </c>
      <c r="F12" s="9">
        <f t="shared" si="15"/>
        <v>0.27441306677047922</v>
      </c>
      <c r="G12" s="9">
        <f t="shared" si="16"/>
        <v>1.0534427636996577</v>
      </c>
      <c r="H12" s="9">
        <f t="shared" si="17"/>
        <v>2.3168034546245724</v>
      </c>
      <c r="I12" s="9">
        <f t="shared" si="18"/>
        <v>3.4018495012352199</v>
      </c>
      <c r="J12" s="9">
        <f t="shared" si="19"/>
        <v>3.6441413368861411</v>
      </c>
      <c r="K12" s="11">
        <f t="shared" si="20"/>
        <v>0.44444444444444442</v>
      </c>
      <c r="L12" s="11">
        <f t="shared" si="21"/>
        <v>0.3048780487804878</v>
      </c>
      <c r="M12" s="11">
        <f t="shared" si="22"/>
        <v>0.28490028490028491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-0.27615639404257297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0.23317042287231987</v>
      </c>
      <c r="Q12" s="11">
        <f>2*'OddsRatio_working_3-way'!K12*'OddsRatio_working_3-way'!L12*'OddsRatio_working_3-way'!M12</f>
        <v>7.7208749295470155E-2</v>
      </c>
      <c r="R12" s="11">
        <f t="shared" si="23"/>
        <v>0</v>
      </c>
      <c r="S12" s="11">
        <f t="shared" si="24"/>
        <v>-0.84434193052351969</v>
      </c>
      <c r="T12" s="11">
        <f t="shared" si="25"/>
        <v>-0.27958342070315223</v>
      </c>
      <c r="U12" s="11">
        <f>'OddsRatio_working_3-way'!S12-'OddsRatio_working_3-way'!R12^2/3</f>
        <v>-0.84434193052351969</v>
      </c>
      <c r="V12" s="11">
        <f>'OddsRatio_working_3-way'!S12*'OddsRatio_working_3-way'!R12/3-2*'OddsRatio_working_3-way'!R12^3/27-'OddsRatio_working_3-way'!T12</f>
        <v>0.27958342070315223</v>
      </c>
      <c r="W12" s="11">
        <f>'OddsRatio_working_3-way'!V12^2+4*'OddsRatio_working_3-way'!U12^3/27</f>
        <v>-1.1009790621512E-2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0.14931232346459872</v>
      </c>
      <c r="Y12" s="11">
        <f>IF('OddsRatio_working_3-way'!W12&gt;=0,IF('OddsRatio_working_3-way'!V12+SQRT('OddsRatio_working_3-way'!W12)&gt;0,0,PI()),ACOS('OddsRatio_working_3-way'!V12/(2*'OddsRatio_working_3-way'!X12)))</f>
        <v>0.35903331818112272</v>
      </c>
      <c r="Z12" s="11">
        <f>'OddsRatio_working_3-way'!X12^(1/3)*COS('OddsRatio_working_3-way'!Y12/3)</f>
        <v>0.52672138184982886</v>
      </c>
      <c r="AA12" s="11">
        <f>'OddsRatio_working_3-way'!X12^(1/3)*COS(('OddsRatio_working_3-way'!Y12+2*PI())/3)</f>
        <v>-0.31821433307869462</v>
      </c>
      <c r="AB12" s="11">
        <f>'OddsRatio_working_3-way'!X12^(1/3)*COS(('OddsRatio_working_3-way'!Y12+4*PI())/3)</f>
        <v>-0.20850704877113438</v>
      </c>
      <c r="AC12" s="11">
        <f>'OddsRatio_working_3-way'!X12^(1/3)*SIN('OddsRatio_working_3-way'!Y12/3)</f>
        <v>6.3339530127032931E-2</v>
      </c>
      <c r="AD12" s="11">
        <f>'OddsRatio_working_3-way'!X12^(1/3)*SIN(('OddsRatio_working_3-way'!Y12+2*PI())/3)</f>
        <v>0.4244843323348792</v>
      </c>
      <c r="AE12" s="11">
        <f>'OddsRatio_working_3-way'!X12^(1/3)*SIN(('OddsRatio_working_3-way'!Y12+4*PI())/3)</f>
        <v>-0.48782386246191189</v>
      </c>
      <c r="AF12" s="11">
        <f>-'OddsRatio_working_3-way'!U12/(3*'OddsRatio_working_3-way'!X12^(1/3))*COS(('OddsRatio_working_3-way'!Y12)/3)</f>
        <v>0.52672138184982886</v>
      </c>
      <c r="AG12" s="11">
        <f>-'OddsRatio_working_3-way'!U12/(3*'OddsRatio_working_3-way'!X12^(1/3))*COS(('OddsRatio_working_3-way'!Y12+2*PI())/3)</f>
        <v>-0.31821433307869462</v>
      </c>
      <c r="AH12" s="11">
        <f>-'OddsRatio_working_3-way'!U12/(3*'OddsRatio_working_3-way'!X12^(1/3))*COS(('OddsRatio_working_3-way'!Y12+4*PI())/3)</f>
        <v>-0.20850704877113438</v>
      </c>
      <c r="AI12" s="11">
        <f>'OddsRatio_working_3-way'!U12/(3*'OddsRatio_working_3-way'!X12^(1/3))*SIN(('OddsRatio_working_3-way'!Y12)/3)</f>
        <v>-6.3339530127032931E-2</v>
      </c>
      <c r="AJ12" s="11">
        <f>'OddsRatio_working_3-way'!U12/(3*'OddsRatio_working_3-way'!X12^(1/3))*SIN(('OddsRatio_working_3-way'!Y12+2*PI())/3)</f>
        <v>-0.4244843323348792</v>
      </c>
      <c r="AK12" s="11">
        <f>'OddsRatio_working_3-way'!U12/(3*'OddsRatio_working_3-way'!X12^(1/3))*SIN(('OddsRatio_working_3-way'!Y12+4*PI())/3)</f>
        <v>0.48782386246191189</v>
      </c>
      <c r="AL12" s="11">
        <f>'OddsRatio_working_3-way'!Z12+'OddsRatio_working_3-way'!AF12</f>
        <v>1.0534427636996577</v>
      </c>
      <c r="AM12" s="11">
        <f>'OddsRatio_working_3-way'!AA12+'OddsRatio_working_3-way'!AG12</f>
        <v>-0.63642866615738924</v>
      </c>
      <c r="AN12" s="11">
        <f>'OddsRatio_working_3-way'!AB12+'OddsRatio_working_3-way'!AH12</f>
        <v>-0.41701409754226876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1.0534427636996577</v>
      </c>
      <c r="AS12" s="11">
        <f>IF(('OddsRatio_working_3-way'!X12=0),IF(Q12&gt;0,-Q12^(1/3),(-Q12)^(1/3)),'OddsRatio_working_3-way'!AM12-'OddsRatio_working_3-way'!R12/3)</f>
        <v>-0.63642866615738924</v>
      </c>
      <c r="AT12" s="11">
        <f>IF(('OddsRatio_working_3-way'!X12=0),IF(Q12&gt;0,-Q12^(1/3),(-Q12)^(1/3)),'OddsRatio_working_3-way'!AN12-'OddsRatio_working_3-way'!R12/3)</f>
        <v>-0.41701409754226876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2.5</v>
      </c>
      <c r="B13" s="4">
        <f>IF('True_Odds_Calculator_3-way'!B14="","",'True_Odds_Calculator_3-way'!B14)</f>
        <v>3.15</v>
      </c>
      <c r="C13" s="4">
        <f>IF('True_Odds_Calculator_3-way'!C14="","",'True_Odds_Calculator_3-way'!C14)</f>
        <v>3.06</v>
      </c>
      <c r="D13" s="9">
        <f t="shared" si="13"/>
        <v>0.38425135544020317</v>
      </c>
      <c r="E13" s="9">
        <f t="shared" si="14"/>
        <v>0.30331855907217631</v>
      </c>
      <c r="F13" s="9">
        <f t="shared" si="15"/>
        <v>0.31243008548762047</v>
      </c>
      <c r="G13" s="9">
        <f t="shared" si="16"/>
        <v>1.0683087790358607</v>
      </c>
      <c r="H13" s="9">
        <f t="shared" si="17"/>
        <v>2.6024631685537907</v>
      </c>
      <c r="I13" s="9">
        <f t="shared" si="18"/>
        <v>3.2968638749271011</v>
      </c>
      <c r="J13" s="9">
        <f t="shared" si="19"/>
        <v>3.2007160848138723</v>
      </c>
      <c r="K13" s="11">
        <f t="shared" si="20"/>
        <v>0.4</v>
      </c>
      <c r="L13" s="11">
        <f t="shared" si="21"/>
        <v>0.31746031746031744</v>
      </c>
      <c r="M13" s="11">
        <f t="shared" si="22"/>
        <v>0.32679738562091504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-0.27569249922191086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0.23695404087560948</v>
      </c>
      <c r="Q13" s="11">
        <f>2*'OddsRatio_working_3-way'!K13*'OddsRatio_working_3-way'!L13*'OddsRatio_working_3-way'!M13</f>
        <v>8.2996161427533979E-2</v>
      </c>
      <c r="R13" s="11">
        <f t="shared" si="23"/>
        <v>0</v>
      </c>
      <c r="S13" s="11">
        <f t="shared" si="24"/>
        <v>-0.85948671633927931</v>
      </c>
      <c r="T13" s="11">
        <f t="shared" si="25"/>
        <v>-0.301046135320238</v>
      </c>
      <c r="U13" s="11">
        <f>'OddsRatio_working_3-way'!S13-'OddsRatio_working_3-way'!R13^2/3</f>
        <v>-0.85948671633927931</v>
      </c>
      <c r="V13" s="11">
        <f>'OddsRatio_working_3-way'!S13*'OddsRatio_working_3-way'!R13/3-2*'OddsRatio_working_3-way'!R13^3/27-'OddsRatio_working_3-way'!T13</f>
        <v>0.301046135320238</v>
      </c>
      <c r="W13" s="11">
        <f>'OddsRatio_working_3-way'!V13^2+4*'OddsRatio_working_3-way'!U13^3/27</f>
        <v>-3.4331215651138974E-3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0.15334756042758305</v>
      </c>
      <c r="Y13" s="11">
        <f>IF('OddsRatio_working_3-way'!W13&gt;=0,IF('OddsRatio_working_3-way'!V13+SQRT('OddsRatio_working_3-way'!W13)&gt;0,0,PI()),ACOS('OddsRatio_working_3-way'!V13/(2*'OddsRatio_working_3-way'!X13)))</f>
        <v>0.19222756304976474</v>
      </c>
      <c r="Z13" s="11">
        <f>'OddsRatio_working_3-way'!X13^(1/3)*COS('OddsRatio_working_3-way'!Y13/3)</f>
        <v>0.53415438951793037</v>
      </c>
      <c r="AA13" s="11">
        <f>'OddsRatio_working_3-way'!X13^(1/3)*COS(('OddsRatio_working_3-way'!Y13+2*PI())/3)</f>
        <v>-0.29675875812522301</v>
      </c>
      <c r="AB13" s="11">
        <f>'OddsRatio_working_3-way'!X13^(1/3)*COS(('OddsRatio_working_3-way'!Y13+4*PI())/3)</f>
        <v>-0.23739563139270761</v>
      </c>
      <c r="AC13" s="11">
        <f>'OddsRatio_working_3-way'!X13^(1/3)*SIN('OddsRatio_working_3-way'!Y13/3)</f>
        <v>3.4273317198955829E-2</v>
      </c>
      <c r="AD13" s="11">
        <f>'OddsRatio_working_3-way'!X13^(1/3)*SIN(('OddsRatio_working_3-way'!Y13+2*PI())/3)</f>
        <v>0.44545461226601807</v>
      </c>
      <c r="AE13" s="11">
        <f>'OddsRatio_working_3-way'!X13^(1/3)*SIN(('OddsRatio_working_3-way'!Y13+4*PI())/3)</f>
        <v>-0.47972792946497367</v>
      </c>
      <c r="AF13" s="11">
        <f>-'OddsRatio_working_3-way'!U13/(3*'OddsRatio_working_3-way'!X13^(1/3))*COS(('OddsRatio_working_3-way'!Y13)/3)</f>
        <v>0.53415438951793048</v>
      </c>
      <c r="AG13" s="11">
        <f>-'OddsRatio_working_3-way'!U13/(3*'OddsRatio_working_3-way'!X13^(1/3))*COS(('OddsRatio_working_3-way'!Y13+2*PI())/3)</f>
        <v>-0.29675875812522307</v>
      </c>
      <c r="AH13" s="11">
        <f>-'OddsRatio_working_3-way'!U13/(3*'OddsRatio_working_3-way'!X13^(1/3))*COS(('OddsRatio_working_3-way'!Y13+4*PI())/3)</f>
        <v>-0.23739563139270767</v>
      </c>
      <c r="AI13" s="11">
        <f>'OddsRatio_working_3-way'!U13/(3*'OddsRatio_working_3-way'!X13^(1/3))*SIN(('OddsRatio_working_3-way'!Y13)/3)</f>
        <v>-3.4273317198955836E-2</v>
      </c>
      <c r="AJ13" s="11">
        <f>'OddsRatio_working_3-way'!U13/(3*'OddsRatio_working_3-way'!X13^(1/3))*SIN(('OddsRatio_working_3-way'!Y13+2*PI())/3)</f>
        <v>-0.44545461226601812</v>
      </c>
      <c r="AK13" s="11">
        <f>'OddsRatio_working_3-way'!U13/(3*'OddsRatio_working_3-way'!X13^(1/3))*SIN(('OddsRatio_working_3-way'!Y13+4*PI())/3)</f>
        <v>0.47972792946497378</v>
      </c>
      <c r="AL13" s="11">
        <f>'OddsRatio_working_3-way'!Z13+'OddsRatio_working_3-way'!AF13</f>
        <v>1.0683087790358607</v>
      </c>
      <c r="AM13" s="11">
        <f>'OddsRatio_working_3-way'!AA13+'OddsRatio_working_3-way'!AG13</f>
        <v>-0.59351751625044602</v>
      </c>
      <c r="AN13" s="11">
        <f>'OddsRatio_working_3-way'!AB13+'OddsRatio_working_3-way'!AH13</f>
        <v>-0.47479126278541528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1.0683087790358607</v>
      </c>
      <c r="AS13" s="11">
        <f>IF(('OddsRatio_working_3-way'!X13=0),IF(Q13&gt;0,-Q13^(1/3),(-Q13)^(1/3)),'OddsRatio_working_3-way'!AM13-'OddsRatio_working_3-way'!R13/3)</f>
        <v>-0.59351751625044602</v>
      </c>
      <c r="AT13" s="11">
        <f>IF(('OddsRatio_working_3-way'!X13=0),IF(Q13&gt;0,-Q13^(1/3),(-Q13)^(1/3)),'OddsRatio_working_3-way'!AN13-'OddsRatio_working_3-way'!R13/3)</f>
        <v>-0.47479126278541528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2.69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2.67</v>
      </c>
      <c r="D14" s="9">
        <f t="shared" si="13"/>
        <v>0.35657842959442754</v>
      </c>
      <c r="E14" s="9">
        <f t="shared" si="14"/>
        <v>0.2841071568556936</v>
      </c>
      <c r="F14" s="9">
        <f t="shared" si="15"/>
        <v>0.35931441354987864</v>
      </c>
      <c r="G14" s="9">
        <f t="shared" si="16"/>
        <v>1.0677113115289254</v>
      </c>
      <c r="H14" s="9">
        <f t="shared" si="17"/>
        <v>2.8044321164838837</v>
      </c>
      <c r="I14" s="9">
        <f t="shared" si="18"/>
        <v>3.519798695208264</v>
      </c>
      <c r="J14" s="9">
        <f t="shared" si="19"/>
        <v>2.7830778902533058</v>
      </c>
      <c r="K14" s="11">
        <f t="shared" si="20"/>
        <v>0.37174721189591081</v>
      </c>
      <c r="L14" s="11">
        <f t="shared" si="21"/>
        <v>0.29761904761904762</v>
      </c>
      <c r="M14" s="11">
        <f t="shared" si="22"/>
        <v>0.37453183520599254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-0.27600208316343799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0.23702448413195668</v>
      </c>
      <c r="Q14" s="11">
        <f>2*'OddsRatio_working_3-way'!K14*'OddsRatio_working_3-way'!L14*'OddsRatio_working_3-way'!M14</f>
        <v>8.2875693752432408E-2</v>
      </c>
      <c r="R14" s="11">
        <f t="shared" si="23"/>
        <v>0</v>
      </c>
      <c r="S14" s="11">
        <f t="shared" si="24"/>
        <v>-0.8587778810046145</v>
      </c>
      <c r="T14" s="11">
        <f t="shared" si="25"/>
        <v>-0.30027198636524982</v>
      </c>
      <c r="U14" s="11">
        <f>'OddsRatio_working_3-way'!S14-'OddsRatio_working_3-way'!R14^2/3</f>
        <v>-0.8587778810046145</v>
      </c>
      <c r="V14" s="11">
        <f>'OddsRatio_working_3-way'!S14*'OddsRatio_working_3-way'!R14/3-2*'OddsRatio_working_3-way'!R14^3/27-'OddsRatio_working_3-way'!T14</f>
        <v>0.30027198636524982</v>
      </c>
      <c r="W14" s="11">
        <f>'OddsRatio_working_3-way'!V14^2+4*'OddsRatio_working_3-way'!U14^3/27</f>
        <v>-3.66609923697786E-3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0.153157896493056</v>
      </c>
      <c r="Y14" s="11">
        <f>IF('OddsRatio_working_3-way'!W14&gt;=0,IF('OddsRatio_working_3-way'!V14+SQRT('OddsRatio_working_3-way'!W14)&gt;0,0,PI()),ACOS('OddsRatio_working_3-way'!V14/(2*'OddsRatio_working_3-way'!X14)))</f>
        <v>0.19897671488411661</v>
      </c>
      <c r="Z14" s="11">
        <f>'OddsRatio_working_3-way'!X14^(1/3)*COS('OddsRatio_working_3-way'!Y14/3)</f>
        <v>0.5338556557644627</v>
      </c>
      <c r="AA14" s="11">
        <f>'OddsRatio_working_3-way'!X14^(1/3)*COS(('OddsRatio_working_3-way'!Y14+2*PI())/3)</f>
        <v>-0.2976373436285803</v>
      </c>
      <c r="AB14" s="11">
        <f>'OddsRatio_working_3-way'!X14^(1/3)*COS(('OddsRatio_working_3-way'!Y14+4*PI())/3)</f>
        <v>-0.23621831213588251</v>
      </c>
      <c r="AC14" s="11">
        <f>'OddsRatio_working_3-way'!X14^(1/3)*SIN('OddsRatio_working_3-way'!Y14/3)</f>
        <v>3.5460294365675236E-2</v>
      </c>
      <c r="AD14" s="11">
        <f>'OddsRatio_working_3-way'!X14^(1/3)*SIN(('OddsRatio_working_3-way'!Y14+2*PI())/3)</f>
        <v>0.44460241266318751</v>
      </c>
      <c r="AE14" s="11">
        <f>'OddsRatio_working_3-way'!X14^(1/3)*SIN(('OddsRatio_working_3-way'!Y14+4*PI())/3)</f>
        <v>-0.48006270702886267</v>
      </c>
      <c r="AF14" s="11">
        <f>-'OddsRatio_working_3-way'!U14/(3*'OddsRatio_working_3-way'!X14^(1/3))*COS(('OddsRatio_working_3-way'!Y14)/3)</f>
        <v>0.53385565576446259</v>
      </c>
      <c r="AG14" s="11">
        <f>-'OddsRatio_working_3-way'!U14/(3*'OddsRatio_working_3-way'!X14^(1/3))*COS(('OddsRatio_working_3-way'!Y14+2*PI())/3)</f>
        <v>-0.29763734362858024</v>
      </c>
      <c r="AH14" s="11">
        <f>-'OddsRatio_working_3-way'!U14/(3*'OddsRatio_working_3-way'!X14^(1/3))*COS(('OddsRatio_working_3-way'!Y14+4*PI())/3)</f>
        <v>-0.23621831213588246</v>
      </c>
      <c r="AI14" s="11">
        <f>'OddsRatio_working_3-way'!U14/(3*'OddsRatio_working_3-way'!X14^(1/3))*SIN(('OddsRatio_working_3-way'!Y14)/3)</f>
        <v>-3.5460294365675223E-2</v>
      </c>
      <c r="AJ14" s="11">
        <f>'OddsRatio_working_3-way'!U14/(3*'OddsRatio_working_3-way'!X14^(1/3))*SIN(('OddsRatio_working_3-way'!Y14+2*PI())/3)</f>
        <v>-0.44460241266318745</v>
      </c>
      <c r="AK14" s="11">
        <f>'OddsRatio_working_3-way'!U14/(3*'OddsRatio_working_3-way'!X14^(1/3))*SIN(('OddsRatio_working_3-way'!Y14+4*PI())/3)</f>
        <v>0.48006270702886256</v>
      </c>
      <c r="AL14" s="11">
        <f>'OddsRatio_working_3-way'!Z14+'OddsRatio_working_3-way'!AF14</f>
        <v>1.0677113115289254</v>
      </c>
      <c r="AM14" s="11">
        <f>'OddsRatio_working_3-way'!AA14+'OddsRatio_working_3-way'!AG14</f>
        <v>-0.5952746872571606</v>
      </c>
      <c r="AN14" s="11">
        <f>'OddsRatio_working_3-way'!AB14+'OddsRatio_working_3-way'!AH14</f>
        <v>-0.47243662427176497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1.0677113115289254</v>
      </c>
      <c r="AS14" s="11">
        <f>IF(('OddsRatio_working_3-way'!X14=0),IF(Q14&gt;0,-Q14^(1/3),(-Q14)^(1/3)),'OddsRatio_working_3-way'!AM14-'OddsRatio_working_3-way'!R14/3)</f>
        <v>-0.5952746872571606</v>
      </c>
      <c r="AT14" s="11">
        <f>IF(('OddsRatio_working_3-way'!X14=0),IF(Q14&gt;0,-Q14^(1/3),(-Q14)^(1/3)),'OddsRatio_working_3-way'!AN14-'OddsRatio_working_3-way'!R14/3)</f>
        <v>-0.47243662427176497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1.76</v>
      </c>
      <c r="B15" s="4">
        <f>IF('True_Odds_Calculator_3-way'!B16="","",'True_Odds_Calculator_3-way'!B16)</f>
        <v>3.78</v>
      </c>
      <c r="C15" s="4">
        <f>IF('True_Odds_Calculator_3-way'!C16="","",'True_Odds_Calculator_3-way'!C16)</f>
        <v>4.66</v>
      </c>
      <c r="D15" s="9">
        <f t="shared" si="13"/>
        <v>0.54880816024444989</v>
      </c>
      <c r="E15" s="9">
        <f t="shared" si="14"/>
        <v>0.2495466830899232</v>
      </c>
      <c r="F15" s="9">
        <f t="shared" si="15"/>
        <v>0.20164515666562702</v>
      </c>
      <c r="G15" s="9">
        <f t="shared" si="16"/>
        <v>1.0817504482771041</v>
      </c>
      <c r="H15" s="9">
        <f t="shared" si="17"/>
        <v>1.8221303406905984</v>
      </c>
      <c r="I15" s="9">
        <f t="shared" si="18"/>
        <v>4.0072662462103485</v>
      </c>
      <c r="J15" s="9">
        <f t="shared" si="19"/>
        <v>4.9592066406942008</v>
      </c>
      <c r="K15" s="11">
        <f t="shared" si="20"/>
        <v>0.56818181818181823</v>
      </c>
      <c r="L15" s="11">
        <f t="shared" si="21"/>
        <v>0.26455026455026459</v>
      </c>
      <c r="M15" s="11">
        <f t="shared" si="22"/>
        <v>0.21459227467811159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-0.24943023118988772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0.23224272151310782</v>
      </c>
      <c r="Q15" s="11">
        <f>2*'OddsRatio_working_3-way'!K15*'OddsRatio_working_3-way'!L15*'OddsRatio_working_3-way'!M15</f>
        <v>6.45118670869744E-2</v>
      </c>
      <c r="R15" s="11">
        <f t="shared" si="23"/>
        <v>0</v>
      </c>
      <c r="S15" s="11">
        <f t="shared" si="24"/>
        <v>-0.93109291686581774</v>
      </c>
      <c r="T15" s="11">
        <f t="shared" si="25"/>
        <v>-0.25863692135161603</v>
      </c>
      <c r="U15" s="11">
        <f>'OddsRatio_working_3-way'!S15-'OddsRatio_working_3-way'!R15^2/3</f>
        <v>-0.93109291686581774</v>
      </c>
      <c r="V15" s="11">
        <f>'OddsRatio_working_3-way'!S15*'OddsRatio_working_3-way'!R15/3-2*'OddsRatio_working_3-way'!R15^3/27-'OddsRatio_working_3-way'!T15</f>
        <v>0.25863692135161603</v>
      </c>
      <c r="W15" s="11">
        <f>'OddsRatio_working_3-way'!V15^2+4*'OddsRatio_working_3-way'!U15^3/27</f>
        <v>-5.26915540635194E-2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0.17290503979768881</v>
      </c>
      <c r="Y15" s="11">
        <f>IF('OddsRatio_working_3-way'!W15&gt;=0,IF('OddsRatio_working_3-way'!V15+SQRT('OddsRatio_working_3-way'!W15)&gt;0,0,PI()),ACOS('OddsRatio_working_3-way'!V15/(2*'OddsRatio_working_3-way'!X15)))</f>
        <v>0.72587922669066685</v>
      </c>
      <c r="Z15" s="11">
        <f>'OddsRatio_working_3-way'!X15^(1/3)*COS('OddsRatio_working_3-way'!Y15/3)</f>
        <v>0.54087522413855205</v>
      </c>
      <c r="AA15" s="11">
        <f>'OddsRatio_working_3-way'!X15^(1/3)*COS(('OddsRatio_working_3-way'!Y15+2*PI())/3)</f>
        <v>-0.38603918278203819</v>
      </c>
      <c r="AB15" s="11">
        <f>'OddsRatio_working_3-way'!X15^(1/3)*COS(('OddsRatio_working_3-way'!Y15+4*PI())/3)</f>
        <v>-0.15483604135651402</v>
      </c>
      <c r="AC15" s="11">
        <f>'OddsRatio_working_3-way'!X15^(1/3)*SIN('OddsRatio_working_3-way'!Y15/3)</f>
        <v>0.13348519593951347</v>
      </c>
      <c r="AD15" s="11">
        <f>'OddsRatio_working_3-way'!X15^(1/3)*SIN(('OddsRatio_working_3-way'!Y15+2*PI())/3)</f>
        <v>0.40166908641183152</v>
      </c>
      <c r="AE15" s="11">
        <f>'OddsRatio_working_3-way'!X15^(1/3)*SIN(('OddsRatio_working_3-way'!Y15+4*PI())/3)</f>
        <v>-0.5351542823513451</v>
      </c>
      <c r="AF15" s="11">
        <f>-'OddsRatio_working_3-way'!U15/(3*'OddsRatio_working_3-way'!X15^(1/3))*COS(('OddsRatio_working_3-way'!Y15)/3)</f>
        <v>0.54087522413855205</v>
      </c>
      <c r="AG15" s="11">
        <f>-'OddsRatio_working_3-way'!U15/(3*'OddsRatio_working_3-way'!X15^(1/3))*COS(('OddsRatio_working_3-way'!Y15+2*PI())/3)</f>
        <v>-0.38603918278203819</v>
      </c>
      <c r="AH15" s="11">
        <f>-'OddsRatio_working_3-way'!U15/(3*'OddsRatio_working_3-way'!X15^(1/3))*COS(('OddsRatio_working_3-way'!Y15+4*PI())/3)</f>
        <v>-0.15483604135651402</v>
      </c>
      <c r="AI15" s="11">
        <f>'OddsRatio_working_3-way'!U15/(3*'OddsRatio_working_3-way'!X15^(1/3))*SIN(('OddsRatio_working_3-way'!Y15)/3)</f>
        <v>-0.13348519593951347</v>
      </c>
      <c r="AJ15" s="11">
        <f>'OddsRatio_working_3-way'!U15/(3*'OddsRatio_working_3-way'!X15^(1/3))*SIN(('OddsRatio_working_3-way'!Y15+2*PI())/3)</f>
        <v>-0.40166908641183152</v>
      </c>
      <c r="AK15" s="11">
        <f>'OddsRatio_working_3-way'!U15/(3*'OddsRatio_working_3-way'!X15^(1/3))*SIN(('OddsRatio_working_3-way'!Y15+4*PI())/3)</f>
        <v>0.5351542823513451</v>
      </c>
      <c r="AL15" s="11">
        <f>'OddsRatio_working_3-way'!Z15+'OddsRatio_working_3-way'!AF15</f>
        <v>1.0817504482771041</v>
      </c>
      <c r="AM15" s="11">
        <f>'OddsRatio_working_3-way'!AA15+'OddsRatio_working_3-way'!AG15</f>
        <v>-0.77207836556407639</v>
      </c>
      <c r="AN15" s="11">
        <f>'OddsRatio_working_3-way'!AB15+'OddsRatio_working_3-way'!AH15</f>
        <v>-0.30967208271302804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1.0817504482771041</v>
      </c>
      <c r="AS15" s="11">
        <f>IF(('OddsRatio_working_3-way'!X15=0),IF(Q15&gt;0,-Q15^(1/3),(-Q15)^(1/3)),'OddsRatio_working_3-way'!AM15-'OddsRatio_working_3-way'!R15/3)</f>
        <v>-0.77207836556407639</v>
      </c>
      <c r="AT15" s="11">
        <f>IF(('OddsRatio_working_3-way'!X15=0),IF(Q15&gt;0,-Q15^(1/3),(-Q15)^(1/3)),'OddsRatio_working_3-way'!AN15-'OddsRatio_working_3-way'!R15/3)</f>
        <v>-0.30967208271302804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2.4500000000000002</v>
      </c>
      <c r="B16" s="4">
        <f>IF('True_Odds_Calculator_3-way'!B17="","",'True_Odds_Calculator_3-way'!B17)</f>
        <v>3.28</v>
      </c>
      <c r="C16" s="4">
        <f>IF('True_Odds_Calculator_3-way'!C17="","",'True_Odds_Calculator_3-way'!C17)</f>
        <v>3.02</v>
      </c>
      <c r="D16" s="9">
        <f t="shared" si="13"/>
        <v>0.39229655647179473</v>
      </c>
      <c r="E16" s="9">
        <f t="shared" si="14"/>
        <v>0.29105188011020056</v>
      </c>
      <c r="F16" s="9">
        <f t="shared" si="15"/>
        <v>0.31665156341800488</v>
      </c>
      <c r="G16" s="9">
        <f t="shared" si="16"/>
        <v>1.0683392862079146</v>
      </c>
      <c r="H16" s="9">
        <f t="shared" si="17"/>
        <v>2.5490919650014767</v>
      </c>
      <c r="I16" s="9">
        <f t="shared" si="18"/>
        <v>3.435813572554046</v>
      </c>
      <c r="J16" s="9">
        <f t="shared" si="19"/>
        <v>3.158045358139987</v>
      </c>
      <c r="K16" s="11">
        <f t="shared" si="20"/>
        <v>0.4081632653061224</v>
      </c>
      <c r="L16" s="11">
        <f t="shared" si="21"/>
        <v>0.3048780487804878</v>
      </c>
      <c r="M16" s="11">
        <f t="shared" si="22"/>
        <v>0.33112582781456956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-0.27517396879604705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0.23693050148503914</v>
      </c>
      <c r="Q16" s="11">
        <f>2*'OddsRatio_working_3-way'!K16*'OddsRatio_working_3-way'!L16*'OddsRatio_working_3-way'!M16</f>
        <v>8.2410609212187541E-2</v>
      </c>
      <c r="R16" s="11">
        <f t="shared" si="23"/>
        <v>0</v>
      </c>
      <c r="S16" s="11">
        <f t="shared" si="24"/>
        <v>-0.86102076632345581</v>
      </c>
      <c r="T16" s="11">
        <f t="shared" si="25"/>
        <v>-0.29948548393859337</v>
      </c>
      <c r="U16" s="11">
        <f>'OddsRatio_working_3-way'!S16-'OddsRatio_working_3-way'!R16^2/3</f>
        <v>-0.86102076632345581</v>
      </c>
      <c r="V16" s="11">
        <f>'OddsRatio_working_3-way'!S16*'OddsRatio_working_3-way'!R16/3-2*'OddsRatio_working_3-way'!R16^3/27-'OddsRatio_working_3-way'!T16</f>
        <v>0.29948548393859337</v>
      </c>
      <c r="W16" s="11">
        <f>'OddsRatio_working_3-way'!V16^2+4*'OddsRatio_working_3-way'!U16^3/27</f>
        <v>-4.8748990802760239E-3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0.15375829584953254</v>
      </c>
      <c r="Y16" s="11">
        <f>IF('OddsRatio_working_3-way'!W16&gt;=0,IF('OddsRatio_working_3-way'!V16+SQRT('OddsRatio_working_3-way'!W16)&gt;0,0,PI()),ACOS('OddsRatio_working_3-way'!V16/(2*'OddsRatio_working_3-way'!X16)))</f>
        <v>0.2290436081262901</v>
      </c>
      <c r="Z16" s="11">
        <f>'OddsRatio_working_3-way'!X16^(1/3)*COS('OddsRatio_working_3-way'!Y16/3)</f>
        <v>0.53416964310395731</v>
      </c>
      <c r="AA16" s="11">
        <f>'OddsRatio_working_3-way'!X16^(1/3)*COS(('OddsRatio_working_3-way'!Y16+2*PI())/3)</f>
        <v>-0.30247247293642437</v>
      </c>
      <c r="AB16" s="11">
        <f>'OddsRatio_working_3-way'!X16^(1/3)*COS(('OddsRatio_working_3-way'!Y16+4*PI())/3)</f>
        <v>-0.23169717016753291</v>
      </c>
      <c r="AC16" s="11">
        <f>'OddsRatio_working_3-way'!X16^(1/3)*SIN('OddsRatio_working_3-way'!Y16/3)</f>
        <v>4.0862140105596793E-2</v>
      </c>
      <c r="AD16" s="11">
        <f>'OddsRatio_working_3-way'!X16^(1/3)*SIN(('OddsRatio_working_3-way'!Y16+2*PI())/3)</f>
        <v>0.44217341080569583</v>
      </c>
      <c r="AE16" s="11">
        <f>'OddsRatio_working_3-way'!X16^(1/3)*SIN(('OddsRatio_working_3-way'!Y16+4*PI())/3)</f>
        <v>-0.48303555091129252</v>
      </c>
      <c r="AF16" s="11">
        <f>-'OddsRatio_working_3-way'!U16/(3*'OddsRatio_working_3-way'!X16^(1/3))*COS(('OddsRatio_working_3-way'!Y16)/3)</f>
        <v>0.53416964310395743</v>
      </c>
      <c r="AG16" s="11">
        <f>-'OddsRatio_working_3-way'!U16/(3*'OddsRatio_working_3-way'!X16^(1/3))*COS(('OddsRatio_working_3-way'!Y16+2*PI())/3)</f>
        <v>-0.30247247293642443</v>
      </c>
      <c r="AH16" s="11">
        <f>-'OddsRatio_working_3-way'!U16/(3*'OddsRatio_working_3-way'!X16^(1/3))*COS(('OddsRatio_working_3-way'!Y16+4*PI())/3)</f>
        <v>-0.23169717016753297</v>
      </c>
      <c r="AI16" s="11">
        <f>'OddsRatio_working_3-way'!U16/(3*'OddsRatio_working_3-way'!X16^(1/3))*SIN(('OddsRatio_working_3-way'!Y16)/3)</f>
        <v>-4.08621401055968E-2</v>
      </c>
      <c r="AJ16" s="11">
        <f>'OddsRatio_working_3-way'!U16/(3*'OddsRatio_working_3-way'!X16^(1/3))*SIN(('OddsRatio_working_3-way'!Y16+2*PI())/3)</f>
        <v>-0.44217341080569594</v>
      </c>
      <c r="AK16" s="11">
        <f>'OddsRatio_working_3-way'!U16/(3*'OddsRatio_working_3-way'!X16^(1/3))*SIN(('OddsRatio_working_3-way'!Y16+4*PI())/3)</f>
        <v>0.48303555091129263</v>
      </c>
      <c r="AL16" s="11">
        <f>'OddsRatio_working_3-way'!Z16+'OddsRatio_working_3-way'!AF16</f>
        <v>1.0683392862079146</v>
      </c>
      <c r="AM16" s="11">
        <f>'OddsRatio_working_3-way'!AA16+'OddsRatio_working_3-way'!AG16</f>
        <v>-0.60494494587284886</v>
      </c>
      <c r="AN16" s="11">
        <f>'OddsRatio_working_3-way'!AB16+'OddsRatio_working_3-way'!AH16</f>
        <v>-0.46339434033506588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1.0683392862079146</v>
      </c>
      <c r="AS16" s="11">
        <f>IF(('OddsRatio_working_3-way'!X16=0),IF(Q16&gt;0,-Q16^(1/3),(-Q16)^(1/3)),'OddsRatio_working_3-way'!AM16-'OddsRatio_working_3-way'!R16/3)</f>
        <v>-0.60494494587284886</v>
      </c>
      <c r="AT16" s="11">
        <f>IF(('OddsRatio_working_3-way'!X16=0),IF(Q16&gt;0,-Q16^(1/3),(-Q16)^(1/3)),'OddsRatio_working_3-way'!AN16-'OddsRatio_working_3-way'!R16/3)</f>
        <v>-0.46339434033506588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4.1900000000000004</v>
      </c>
      <c r="B17" s="4">
        <f>IF('True_Odds_Calculator_3-way'!B18="","",'True_Odds_Calculator_3-way'!B18)</f>
        <v>3.13</v>
      </c>
      <c r="C17" s="4">
        <f>IF('True_Odds_Calculator_3-way'!C18="","",'True_Odds_Calculator_3-way'!C18)</f>
        <v>2.0499999999999998</v>
      </c>
      <c r="D17" s="9">
        <f t="shared" si="13"/>
        <v>0.22590787533533355</v>
      </c>
      <c r="E17" s="9">
        <f t="shared" si="14"/>
        <v>0.30413909002266043</v>
      </c>
      <c r="F17" s="9">
        <f t="shared" si="15"/>
        <v>0.46995303464200622</v>
      </c>
      <c r="G17" s="9">
        <f t="shared" si="16"/>
        <v>1.0741640046197891</v>
      </c>
      <c r="H17" s="9">
        <f t="shared" si="17"/>
        <v>4.4265831747371278</v>
      </c>
      <c r="I17" s="9">
        <f t="shared" si="18"/>
        <v>3.2879693298401502</v>
      </c>
      <c r="J17" s="9">
        <f t="shared" si="19"/>
        <v>2.1278722048507785</v>
      </c>
      <c r="K17" s="11">
        <f t="shared" si="20"/>
        <v>0.2386634844868735</v>
      </c>
      <c r="L17" s="11">
        <f t="shared" si="21"/>
        <v>0.31948881789137379</v>
      </c>
      <c r="M17" s="11">
        <f t="shared" si="22"/>
        <v>0.48780487804878053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-0.2653672745180562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0.23693390418162302</v>
      </c>
      <c r="Q17" s="11">
        <f>2*'OddsRatio_working_3-way'!K17*'OddsRatio_working_3-way'!L17*'OddsRatio_working_3-way'!M17</f>
        <v>7.4390550763460919E-2</v>
      </c>
      <c r="R17" s="11">
        <f t="shared" si="23"/>
        <v>0</v>
      </c>
      <c r="S17" s="11">
        <f t="shared" si="24"/>
        <v>-0.89285276269249059</v>
      </c>
      <c r="T17" s="11">
        <f t="shared" si="25"/>
        <v>-0.28033053773704569</v>
      </c>
      <c r="U17" s="11">
        <f>'OddsRatio_working_3-way'!S17-'OddsRatio_working_3-way'!R17^2/3</f>
        <v>-0.89285276269249059</v>
      </c>
      <c r="V17" s="11">
        <f>'OddsRatio_working_3-way'!S17*'OddsRatio_working_3-way'!R17/3-2*'OddsRatio_working_3-way'!R17^3/27-'OddsRatio_working_3-way'!T17</f>
        <v>0.28033053773704569</v>
      </c>
      <c r="W17" s="11">
        <f>'OddsRatio_working_3-way'!V17^2+4*'OddsRatio_working_3-way'!U17^3/27</f>
        <v>-2.6862163292573071E-2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0.16236330687728853</v>
      </c>
      <c r="Y17" s="11">
        <f>IF('OddsRatio_working_3-way'!W17&gt;=0,IF('OddsRatio_working_3-way'!V17+SQRT('OddsRatio_working_3-way'!W17)&gt;0,0,PI()),ACOS('OddsRatio_working_3-way'!V17/(2*'OddsRatio_working_3-way'!X17)))</f>
        <v>0.52906041069935772</v>
      </c>
      <c r="Z17" s="11">
        <f>'OddsRatio_working_3-way'!X17^(1/3)*COS('OddsRatio_working_3-way'!Y17/3)</f>
        <v>0.53708200230989467</v>
      </c>
      <c r="AA17" s="11">
        <f>'OddsRatio_working_3-way'!X17^(1/3)*COS(('OddsRatio_working_3-way'!Y17+2*PI())/3)</f>
        <v>-0.35142877328822636</v>
      </c>
      <c r="AB17" s="11">
        <f>'OddsRatio_working_3-way'!X17^(1/3)*COS(('OddsRatio_working_3-way'!Y17+4*PI())/3)</f>
        <v>-0.18565322902166817</v>
      </c>
      <c r="AC17" s="11">
        <f>'OddsRatio_working_3-way'!X17^(1/3)*SIN('OddsRatio_working_3-way'!Y17/3)</f>
        <v>9.5710555107354142E-2</v>
      </c>
      <c r="AD17" s="11">
        <f>'OddsRatio_working_3-way'!X17^(1/3)*SIN(('OddsRatio_working_3-way'!Y17+2*PI())/3)</f>
        <v>0.41727138036210432</v>
      </c>
      <c r="AE17" s="11">
        <f>'OddsRatio_working_3-way'!X17^(1/3)*SIN(('OddsRatio_working_3-way'!Y17+4*PI())/3)</f>
        <v>-0.51298193546945836</v>
      </c>
      <c r="AF17" s="11">
        <f>-'OddsRatio_working_3-way'!U17/(3*'OddsRatio_working_3-way'!X17^(1/3))*COS(('OddsRatio_working_3-way'!Y17)/3)</f>
        <v>0.53708200230989456</v>
      </c>
      <c r="AG17" s="11">
        <f>-'OddsRatio_working_3-way'!U17/(3*'OddsRatio_working_3-way'!X17^(1/3))*COS(('OddsRatio_working_3-way'!Y17+2*PI())/3)</f>
        <v>-0.3514287732882263</v>
      </c>
      <c r="AH17" s="11">
        <f>-'OddsRatio_working_3-way'!U17/(3*'OddsRatio_working_3-way'!X17^(1/3))*COS(('OddsRatio_working_3-way'!Y17+4*PI())/3)</f>
        <v>-0.18565322902166814</v>
      </c>
      <c r="AI17" s="11">
        <f>'OddsRatio_working_3-way'!U17/(3*'OddsRatio_working_3-way'!X17^(1/3))*SIN(('OddsRatio_working_3-way'!Y17)/3)</f>
        <v>-9.5710555107354114E-2</v>
      </c>
      <c r="AJ17" s="11">
        <f>'OddsRatio_working_3-way'!U17/(3*'OddsRatio_working_3-way'!X17^(1/3))*SIN(('OddsRatio_working_3-way'!Y17+2*PI())/3)</f>
        <v>-0.41727138036210421</v>
      </c>
      <c r="AK17" s="11">
        <f>'OddsRatio_working_3-way'!U17/(3*'OddsRatio_working_3-way'!X17^(1/3))*SIN(('OddsRatio_working_3-way'!Y17+4*PI())/3)</f>
        <v>0.51298193546945825</v>
      </c>
      <c r="AL17" s="11">
        <f>'OddsRatio_working_3-way'!Z17+'OddsRatio_working_3-way'!AF17</f>
        <v>1.0741640046197891</v>
      </c>
      <c r="AM17" s="11">
        <f>'OddsRatio_working_3-way'!AA17+'OddsRatio_working_3-way'!AG17</f>
        <v>-0.70285754657645261</v>
      </c>
      <c r="AN17" s="11">
        <f>'OddsRatio_working_3-way'!AB17+'OddsRatio_working_3-way'!AH17</f>
        <v>-0.37130645804333628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1.0741640046197891</v>
      </c>
      <c r="AS17" s="11">
        <f>IF(('OddsRatio_working_3-way'!X17=0),IF(Q17&gt;0,-Q17^(1/3),(-Q17)^(1/3)),'OddsRatio_working_3-way'!AM17-'OddsRatio_working_3-way'!R17/3)</f>
        <v>-0.70285754657645261</v>
      </c>
      <c r="AT17" s="11">
        <f>IF(('OddsRatio_working_3-way'!X17=0),IF(Q17&gt;0,-Q17^(1/3),(-Q17)^(1/3)),'OddsRatio_working_3-way'!AN17-'OddsRatio_working_3-way'!R17/3)</f>
        <v>-0.37130645804333628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2.59</v>
      </c>
      <c r="B18" s="4">
        <f>IF('True_Odds_Calculator_3-way'!B19="","",'True_Odds_Calculator_3-way'!B19)</f>
        <v>3.23</v>
      </c>
      <c r="C18" s="4">
        <f>IF('True_Odds_Calculator_3-way'!C19="","",'True_Odds_Calculator_3-way'!C19)</f>
        <v>2.87</v>
      </c>
      <c r="D18" s="9">
        <f t="shared" si="13"/>
        <v>0.37063120259444898</v>
      </c>
      <c r="E18" s="9">
        <f t="shared" si="14"/>
        <v>0.2957169741173975</v>
      </c>
      <c r="F18" s="9">
        <f t="shared" si="15"/>
        <v>0.33365182328815357</v>
      </c>
      <c r="G18" s="9">
        <f t="shared" si="16"/>
        <v>1.0679873404065727</v>
      </c>
      <c r="H18" s="9">
        <f t="shared" si="17"/>
        <v>2.6980998712464506</v>
      </c>
      <c r="I18" s="9">
        <f t="shared" si="18"/>
        <v>3.381611769106657</v>
      </c>
      <c r="J18" s="9">
        <f t="shared" si="19"/>
        <v>2.9971363265602911</v>
      </c>
      <c r="K18" s="11">
        <f t="shared" si="20"/>
        <v>0.38610038610038611</v>
      </c>
      <c r="L18" s="11">
        <f t="shared" si="21"/>
        <v>0.30959752321981426</v>
      </c>
      <c r="M18" s="11">
        <f t="shared" si="22"/>
        <v>0.34843205574912889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-0.27615913311860507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0.2369889426123987</v>
      </c>
      <c r="Q18" s="11">
        <f>2*'OddsRatio_working_3-way'!K18*'OddsRatio_working_3-way'!L18*'OddsRatio_working_3-way'!M18</f>
        <v>8.3300155575535564E-2</v>
      </c>
      <c r="R18" s="11">
        <f t="shared" si="23"/>
        <v>0</v>
      </c>
      <c r="S18" s="11">
        <f t="shared" si="24"/>
        <v>-0.85816080002907769</v>
      </c>
      <c r="T18" s="11">
        <f t="shared" si="25"/>
        <v>-0.30163824254097632</v>
      </c>
      <c r="U18" s="11">
        <f>'OddsRatio_working_3-way'!S18-'OddsRatio_working_3-way'!R18^2/3</f>
        <v>-0.85816080002907769</v>
      </c>
      <c r="V18" s="11">
        <f>'OddsRatio_working_3-way'!S18*'OddsRatio_working_3-way'!R18/3-2*'OddsRatio_working_3-way'!R18^3/27-'OddsRatio_working_3-way'!T18</f>
        <v>0.30163824254097632</v>
      </c>
      <c r="W18" s="11">
        <f>'OddsRatio_working_3-way'!V18^2+4*'OddsRatio_working_3-way'!U18^3/27</f>
        <v>-2.6416156941231478E-3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0.15299284710185962</v>
      </c>
      <c r="Y18" s="11">
        <f>IF('OddsRatio_working_3-way'!W18&gt;=0,IF('OddsRatio_working_3-way'!V18+SQRT('OddsRatio_working_3-way'!W18)&gt;0,0,PI()),ACOS('OddsRatio_working_3-way'!V18/(2*'OddsRatio_working_3-way'!X18)))</f>
        <v>0.16877082285191225</v>
      </c>
      <c r="Z18" s="11">
        <f>'OddsRatio_working_3-way'!X18^(1/3)*COS('OddsRatio_working_3-way'!Y18/3)</f>
        <v>0.53399367020328636</v>
      </c>
      <c r="AA18" s="11">
        <f>'OddsRatio_working_3-way'!X18^(1/3)*COS(('OddsRatio_working_3-way'!Y18+2*PI())/3)</f>
        <v>-0.29304045513395283</v>
      </c>
      <c r="AB18" s="11">
        <f>'OddsRatio_working_3-way'!X18^(1/3)*COS(('OddsRatio_working_3-way'!Y18+4*PI())/3)</f>
        <v>-0.24095321506933365</v>
      </c>
      <c r="AC18" s="11">
        <f>'OddsRatio_working_3-way'!X18^(1/3)*SIN('OddsRatio_working_3-way'!Y18/3)</f>
        <v>3.0072582072652572E-2</v>
      </c>
      <c r="AD18" s="11">
        <f>'OddsRatio_working_3-way'!X18^(1/3)*SIN(('OddsRatio_working_3-way'!Y18+2*PI())/3)</f>
        <v>0.44741579281980914</v>
      </c>
      <c r="AE18" s="11">
        <f>'OddsRatio_working_3-way'!X18^(1/3)*SIN(('OddsRatio_working_3-way'!Y18+4*PI())/3)</f>
        <v>-0.47748837489246171</v>
      </c>
      <c r="AF18" s="11">
        <f>-'OddsRatio_working_3-way'!U18/(3*'OddsRatio_working_3-way'!X18^(1/3))*COS(('OddsRatio_working_3-way'!Y18)/3)</f>
        <v>0.53399367020328625</v>
      </c>
      <c r="AG18" s="11">
        <f>-'OddsRatio_working_3-way'!U18/(3*'OddsRatio_working_3-way'!X18^(1/3))*COS(('OddsRatio_working_3-way'!Y18+2*PI())/3)</f>
        <v>-0.29304045513395277</v>
      </c>
      <c r="AH18" s="11">
        <f>-'OddsRatio_working_3-way'!U18/(3*'OddsRatio_working_3-way'!X18^(1/3))*COS(('OddsRatio_working_3-way'!Y18+4*PI())/3)</f>
        <v>-0.24095321506933362</v>
      </c>
      <c r="AI18" s="11">
        <f>'OddsRatio_working_3-way'!U18/(3*'OddsRatio_working_3-way'!X18^(1/3))*SIN(('OddsRatio_working_3-way'!Y18)/3)</f>
        <v>-3.0072582072652565E-2</v>
      </c>
      <c r="AJ18" s="11">
        <f>'OddsRatio_working_3-way'!U18/(3*'OddsRatio_working_3-way'!X18^(1/3))*SIN(('OddsRatio_working_3-way'!Y18+2*PI())/3)</f>
        <v>-0.44741579281980903</v>
      </c>
      <c r="AK18" s="11">
        <f>'OddsRatio_working_3-way'!U18/(3*'OddsRatio_working_3-way'!X18^(1/3))*SIN(('OddsRatio_working_3-way'!Y18+4*PI())/3)</f>
        <v>0.4774883748924616</v>
      </c>
      <c r="AL18" s="11">
        <f>'OddsRatio_working_3-way'!Z18+'OddsRatio_working_3-way'!AF18</f>
        <v>1.0679873404065727</v>
      </c>
      <c r="AM18" s="11">
        <f>'OddsRatio_working_3-way'!AA18+'OddsRatio_working_3-way'!AG18</f>
        <v>-0.58608091026790565</v>
      </c>
      <c r="AN18" s="11">
        <f>'OddsRatio_working_3-way'!AB18+'OddsRatio_working_3-way'!AH18</f>
        <v>-0.4819064301386673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1.0679873404065727</v>
      </c>
      <c r="AS18" s="11">
        <f>IF(('OddsRatio_working_3-way'!X18=0),IF(Q18&gt;0,-Q18^(1/3),(-Q18)^(1/3)),'OddsRatio_working_3-way'!AM18-'OddsRatio_working_3-way'!R18/3)</f>
        <v>-0.58608091026790565</v>
      </c>
      <c r="AT18" s="11">
        <f>IF(('OddsRatio_working_3-way'!X18=0),IF(Q18&gt;0,-Q18^(1/3),(-Q18)^(1/3)),'OddsRatio_working_3-way'!AN18-'OddsRatio_working_3-way'!R18/3)</f>
        <v>-0.4819064301386673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2.71</v>
      </c>
      <c r="B19" s="4">
        <f>IF('True_Odds_Calculator_3-way'!B20="","",'True_Odds_Calculator_3-way'!B20)</f>
        <v>3.11</v>
      </c>
      <c r="C19" s="4">
        <f>IF('True_Odds_Calculator_3-way'!C20="","",'True_Odds_Calculator_3-way'!C20)</f>
        <v>2.84</v>
      </c>
      <c r="D19" s="9">
        <f t="shared" si="13"/>
        <v>0.35435838736654202</v>
      </c>
      <c r="E19" s="9">
        <f t="shared" si="14"/>
        <v>0.30786271898010142</v>
      </c>
      <c r="F19" s="9">
        <f t="shared" si="15"/>
        <v>0.33777889365335678</v>
      </c>
      <c r="G19" s="9">
        <f t="shared" si="16"/>
        <v>1.0654981171136786</v>
      </c>
      <c r="H19" s="9">
        <f t="shared" si="17"/>
        <v>2.8220017802643902</v>
      </c>
      <c r="I19" s="9">
        <f t="shared" si="18"/>
        <v>3.2482010271098614</v>
      </c>
      <c r="J19" s="9">
        <f t="shared" si="19"/>
        <v>2.9605165354891683</v>
      </c>
      <c r="K19" s="11">
        <f t="shared" si="20"/>
        <v>0.36900369003690037</v>
      </c>
      <c r="L19" s="11">
        <f t="shared" si="21"/>
        <v>0.32154340836012862</v>
      </c>
      <c r="M19" s="11">
        <f t="shared" si="22"/>
        <v>0.35211267605633806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-0.27736289952909043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0.23646584004447896</v>
      </c>
      <c r="Q19" s="11">
        <f>2*'OddsRatio_working_3-way'!K19*'OddsRatio_working_3-way'!L19*'OddsRatio_working_3-way'!M19</f>
        <v>8.3556833937978442E-2</v>
      </c>
      <c r="R19" s="11">
        <f t="shared" si="23"/>
        <v>0</v>
      </c>
      <c r="S19" s="11">
        <f t="shared" si="24"/>
        <v>-0.85255036072219137</v>
      </c>
      <c r="T19" s="11">
        <f t="shared" si="25"/>
        <v>-0.30125454442480265</v>
      </c>
      <c r="U19" s="11">
        <f>'OddsRatio_working_3-way'!S19-'OddsRatio_working_3-way'!R19^2/3</f>
        <v>-0.85255036072219137</v>
      </c>
      <c r="V19" s="11">
        <f>'OddsRatio_working_3-way'!S19*'OddsRatio_working_3-way'!R19/3-2*'OddsRatio_working_3-way'!R19^3/27-'OddsRatio_working_3-way'!T19</f>
        <v>0.30125454442480265</v>
      </c>
      <c r="W19" s="11">
        <f>'OddsRatio_working_3-way'!V19^2+4*'OddsRatio_working_3-way'!U19^3/27</f>
        <v>-1.0485897627063034E-3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0.1514949589089532</v>
      </c>
      <c r="Y19" s="11">
        <f>IF('OddsRatio_working_3-way'!W19&gt;=0,IF('OddsRatio_working_3-way'!V19+SQRT('OddsRatio_working_3-way'!W19)&gt;0,0,PI()),ACOS('OddsRatio_working_3-way'!V19/(2*'OddsRatio_working_3-way'!X19)))</f>
        <v>0.107079141206885</v>
      </c>
      <c r="Z19" s="11">
        <f>'OddsRatio_working_3-way'!X19^(1/3)*COS('OddsRatio_working_3-way'!Y19/3)</f>
        <v>0.53274905855683929</v>
      </c>
      <c r="AA19" s="11">
        <f>'OddsRatio_working_3-way'!X19^(1/3)*COS(('OddsRatio_working_3-way'!Y19+2*PI())/3)</f>
        <v>-0.28284937785583769</v>
      </c>
      <c r="AB19" s="11">
        <f>'OddsRatio_working_3-way'!X19^(1/3)*COS(('OddsRatio_working_3-way'!Y19+4*PI())/3)</f>
        <v>-0.24989968070100149</v>
      </c>
      <c r="AC19" s="11">
        <f>'OddsRatio_working_3-way'!X19^(1/3)*SIN('OddsRatio_working_3-way'!Y19/3)</f>
        <v>1.9023516522061315E-2</v>
      </c>
      <c r="AD19" s="11">
        <f>'OddsRatio_working_3-way'!X19^(1/3)*SIN(('OddsRatio_working_3-way'!Y19+2*PI())/3)</f>
        <v>0.45186246029143567</v>
      </c>
      <c r="AE19" s="11">
        <f>'OddsRatio_working_3-way'!X19^(1/3)*SIN(('OddsRatio_working_3-way'!Y19+4*PI())/3)</f>
        <v>-0.47088597681349698</v>
      </c>
      <c r="AF19" s="11">
        <f>-'OddsRatio_working_3-way'!U19/(3*'OddsRatio_working_3-way'!X19^(1/3))*COS(('OddsRatio_working_3-way'!Y19)/3)</f>
        <v>0.53274905855683941</v>
      </c>
      <c r="AG19" s="11">
        <f>-'OddsRatio_working_3-way'!U19/(3*'OddsRatio_working_3-way'!X19^(1/3))*COS(('OddsRatio_working_3-way'!Y19+2*PI())/3)</f>
        <v>-0.2828493778558378</v>
      </c>
      <c r="AH19" s="11">
        <f>-'OddsRatio_working_3-way'!U19/(3*'OddsRatio_working_3-way'!X19^(1/3))*COS(('OddsRatio_working_3-way'!Y19+4*PI())/3)</f>
        <v>-0.24989968070100155</v>
      </c>
      <c r="AI19" s="11">
        <f>'OddsRatio_working_3-way'!U19/(3*'OddsRatio_working_3-way'!X19^(1/3))*SIN(('OddsRatio_working_3-way'!Y19)/3)</f>
        <v>-1.9023516522061319E-2</v>
      </c>
      <c r="AJ19" s="11">
        <f>'OddsRatio_working_3-way'!U19/(3*'OddsRatio_working_3-way'!X19^(1/3))*SIN(('OddsRatio_working_3-way'!Y19+2*PI())/3)</f>
        <v>-0.45186246029143579</v>
      </c>
      <c r="AK19" s="11">
        <f>'OddsRatio_working_3-way'!U19/(3*'OddsRatio_working_3-way'!X19^(1/3))*SIN(('OddsRatio_working_3-way'!Y19+4*PI())/3)</f>
        <v>0.47088597681349709</v>
      </c>
      <c r="AL19" s="11">
        <f>'OddsRatio_working_3-way'!Z19+'OddsRatio_working_3-way'!AF19</f>
        <v>1.0654981171136786</v>
      </c>
      <c r="AM19" s="11">
        <f>'OddsRatio_working_3-way'!AA19+'OddsRatio_working_3-way'!AG19</f>
        <v>-0.56569875571167549</v>
      </c>
      <c r="AN19" s="11">
        <f>'OddsRatio_working_3-way'!AB19+'OddsRatio_working_3-way'!AH19</f>
        <v>-0.49979936140200304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1.0654981171136786</v>
      </c>
      <c r="AS19" s="11">
        <f>IF(('OddsRatio_working_3-way'!X19=0),IF(Q19&gt;0,-Q19^(1/3),(-Q19)^(1/3)),'OddsRatio_working_3-way'!AM19-'OddsRatio_working_3-way'!R19/3)</f>
        <v>-0.56569875571167549</v>
      </c>
      <c r="AT19" s="11">
        <f>IF(('OddsRatio_working_3-way'!X19=0),IF(Q19&gt;0,-Q19^(1/3),(-Q19)^(1/3)),'OddsRatio_working_3-way'!AN19-'OddsRatio_working_3-way'!R19/3)</f>
        <v>-0.49979936140200304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2.7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2.68</v>
      </c>
      <c r="D20" s="9">
        <f t="shared" si="13"/>
        <v>0.35496236504649231</v>
      </c>
      <c r="E20" s="9">
        <f t="shared" si="14"/>
        <v>0.28736097690008744</v>
      </c>
      <c r="F20" s="9">
        <f t="shared" si="15"/>
        <v>0.35767665805342003</v>
      </c>
      <c r="G20" s="9">
        <f t="shared" si="16"/>
        <v>1.0689412182165576</v>
      </c>
      <c r="H20" s="9">
        <f t="shared" si="17"/>
        <v>2.8172000709681484</v>
      </c>
      <c r="I20" s="9">
        <f t="shared" si="18"/>
        <v>3.4799436262624139</v>
      </c>
      <c r="J20" s="9">
        <f t="shared" si="19"/>
        <v>2.795821246603817</v>
      </c>
      <c r="K20" s="11">
        <f t="shared" si="20"/>
        <v>0.37037037037037035</v>
      </c>
      <c r="L20" s="11">
        <f t="shared" si="21"/>
        <v>0.30120481927710846</v>
      </c>
      <c r="M20" s="11">
        <f t="shared" si="22"/>
        <v>0.37313432835820892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-0.27580970648764203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0.23726747787168573</v>
      </c>
      <c r="Q20" s="11">
        <f>2*'OddsRatio_working_3-way'!K20*'OddsRatio_working_3-way'!L20*'OddsRatio_working_3-way'!M20</f>
        <v>8.3251746621644113E-2</v>
      </c>
      <c r="R20" s="11">
        <f t="shared" si="23"/>
        <v>0</v>
      </c>
      <c r="S20" s="11">
        <f t="shared" si="24"/>
        <v>-0.86025789626195326</v>
      </c>
      <c r="T20" s="11">
        <f t="shared" si="25"/>
        <v>-0.30184487588138709</v>
      </c>
      <c r="U20" s="11">
        <f>'OddsRatio_working_3-way'!S20-'OddsRatio_working_3-way'!R20^2/3</f>
        <v>-0.86025789626195326</v>
      </c>
      <c r="V20" s="11">
        <f>'OddsRatio_working_3-way'!S20*'OddsRatio_working_3-way'!R20/3-2*'OddsRatio_working_3-way'!R20^3/27-'OddsRatio_working_3-way'!T20</f>
        <v>0.30184487588138709</v>
      </c>
      <c r="W20" s="11">
        <f>'OddsRatio_working_3-way'!V20^2+4*'OddsRatio_working_3-way'!U20^3/27</f>
        <v>-3.2049882138119601E-3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0.15355399482727722</v>
      </c>
      <c r="Y20" s="11">
        <f>IF('OddsRatio_working_3-way'!W20&gt;=0,IF('OddsRatio_working_3-way'!V20+SQRT('OddsRatio_working_3-way'!W20)&gt;0,0,PI()),ACOS('OddsRatio_working_3-way'!V20/(2*'OddsRatio_working_3-way'!X20)))</f>
        <v>0.18540140038919994</v>
      </c>
      <c r="Z20" s="11">
        <f>'OddsRatio_working_3-way'!X20^(1/3)*COS('OddsRatio_working_3-way'!Y20/3)</f>
        <v>0.53447060910827893</v>
      </c>
      <c r="AA20" s="11">
        <f>'OddsRatio_working_3-way'!X20^(1/3)*COS(('OddsRatio_working_3-way'!Y20+2*PI())/3)</f>
        <v>-0.29587705842951173</v>
      </c>
      <c r="AB20" s="11">
        <f>'OddsRatio_working_3-way'!X20^(1/3)*COS(('OddsRatio_working_3-way'!Y20+4*PI())/3)</f>
        <v>-0.23859355067876703</v>
      </c>
      <c r="AC20" s="11">
        <f>'OddsRatio_working_3-way'!X20^(1/3)*SIN('OddsRatio_working_3-way'!Y20/3)</f>
        <v>3.3072648620018505E-2</v>
      </c>
      <c r="AD20" s="11">
        <f>'OddsRatio_working_3-way'!X20^(1/3)*SIN(('OddsRatio_working_3-way'!Y20+2*PI())/3)</f>
        <v>0.44632880075390291</v>
      </c>
      <c r="AE20" s="11">
        <f>'OddsRatio_working_3-way'!X20^(1/3)*SIN(('OddsRatio_working_3-way'!Y20+4*PI())/3)</f>
        <v>-0.47940144937392132</v>
      </c>
      <c r="AF20" s="11">
        <f>-'OddsRatio_working_3-way'!U20/(3*'OddsRatio_working_3-way'!X20^(1/3))*COS(('OddsRatio_working_3-way'!Y20)/3)</f>
        <v>0.5344706091082787</v>
      </c>
      <c r="AG20" s="11">
        <f>-'OddsRatio_working_3-way'!U20/(3*'OddsRatio_working_3-way'!X20^(1/3))*COS(('OddsRatio_working_3-way'!Y20+2*PI())/3)</f>
        <v>-0.29587705842951162</v>
      </c>
      <c r="AH20" s="11">
        <f>-'OddsRatio_working_3-way'!U20/(3*'OddsRatio_working_3-way'!X20^(1/3))*COS(('OddsRatio_working_3-way'!Y20+4*PI())/3)</f>
        <v>-0.23859355067876692</v>
      </c>
      <c r="AI20" s="11">
        <f>'OddsRatio_working_3-way'!U20/(3*'OddsRatio_working_3-way'!X20^(1/3))*SIN(('OddsRatio_working_3-way'!Y20)/3)</f>
        <v>-3.3072648620018491E-2</v>
      </c>
      <c r="AJ20" s="11">
        <f>'OddsRatio_working_3-way'!U20/(3*'OddsRatio_working_3-way'!X20^(1/3))*SIN(('OddsRatio_working_3-way'!Y20+2*PI())/3)</f>
        <v>-0.44632880075390274</v>
      </c>
      <c r="AK20" s="11">
        <f>'OddsRatio_working_3-way'!U20/(3*'OddsRatio_working_3-way'!X20^(1/3))*SIN(('OddsRatio_working_3-way'!Y20+4*PI())/3)</f>
        <v>0.47940144937392115</v>
      </c>
      <c r="AL20" s="11">
        <f>'OddsRatio_working_3-way'!Z20+'OddsRatio_working_3-way'!AF20</f>
        <v>1.0689412182165576</v>
      </c>
      <c r="AM20" s="11">
        <f>'OddsRatio_working_3-way'!AA20+'OddsRatio_working_3-way'!AG20</f>
        <v>-0.59175411685902335</v>
      </c>
      <c r="AN20" s="11">
        <f>'OddsRatio_working_3-way'!AB20+'OddsRatio_working_3-way'!AH20</f>
        <v>-0.47718710135753395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1.0689412182165576</v>
      </c>
      <c r="AS20" s="11">
        <f>IF(('OddsRatio_working_3-way'!X20=0),IF(Q20&gt;0,-Q20^(1/3),(-Q20)^(1/3)),'OddsRatio_working_3-way'!AM20-'OddsRatio_working_3-way'!R20/3)</f>
        <v>-0.59175411685902335</v>
      </c>
      <c r="AT20" s="11">
        <f>IF(('OddsRatio_working_3-way'!X20=0),IF(Q20&gt;0,-Q20^(1/3),(-Q20)^(1/3)),'OddsRatio_working_3-way'!AN20-'OddsRatio_working_3-way'!R20/3)</f>
        <v>-0.47718710135753395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3.72</v>
      </c>
      <c r="B21" s="4">
        <f>IF('True_Odds_Calculator_3-way'!B22="","",'True_Odds_Calculator_3-way'!B22)</f>
        <v>3.86</v>
      </c>
      <c r="C21" s="4">
        <f>IF('True_Odds_Calculator_3-way'!C22="","",'True_Odds_Calculator_3-way'!C22)</f>
        <v>1.88</v>
      </c>
      <c r="D21" s="9">
        <f t="shared" si="13"/>
        <v>0.25055320618849436</v>
      </c>
      <c r="E21" s="9">
        <f t="shared" si="14"/>
        <v>0.24124722306430116</v>
      </c>
      <c r="F21" s="9">
        <f t="shared" si="15"/>
        <v>0.50819957074720457</v>
      </c>
      <c r="G21" s="9">
        <f t="shared" si="16"/>
        <v>1.0996942073941689</v>
      </c>
      <c r="H21" s="9">
        <f t="shared" si="17"/>
        <v>3.9911682441121399</v>
      </c>
      <c r="I21" s="9">
        <f t="shared" si="18"/>
        <v>4.1451254331473226</v>
      </c>
      <c r="J21" s="9">
        <f t="shared" si="19"/>
        <v>1.9677309025068686</v>
      </c>
      <c r="K21" s="11">
        <f t="shared" si="20"/>
        <v>0.26881720430107525</v>
      </c>
      <c r="L21" s="11">
        <f t="shared" si="21"/>
        <v>0.2590673575129534</v>
      </c>
      <c r="M21" s="11">
        <f t="shared" si="22"/>
        <v>0.53191489361702127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-0.25358847704429688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0.23930095080268798</v>
      </c>
      <c r="Q21" s="11">
        <f>2*'OddsRatio_working_3-way'!K21*'OddsRatio_working_3-way'!L21*'OddsRatio_working_3-way'!M21</f>
        <v>7.4086981672658814E-2</v>
      </c>
      <c r="R21" s="11">
        <f t="shared" si="23"/>
        <v>0</v>
      </c>
      <c r="S21" s="11">
        <f t="shared" si="24"/>
        <v>-0.94365861411315966</v>
      </c>
      <c r="T21" s="11">
        <f t="shared" si="25"/>
        <v>-0.29215436969447667</v>
      </c>
      <c r="U21" s="11">
        <f>'OddsRatio_working_3-way'!S21-'OddsRatio_working_3-way'!R21^2/3</f>
        <v>-0.94365861411315966</v>
      </c>
      <c r="V21" s="11">
        <f>'OddsRatio_working_3-way'!S21*'OddsRatio_working_3-way'!R21/3-2*'OddsRatio_working_3-way'!R21^3/27-'OddsRatio_working_3-way'!T21</f>
        <v>0.29215436969447667</v>
      </c>
      <c r="W21" s="11">
        <f>'OddsRatio_working_3-way'!V21^2+4*'OddsRatio_working_3-way'!U21^3/27</f>
        <v>-3.913768356513006E-2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0.17641701965563514</v>
      </c>
      <c r="Y21" s="11">
        <f>IF('OddsRatio_working_3-way'!W21&gt;=0,IF('OddsRatio_working_3-way'!V21+SQRT('OddsRatio_working_3-way'!W21)&gt;0,0,PI()),ACOS('OddsRatio_working_3-way'!V21/(2*'OddsRatio_working_3-way'!X21)))</f>
        <v>0.59522553291056168</v>
      </c>
      <c r="Z21" s="11">
        <f>'OddsRatio_working_3-way'!X21^(1/3)*COS('OddsRatio_working_3-way'!Y21/3)</f>
        <v>0.54984710369708456</v>
      </c>
      <c r="AA21" s="11">
        <f>'OddsRatio_working_3-way'!X21^(1/3)*COS(('OddsRatio_working_3-way'!Y21+2*PI())/3)</f>
        <v>-0.37066160825891459</v>
      </c>
      <c r="AB21" s="11">
        <f>'OddsRatio_working_3-way'!X21^(1/3)*COS(('OddsRatio_working_3-way'!Y21+4*PI())/3)</f>
        <v>-0.17918549543817003</v>
      </c>
      <c r="AC21" s="11">
        <f>'OddsRatio_working_3-way'!X21^(1/3)*SIN('OddsRatio_working_3-way'!Y21/3)</f>
        <v>0.11054878528044</v>
      </c>
      <c r="AD21" s="11">
        <f>'OddsRatio_working_3-way'!X21^(1/3)*SIN(('OddsRatio_working_3-way'!Y21+2*PI())/3)</f>
        <v>0.42090716735875167</v>
      </c>
      <c r="AE21" s="11">
        <f>'OddsRatio_working_3-way'!X21^(1/3)*SIN(('OddsRatio_working_3-way'!Y21+4*PI())/3)</f>
        <v>-0.53145595263919176</v>
      </c>
      <c r="AF21" s="11">
        <f>-'OddsRatio_working_3-way'!U21/(3*'OddsRatio_working_3-way'!X21^(1/3))*COS(('OddsRatio_working_3-way'!Y21)/3)</f>
        <v>0.54984710369708445</v>
      </c>
      <c r="AG21" s="11">
        <f>-'OddsRatio_working_3-way'!U21/(3*'OddsRatio_working_3-way'!X21^(1/3))*COS(('OddsRatio_working_3-way'!Y21+2*PI())/3)</f>
        <v>-0.37066160825891453</v>
      </c>
      <c r="AH21" s="11">
        <f>-'OddsRatio_working_3-way'!U21/(3*'OddsRatio_working_3-way'!X21^(1/3))*COS(('OddsRatio_working_3-way'!Y21+4*PI())/3)</f>
        <v>-0.17918549543817</v>
      </c>
      <c r="AI21" s="11">
        <f>'OddsRatio_working_3-way'!U21/(3*'OddsRatio_working_3-way'!X21^(1/3))*SIN(('OddsRatio_working_3-way'!Y21)/3)</f>
        <v>-0.11054878528043997</v>
      </c>
      <c r="AJ21" s="11">
        <f>'OddsRatio_working_3-way'!U21/(3*'OddsRatio_working_3-way'!X21^(1/3))*SIN(('OddsRatio_working_3-way'!Y21+2*PI())/3)</f>
        <v>-0.42090716735875155</v>
      </c>
      <c r="AK21" s="11">
        <f>'OddsRatio_working_3-way'!U21/(3*'OddsRatio_working_3-way'!X21^(1/3))*SIN(('OddsRatio_working_3-way'!Y21+4*PI())/3)</f>
        <v>0.53145595263919165</v>
      </c>
      <c r="AL21" s="11">
        <f>'OddsRatio_working_3-way'!Z21+'OddsRatio_working_3-way'!AF21</f>
        <v>1.0996942073941689</v>
      </c>
      <c r="AM21" s="11">
        <f>'OddsRatio_working_3-way'!AA21+'OddsRatio_working_3-way'!AG21</f>
        <v>-0.74132321651782918</v>
      </c>
      <c r="AN21" s="11">
        <f>'OddsRatio_working_3-way'!AB21+'OddsRatio_working_3-way'!AH21</f>
        <v>-0.35837099087634006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1.0996942073941689</v>
      </c>
      <c r="AS21" s="11">
        <f>IF(('OddsRatio_working_3-way'!X21=0),IF(Q21&gt;0,-Q21^(1/3),(-Q21)^(1/3)),'OddsRatio_working_3-way'!AM21-'OddsRatio_working_3-way'!R21/3)</f>
        <v>-0.74132321651782918</v>
      </c>
      <c r="AT21" s="11">
        <f>IF(('OddsRatio_working_3-way'!X21=0),IF(Q21&gt;0,-Q21^(1/3),(-Q21)^(1/3)),'OddsRatio_working_3-way'!AN21-'OddsRatio_working_3-way'!R21/3)</f>
        <v>-0.35837099087634006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3.1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2.34</v>
      </c>
      <c r="D22" s="9">
        <f t="shared" si="13"/>
        <v>0.30853246548568453</v>
      </c>
      <c r="E22" s="9">
        <f t="shared" si="14"/>
        <v>0.27995627097886155</v>
      </c>
      <c r="F22" s="9">
        <f t="shared" si="15"/>
        <v>0.41151126353545392</v>
      </c>
      <c r="G22" s="9">
        <f t="shared" si="16"/>
        <v>1.0672142849288062</v>
      </c>
      <c r="H22" s="9">
        <f t="shared" si="17"/>
        <v>3.241149998350493</v>
      </c>
      <c r="I22" s="9">
        <f t="shared" si="18"/>
        <v>3.5719864266784231</v>
      </c>
      <c r="J22" s="9">
        <f t="shared" si="19"/>
        <v>2.4300671418045998</v>
      </c>
      <c r="K22" s="11">
        <f t="shared" si="20"/>
        <v>0.32258064516129031</v>
      </c>
      <c r="L22" s="11">
        <f t="shared" si="21"/>
        <v>0.29325513196480935</v>
      </c>
      <c r="M22" s="11">
        <f t="shared" si="22"/>
        <v>0.42735042735042739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-0.27416322837758844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0.23649607416516888</v>
      </c>
      <c r="Q22" s="11">
        <f>2*'OddsRatio_working_3-way'!K22*'OddsRatio_working_3-way'!L22*'OddsRatio_working_3-way'!M22</f>
        <v>8.0853358688946622E-2</v>
      </c>
      <c r="R22" s="11">
        <f t="shared" si="23"/>
        <v>0</v>
      </c>
      <c r="S22" s="11">
        <f t="shared" si="24"/>
        <v>-0.86261048049615585</v>
      </c>
      <c r="T22" s="11">
        <f t="shared" si="25"/>
        <v>-0.29490956598159174</v>
      </c>
      <c r="U22" s="11">
        <f>'OddsRatio_working_3-way'!S22-'OddsRatio_working_3-way'!R22^2/3</f>
        <v>-0.86261048049615585</v>
      </c>
      <c r="V22" s="11">
        <f>'OddsRatio_working_3-way'!S22*'OddsRatio_working_3-way'!R22/3-2*'OddsRatio_working_3-way'!R22^3/27-'OddsRatio_working_3-way'!T22</f>
        <v>0.29490956598159174</v>
      </c>
      <c r="W22" s="11">
        <f>'OddsRatio_working_3-way'!V22^2+4*'OddsRatio_working_3-way'!U22^3/27</f>
        <v>-8.1195676857341859E-3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0.15418432134395588</v>
      </c>
      <c r="Y22" s="11">
        <f>IF('OddsRatio_working_3-way'!W22&gt;=0,IF('OddsRatio_working_3-way'!V22+SQRT('OddsRatio_working_3-way'!W22)&gt;0,0,PI()),ACOS('OddsRatio_working_3-way'!V22/(2*'OddsRatio_working_3-way'!X22)))</f>
        <v>0.29653770691292625</v>
      </c>
      <c r="Z22" s="11">
        <f>'OddsRatio_working_3-way'!X22^(1/3)*COS('OddsRatio_working_3-way'!Y22/3)</f>
        <v>0.53360714246440311</v>
      </c>
      <c r="AA22" s="11">
        <f>'OddsRatio_working_3-way'!X22^(1/3)*COS(('OddsRatio_working_3-way'!Y22+2*PI())/3)</f>
        <v>-0.31263132763887774</v>
      </c>
      <c r="AB22" s="11">
        <f>'OddsRatio_working_3-way'!X22^(1/3)*COS(('OddsRatio_working_3-way'!Y22+4*PI())/3)</f>
        <v>-0.22097581482552578</v>
      </c>
      <c r="AC22" s="11">
        <f>'OddsRatio_working_3-way'!X22^(1/3)*SIN('OddsRatio_working_3-way'!Y22/3)</f>
        <v>5.2917334995502163E-2</v>
      </c>
      <c r="AD22" s="11">
        <f>'OddsRatio_working_3-way'!X22^(1/3)*SIN(('OddsRatio_working_3-way'!Y22+2*PI())/3)</f>
        <v>0.43565867351724413</v>
      </c>
      <c r="AE22" s="11">
        <f>'OddsRatio_working_3-way'!X22^(1/3)*SIN(('OddsRatio_working_3-way'!Y22+4*PI())/3)</f>
        <v>-0.48857600851274613</v>
      </c>
      <c r="AF22" s="11">
        <f>-'OddsRatio_working_3-way'!U22/(3*'OddsRatio_working_3-way'!X22^(1/3))*COS(('OddsRatio_working_3-way'!Y22)/3)</f>
        <v>0.53360714246440299</v>
      </c>
      <c r="AG22" s="11">
        <f>-'OddsRatio_working_3-way'!U22/(3*'OddsRatio_working_3-way'!X22^(1/3))*COS(('OddsRatio_working_3-way'!Y22+2*PI())/3)</f>
        <v>-0.31263132763887769</v>
      </c>
      <c r="AH22" s="11">
        <f>-'OddsRatio_working_3-way'!U22/(3*'OddsRatio_working_3-way'!X22^(1/3))*COS(('OddsRatio_working_3-way'!Y22+4*PI())/3)</f>
        <v>-0.22097581482552575</v>
      </c>
      <c r="AI22" s="11">
        <f>'OddsRatio_working_3-way'!U22/(3*'OddsRatio_working_3-way'!X22^(1/3))*SIN(('OddsRatio_working_3-way'!Y22)/3)</f>
        <v>-5.2917334995502149E-2</v>
      </c>
      <c r="AJ22" s="11">
        <f>'OddsRatio_working_3-way'!U22/(3*'OddsRatio_working_3-way'!X22^(1/3))*SIN(('OddsRatio_working_3-way'!Y22+2*PI())/3)</f>
        <v>-0.43565867351724402</v>
      </c>
      <c r="AK22" s="11">
        <f>'OddsRatio_working_3-way'!U22/(3*'OddsRatio_working_3-way'!X22^(1/3))*SIN(('OddsRatio_working_3-way'!Y22+4*PI())/3)</f>
        <v>0.48857600851274602</v>
      </c>
      <c r="AL22" s="11">
        <f>'OddsRatio_working_3-way'!Z22+'OddsRatio_working_3-way'!AF22</f>
        <v>1.0672142849288062</v>
      </c>
      <c r="AM22" s="11">
        <f>'OddsRatio_working_3-way'!AA22+'OddsRatio_working_3-way'!AG22</f>
        <v>-0.62526265527775537</v>
      </c>
      <c r="AN22" s="11">
        <f>'OddsRatio_working_3-way'!AB22+'OddsRatio_working_3-way'!AH22</f>
        <v>-0.4419516296510515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1.0672142849288062</v>
      </c>
      <c r="AS22" s="11">
        <f>IF(('OddsRatio_working_3-way'!X22=0),IF(Q22&gt;0,-Q22^(1/3),(-Q22)^(1/3)),'OddsRatio_working_3-way'!AM22-'OddsRatio_working_3-way'!R22/3)</f>
        <v>-0.62526265527775537</v>
      </c>
      <c r="AT22" s="11">
        <f>IF(('OddsRatio_working_3-way'!X22=0),IF(Q22&gt;0,-Q22^(1/3),(-Q22)^(1/3)),'OddsRatio_working_3-way'!AN22-'OddsRatio_working_3-way'!R22/3)</f>
        <v>-0.4419516296510515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1.36</v>
      </c>
      <c r="B23" s="4">
        <f>IF('True_Odds_Calculator_3-way'!B24="","",'True_Odds_Calculator_3-way'!B24)</f>
        <v>5.1100000000000003</v>
      </c>
      <c r="C23" s="4">
        <f>IF('True_Odds_Calculator_3-way'!C24="","",'True_Odds_Calculator_3-way'!C24)</f>
        <v>7.44</v>
      </c>
      <c r="D23" s="9">
        <f t="shared" si="13"/>
        <v>0.70684877634223786</v>
      </c>
      <c r="E23" s="9">
        <f t="shared" si="14"/>
        <v>0.17437304164442743</v>
      </c>
      <c r="F23" s="9">
        <f t="shared" si="15"/>
        <v>0.11877818201333477</v>
      </c>
      <c r="G23" s="9">
        <f t="shared" si="16"/>
        <v>1.1520271122470294</v>
      </c>
      <c r="H23" s="9">
        <f t="shared" si="17"/>
        <v>1.4147297604089306</v>
      </c>
      <c r="I23" s="9">
        <f t="shared" si="18"/>
        <v>5.7348314313352908</v>
      </c>
      <c r="J23" s="9">
        <f t="shared" si="19"/>
        <v>8.4190546028708688</v>
      </c>
      <c r="K23" s="11">
        <f t="shared" si="20"/>
        <v>0.73529411764705876</v>
      </c>
      <c r="L23" s="11">
        <f t="shared" si="21"/>
        <v>0.19569471624266144</v>
      </c>
      <c r="M23" s="11">
        <f t="shared" si="22"/>
        <v>0.13440860215053763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-0.18428816511138268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0.21100464047749015</v>
      </c>
      <c r="Q23" s="11">
        <f>2*'OddsRatio_working_3-way'!K23*'OddsRatio_working_3-way'!L23*'OddsRatio_working_3-way'!M23</f>
        <v>3.868096067415034E-2</v>
      </c>
      <c r="R23" s="11">
        <f t="shared" si="23"/>
        <v>0</v>
      </c>
      <c r="S23" s="11">
        <f t="shared" si="24"/>
        <v>-1.1449711941619267</v>
      </c>
      <c r="T23" s="11">
        <f t="shared" si="25"/>
        <v>-0.2098938944384833</v>
      </c>
      <c r="U23" s="11">
        <f>'OddsRatio_working_3-way'!S23-'OddsRatio_working_3-way'!R23^2/3</f>
        <v>-1.1449711941619267</v>
      </c>
      <c r="V23" s="11">
        <f>'OddsRatio_working_3-way'!S23*'OddsRatio_working_3-way'!R23/3-2*'OddsRatio_working_3-way'!R23^3/27-'OddsRatio_working_3-way'!T23</f>
        <v>0.2098938944384833</v>
      </c>
      <c r="W23" s="11">
        <f>'OddsRatio_working_3-way'!V23^2+4*'OddsRatio_working_3-way'!U23^3/27</f>
        <v>-0.17831645416317685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0.23578162623799273</v>
      </c>
      <c r="Y23" s="11">
        <f>IF('OddsRatio_working_3-way'!W23&gt;=0,IF('OddsRatio_working_3-way'!V23+SQRT('OddsRatio_working_3-way'!W23)&gt;0,0,PI()),ACOS('OddsRatio_working_3-way'!V23/(2*'OddsRatio_working_3-way'!X23)))</f>
        <v>1.1095078141593697</v>
      </c>
      <c r="Z23" s="11">
        <f>'OddsRatio_working_3-way'!X23^(1/3)*COS('OddsRatio_working_3-way'!Y23/3)</f>
        <v>0.57601355612351468</v>
      </c>
      <c r="AA23" s="11">
        <f>'OddsRatio_working_3-way'!X23^(1/3)*COS(('OddsRatio_working_3-way'!Y23+2*PI())/3)</f>
        <v>-0.48139521078703335</v>
      </c>
      <c r="AB23" s="11">
        <f>'OddsRatio_working_3-way'!X23^(1/3)*COS(('OddsRatio_working_3-way'!Y23+4*PI())/3)</f>
        <v>-9.4618345336481544E-2</v>
      </c>
      <c r="AC23" s="11">
        <f>'OddsRatio_working_3-way'!X23^(1/3)*SIN('OddsRatio_working_3-way'!Y23/3)</f>
        <v>0.22330572738419591</v>
      </c>
      <c r="AD23" s="11">
        <f>'OddsRatio_working_3-way'!X23^(1/3)*SIN(('OddsRatio_working_3-way'!Y23+2*PI())/3)</f>
        <v>0.3871895088350793</v>
      </c>
      <c r="AE23" s="11">
        <f>'OddsRatio_working_3-way'!X23^(1/3)*SIN(('OddsRatio_working_3-way'!Y23+4*PI())/3)</f>
        <v>-0.61049523621927515</v>
      </c>
      <c r="AF23" s="11">
        <f>-'OddsRatio_working_3-way'!U23/(3*'OddsRatio_working_3-way'!X23^(1/3))*COS(('OddsRatio_working_3-way'!Y23)/3)</f>
        <v>0.57601355612351468</v>
      </c>
      <c r="AG23" s="11">
        <f>-'OddsRatio_working_3-way'!U23/(3*'OddsRatio_working_3-way'!X23^(1/3))*COS(('OddsRatio_working_3-way'!Y23+2*PI())/3)</f>
        <v>-0.48139521078703335</v>
      </c>
      <c r="AH23" s="11">
        <f>-'OddsRatio_working_3-way'!U23/(3*'OddsRatio_working_3-way'!X23^(1/3))*COS(('OddsRatio_working_3-way'!Y23+4*PI())/3)</f>
        <v>-9.4618345336481544E-2</v>
      </c>
      <c r="AI23" s="11">
        <f>'OddsRatio_working_3-way'!U23/(3*'OddsRatio_working_3-way'!X23^(1/3))*SIN(('OddsRatio_working_3-way'!Y23)/3)</f>
        <v>-0.22330572738419591</v>
      </c>
      <c r="AJ23" s="11">
        <f>'OddsRatio_working_3-way'!U23/(3*'OddsRatio_working_3-way'!X23^(1/3))*SIN(('OddsRatio_working_3-way'!Y23+2*PI())/3)</f>
        <v>-0.3871895088350793</v>
      </c>
      <c r="AK23" s="11">
        <f>'OddsRatio_working_3-way'!U23/(3*'OddsRatio_working_3-way'!X23^(1/3))*SIN(('OddsRatio_working_3-way'!Y23+4*PI())/3)</f>
        <v>0.61049523621927515</v>
      </c>
      <c r="AL23" s="11">
        <f>'OddsRatio_working_3-way'!Z23+'OddsRatio_working_3-way'!AF23</f>
        <v>1.1520271122470294</v>
      </c>
      <c r="AM23" s="11">
        <f>'OddsRatio_working_3-way'!AA23+'OddsRatio_working_3-way'!AG23</f>
        <v>-0.96279042157406669</v>
      </c>
      <c r="AN23" s="11">
        <f>'OddsRatio_working_3-way'!AB23+'OddsRatio_working_3-way'!AH23</f>
        <v>-0.18923669067296309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1.1520271122470294</v>
      </c>
      <c r="AS23" s="11">
        <f>IF(('OddsRatio_working_3-way'!X23=0),IF(Q23&gt;0,-Q23^(1/3),(-Q23)^(1/3)),'OddsRatio_working_3-way'!AM23-'OddsRatio_working_3-way'!R23/3)</f>
        <v>-0.96279042157406669</v>
      </c>
      <c r="AT23" s="11">
        <f>IF(('OddsRatio_working_3-way'!X23=0),IF(Q23&gt;0,-Q23^(1/3),(-Q23)^(1/3)),'OddsRatio_working_3-way'!AN23-'OddsRatio_working_3-way'!R23/3)</f>
        <v>-0.18923669067296309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4.51</v>
      </c>
      <c r="B24" s="4">
        <f>IF('True_Odds_Calculator_3-way'!B25="","",'True_Odds_Calculator_3-way'!B25)</f>
        <v>4</v>
      </c>
      <c r="C24" s="4">
        <f>IF('True_Odds_Calculator_3-way'!C25="","",'True_Odds_Calculator_3-way'!C25)</f>
        <v>1.7</v>
      </c>
      <c r="D24" s="9">
        <f t="shared" si="13"/>
        <v>0.20481641734212555</v>
      </c>
      <c r="E24" s="9">
        <f t="shared" si="14"/>
        <v>0.23157214614427241</v>
      </c>
      <c r="F24" s="9">
        <f t="shared" si="15"/>
        <v>0.56361143651360202</v>
      </c>
      <c r="G24" s="9">
        <f t="shared" si="16"/>
        <v>1.1061028807511639</v>
      </c>
      <c r="H24" s="9">
        <f t="shared" si="17"/>
        <v>4.8824211114365843</v>
      </c>
      <c r="I24" s="9">
        <f t="shared" si="18"/>
        <v>4.3183086422534913</v>
      </c>
      <c r="J24" s="9">
        <f t="shared" si="19"/>
        <v>1.774272016525815</v>
      </c>
      <c r="K24" s="11">
        <f t="shared" si="20"/>
        <v>0.22172949002217296</v>
      </c>
      <c r="L24" s="11">
        <f t="shared" si="21"/>
        <v>0.25</v>
      </c>
      <c r="M24" s="11">
        <f t="shared" si="22"/>
        <v>0.58823529411764708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-0.24034824572844649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0.23509847397939215</v>
      </c>
      <c r="Q24" s="11">
        <f>2*'OddsRatio_working_3-way'!K24*'OddsRatio_working_3-way'!L24*'OddsRatio_working_3-way'!M24</f>
        <v>6.5214555888874398E-2</v>
      </c>
      <c r="R24" s="11">
        <f t="shared" si="23"/>
        <v>0</v>
      </c>
      <c r="S24" s="11">
        <f t="shared" si="24"/>
        <v>-0.97815764482431167</v>
      </c>
      <c r="T24" s="11">
        <f t="shared" si="25"/>
        <v>-0.27133360466693812</v>
      </c>
      <c r="U24" s="11">
        <f>'OddsRatio_working_3-way'!S24-'OddsRatio_working_3-way'!R24^2/3</f>
        <v>-0.97815764482431167</v>
      </c>
      <c r="V24" s="11">
        <f>'OddsRatio_working_3-way'!S24*'OddsRatio_working_3-way'!R24/3-2*'OddsRatio_working_3-way'!R24^3/27-'OddsRatio_working_3-way'!T24</f>
        <v>0.27133360466693812</v>
      </c>
      <c r="W24" s="11">
        <f>'OddsRatio_working_3-way'!V24^2+4*'OddsRatio_working_3-way'!U24^3/27</f>
        <v>-6.5029005226708791E-2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0.1861793021849254</v>
      </c>
      <c r="Y24" s="11">
        <f>IF('OddsRatio_working_3-way'!W24&gt;=0,IF('OddsRatio_working_3-way'!V24+SQRT('OddsRatio_working_3-way'!W24)&gt;0,0,PI()),ACOS('OddsRatio_working_3-way'!V24/(2*'OddsRatio_working_3-way'!X24)))</f>
        <v>0.75439068979535162</v>
      </c>
      <c r="Z24" s="11">
        <f>'OddsRatio_working_3-way'!X24^(1/3)*COS('OddsRatio_working_3-way'!Y24/3)</f>
        <v>0.55305144037558196</v>
      </c>
      <c r="AA24" s="11">
        <f>'OddsRatio_working_3-way'!X24^(1/3)*COS(('OddsRatio_working_3-way'!Y24+2*PI())/3)</f>
        <v>-0.39957038455788252</v>
      </c>
      <c r="AB24" s="11">
        <f>'OddsRatio_working_3-way'!X24^(1/3)*COS(('OddsRatio_working_3-way'!Y24+4*PI())/3)</f>
        <v>-0.15348105581769964</v>
      </c>
      <c r="AC24" s="11">
        <f>'OddsRatio_working_3-way'!X24^(1/3)*SIN('OddsRatio_working_3-way'!Y24/3)</f>
        <v>0.14207974019283895</v>
      </c>
      <c r="AD24" s="11">
        <f>'OddsRatio_working_3-way'!X24^(1/3)*SIN(('OddsRatio_working_3-way'!Y24+2*PI())/3)</f>
        <v>0.40791672686840935</v>
      </c>
      <c r="AE24" s="11">
        <f>'OddsRatio_working_3-way'!X24^(1/3)*SIN(('OddsRatio_working_3-way'!Y24+4*PI())/3)</f>
        <v>-0.54999646706124827</v>
      </c>
      <c r="AF24" s="11">
        <f>-'OddsRatio_working_3-way'!U24/(3*'OddsRatio_working_3-way'!X24^(1/3))*COS(('OddsRatio_working_3-way'!Y24)/3)</f>
        <v>0.55305144037558196</v>
      </c>
      <c r="AG24" s="11">
        <f>-'OddsRatio_working_3-way'!U24/(3*'OddsRatio_working_3-way'!X24^(1/3))*COS(('OddsRatio_working_3-way'!Y24+2*PI())/3)</f>
        <v>-0.39957038455788252</v>
      </c>
      <c r="AH24" s="11">
        <f>-'OddsRatio_working_3-way'!U24/(3*'OddsRatio_working_3-way'!X24^(1/3))*COS(('OddsRatio_working_3-way'!Y24+4*PI())/3)</f>
        <v>-0.15348105581769964</v>
      </c>
      <c r="AI24" s="11">
        <f>'OddsRatio_working_3-way'!U24/(3*'OddsRatio_working_3-way'!X24^(1/3))*SIN(('OddsRatio_working_3-way'!Y24)/3)</f>
        <v>-0.14207974019283895</v>
      </c>
      <c r="AJ24" s="11">
        <f>'OddsRatio_working_3-way'!U24/(3*'OddsRatio_working_3-way'!X24^(1/3))*SIN(('OddsRatio_working_3-way'!Y24+2*PI())/3)</f>
        <v>-0.40791672686840935</v>
      </c>
      <c r="AK24" s="11">
        <f>'OddsRatio_working_3-way'!U24/(3*'OddsRatio_working_3-way'!X24^(1/3))*SIN(('OddsRatio_working_3-way'!Y24+4*PI())/3)</f>
        <v>0.54999646706124827</v>
      </c>
      <c r="AL24" s="11">
        <f>'OddsRatio_working_3-way'!Z24+'OddsRatio_working_3-way'!AF24</f>
        <v>1.1061028807511639</v>
      </c>
      <c r="AM24" s="11">
        <f>'OddsRatio_working_3-way'!AA24+'OddsRatio_working_3-way'!AG24</f>
        <v>-0.79914076911576504</v>
      </c>
      <c r="AN24" s="11">
        <f>'OddsRatio_working_3-way'!AB24+'OddsRatio_working_3-way'!AH24</f>
        <v>-0.30696211163539927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1.1061028807511639</v>
      </c>
      <c r="AS24" s="11">
        <f>IF(('OddsRatio_working_3-way'!X24=0),IF(Q24&gt;0,-Q24^(1/3),(-Q24)^(1/3)),'OddsRatio_working_3-way'!AM24-'OddsRatio_working_3-way'!R24/3)</f>
        <v>-0.79914076911576504</v>
      </c>
      <c r="AT24" s="11">
        <f>IF(('OddsRatio_working_3-way'!X24=0),IF(Q24&gt;0,-Q24^(1/3),(-Q24)^(1/3)),'OddsRatio_working_3-way'!AN24-'OddsRatio_working_3-way'!R24/3)</f>
        <v>-0.30696211163539927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3.47</v>
      </c>
      <c r="B25" s="4">
        <f>IF('True_Odds_Calculator_3-way'!B26="","",'True_Odds_Calculator_3-way'!B26)</f>
        <v>3.8</v>
      </c>
      <c r="C25" s="4">
        <f>IF('True_Odds_Calculator_3-way'!C26="","",'True_Odds_Calculator_3-way'!C26)</f>
        <v>1.97</v>
      </c>
      <c r="D25" s="9">
        <f t="shared" si="13"/>
        <v>0.26968054668809649</v>
      </c>
      <c r="E25" s="9">
        <f t="shared" si="14"/>
        <v>0.24570624075684003</v>
      </c>
      <c r="F25" s="9">
        <f t="shared" si="15"/>
        <v>0.48461321255506362</v>
      </c>
      <c r="G25" s="9">
        <f t="shared" si="16"/>
        <v>1.0963931053250189</v>
      </c>
      <c r="H25" s="9">
        <f t="shared" si="17"/>
        <v>3.7080909701527958</v>
      </c>
      <c r="I25" s="9">
        <f t="shared" si="18"/>
        <v>4.0699006949100527</v>
      </c>
      <c r="J25" s="9">
        <f t="shared" si="19"/>
        <v>2.0635013121652688</v>
      </c>
      <c r="K25" s="11">
        <f t="shared" si="20"/>
        <v>0.28818443804034583</v>
      </c>
      <c r="L25" s="11">
        <f t="shared" si="21"/>
        <v>0.26315789473684209</v>
      </c>
      <c r="M25" s="11">
        <f t="shared" si="22"/>
        <v>0.50761421319796951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-0.25825421670884607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0.24021785911992488</v>
      </c>
      <c r="Q25" s="11">
        <f>2*'OddsRatio_working_3-way'!K25*'OddsRatio_working_3-way'!L25*'OddsRatio_working_3-way'!M25</f>
        <v>7.6992903564078494E-2</v>
      </c>
      <c r="R25" s="11">
        <f t="shared" si="23"/>
        <v>0</v>
      </c>
      <c r="S25" s="11">
        <f t="shared" si="24"/>
        <v>-0.93016045267808634</v>
      </c>
      <c r="T25" s="11">
        <f t="shared" si="25"/>
        <v>-0.29812835021733541</v>
      </c>
      <c r="U25" s="11">
        <f>'OddsRatio_working_3-way'!S25-'OddsRatio_working_3-way'!R25^2/3</f>
        <v>-0.93016045267808634</v>
      </c>
      <c r="V25" s="11">
        <f>'OddsRatio_working_3-way'!S25*'OddsRatio_working_3-way'!R25/3-2*'OddsRatio_working_3-way'!R25^3/27-'OddsRatio_working_3-way'!T25</f>
        <v>0.29812835021733541</v>
      </c>
      <c r="W25" s="11">
        <f>'OddsRatio_working_3-way'!V25^2+4*'OddsRatio_working_3-way'!U25^3/27</f>
        <v>-3.0345175448050418E-2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0.17264536530946945</v>
      </c>
      <c r="Y25" s="11">
        <f>IF('OddsRatio_working_3-way'!W25&gt;=0,IF('OddsRatio_working_3-way'!V25+SQRT('OddsRatio_working_3-way'!W25)&gt;0,0,PI()),ACOS('OddsRatio_working_3-way'!V25/(2*'OddsRatio_working_3-way'!X25)))</f>
        <v>0.5288010686879534</v>
      </c>
      <c r="Z25" s="11">
        <f>'OddsRatio_working_3-way'!X25^(1/3)*COS('OddsRatio_working_3-way'!Y25/3)</f>
        <v>0.54819655266250944</v>
      </c>
      <c r="AA25" s="11">
        <f>'OddsRatio_working_3-way'!X25^(1/3)*COS(('OddsRatio_working_3-way'!Y25+2*PI())/3)</f>
        <v>-0.3586590113459589</v>
      </c>
      <c r="AB25" s="11">
        <f>'OddsRatio_working_3-way'!X25^(1/3)*COS(('OddsRatio_working_3-way'!Y25+4*PI())/3)</f>
        <v>-0.18953754131655068</v>
      </c>
      <c r="AC25" s="11">
        <f>'OddsRatio_working_3-way'!X25^(1/3)*SIN('OddsRatio_working_3-way'!Y25/3)</f>
        <v>9.7642326247224034E-2</v>
      </c>
      <c r="AD25" s="11">
        <f>'OddsRatio_working_3-way'!X25^(1/3)*SIN(('OddsRatio_working_3-way'!Y25+2*PI())/3)</f>
        <v>0.42593097774917493</v>
      </c>
      <c r="AE25" s="11">
        <f>'OddsRatio_working_3-way'!X25^(1/3)*SIN(('OddsRatio_working_3-way'!Y25+4*PI())/3)</f>
        <v>-0.52357330399639901</v>
      </c>
      <c r="AF25" s="11">
        <f>-'OddsRatio_working_3-way'!U25/(3*'OddsRatio_working_3-way'!X25^(1/3))*COS(('OddsRatio_working_3-way'!Y25)/3)</f>
        <v>0.54819655266250944</v>
      </c>
      <c r="AG25" s="11">
        <f>-'OddsRatio_working_3-way'!U25/(3*'OddsRatio_working_3-way'!X25^(1/3))*COS(('OddsRatio_working_3-way'!Y25+2*PI())/3)</f>
        <v>-0.3586590113459589</v>
      </c>
      <c r="AH25" s="11">
        <f>-'OddsRatio_working_3-way'!U25/(3*'OddsRatio_working_3-way'!X25^(1/3))*COS(('OddsRatio_working_3-way'!Y25+4*PI())/3)</f>
        <v>-0.18953754131655068</v>
      </c>
      <c r="AI25" s="11">
        <f>'OddsRatio_working_3-way'!U25/(3*'OddsRatio_working_3-way'!X25^(1/3))*SIN(('OddsRatio_working_3-way'!Y25)/3)</f>
        <v>-9.7642326247224034E-2</v>
      </c>
      <c r="AJ25" s="11">
        <f>'OddsRatio_working_3-way'!U25/(3*'OddsRatio_working_3-way'!X25^(1/3))*SIN(('OddsRatio_working_3-way'!Y25+2*PI())/3)</f>
        <v>-0.42593097774917493</v>
      </c>
      <c r="AK25" s="11">
        <f>'OddsRatio_working_3-way'!U25/(3*'OddsRatio_working_3-way'!X25^(1/3))*SIN(('OddsRatio_working_3-way'!Y25+4*PI())/3)</f>
        <v>0.52357330399639901</v>
      </c>
      <c r="AL25" s="11">
        <f>'OddsRatio_working_3-way'!Z25+'OddsRatio_working_3-way'!AF25</f>
        <v>1.0963931053250189</v>
      </c>
      <c r="AM25" s="11">
        <f>'OddsRatio_working_3-way'!AA25+'OddsRatio_working_3-way'!AG25</f>
        <v>-0.7173180226919178</v>
      </c>
      <c r="AN25" s="11">
        <f>'OddsRatio_working_3-way'!AB25+'OddsRatio_working_3-way'!AH25</f>
        <v>-0.37907508263310136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1.0963931053250189</v>
      </c>
      <c r="AS25" s="11">
        <f>IF(('OddsRatio_working_3-way'!X25=0),IF(Q25&gt;0,-Q25^(1/3),(-Q25)^(1/3)),'OddsRatio_working_3-way'!AM25-'OddsRatio_working_3-way'!R25/3)</f>
        <v>-0.7173180226919178</v>
      </c>
      <c r="AT25" s="11">
        <f>IF(('OddsRatio_working_3-way'!X25=0),IF(Q25&gt;0,-Q25^(1/3),(-Q25)^(1/3)),'OddsRatio_working_3-way'!AN25-'OddsRatio_working_3-way'!R25/3)</f>
        <v>-0.37907508263310136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1.93</v>
      </c>
      <c r="B26" s="4">
        <f>IF('True_Odds_Calculator_3-way'!B27="","",'True_Odds_Calculator_3-way'!B27)</f>
        <v>3.64</v>
      </c>
      <c r="C26" s="4">
        <f>IF('True_Odds_Calculator_3-way'!C27="","",'True_Odds_Calculator_3-way'!C27)</f>
        <v>3.77</v>
      </c>
      <c r="D26" s="9">
        <f t="shared" si="13"/>
        <v>0.49528847785181934</v>
      </c>
      <c r="E26" s="9">
        <f t="shared" si="14"/>
        <v>0.25688997099982785</v>
      </c>
      <c r="F26" s="9">
        <f t="shared" si="15"/>
        <v>0.24782155114835305</v>
      </c>
      <c r="G26" s="9">
        <f t="shared" si="16"/>
        <v>1.0957261994130665</v>
      </c>
      <c r="H26" s="9">
        <f t="shared" si="17"/>
        <v>2.0190253654541515</v>
      </c>
      <c r="I26" s="9">
        <f t="shared" si="18"/>
        <v>3.8927171664504963</v>
      </c>
      <c r="J26" s="9">
        <f t="shared" si="19"/>
        <v>4.0351615723741938</v>
      </c>
      <c r="K26" s="11">
        <f t="shared" si="20"/>
        <v>0.5181347150259068</v>
      </c>
      <c r="L26" s="11">
        <f t="shared" si="21"/>
        <v>0.27472527472527469</v>
      </c>
      <c r="M26" s="11">
        <f t="shared" si="22"/>
        <v>0.26525198938992045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-0.25678319701216601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0.23938074542106924</v>
      </c>
      <c r="Q26" s="11">
        <f>2*'OddsRatio_working_3-way'!K26*'OddsRatio_working_3-way'!L26*'OddsRatio_working_3-way'!M26</f>
        <v>7.5514430732198504E-2</v>
      </c>
      <c r="R26" s="11">
        <f t="shared" si="23"/>
        <v>0</v>
      </c>
      <c r="S26" s="11">
        <f t="shared" si="24"/>
        <v>-0.93222900955519972</v>
      </c>
      <c r="T26" s="11">
        <f t="shared" si="25"/>
        <v>-0.29407855191015764</v>
      </c>
      <c r="U26" s="11">
        <f>'OddsRatio_working_3-way'!S26-'OddsRatio_working_3-way'!R26^2/3</f>
        <v>-0.93222900955519972</v>
      </c>
      <c r="V26" s="11">
        <f>'OddsRatio_working_3-way'!S26*'OddsRatio_working_3-way'!R26/3-2*'OddsRatio_working_3-way'!R26^3/27-'OddsRatio_working_3-way'!T26</f>
        <v>0.29407855191015764</v>
      </c>
      <c r="W26" s="11">
        <f>'OddsRatio_working_3-way'!V26^2+4*'OddsRatio_working_3-way'!U26^3/27</f>
        <v>-3.3540691860041064E-2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0.17322159691679351</v>
      </c>
      <c r="Y26" s="11">
        <f>IF('OddsRatio_working_3-way'!W26&gt;=0,IF('OddsRatio_working_3-way'!V26+SQRT('OddsRatio_working_3-way'!W26)&gt;0,0,PI()),ACOS('OddsRatio_working_3-way'!V26/(2*'OddsRatio_working_3-way'!X26)))</f>
        <v>0.55698891890357993</v>
      </c>
      <c r="Z26" s="11">
        <f>'OddsRatio_working_3-way'!X26^(1/3)*COS('OddsRatio_working_3-way'!Y26/3)</f>
        <v>0.54786309970653335</v>
      </c>
      <c r="AA26" s="11">
        <f>'OddsRatio_working_3-way'!X26^(1/3)*COS(('OddsRatio_working_3-way'!Y26+2*PI())/3)</f>
        <v>-0.36304816095221837</v>
      </c>
      <c r="AB26" s="11">
        <f>'OddsRatio_working_3-way'!X26^(1/3)*COS(('OddsRatio_working_3-way'!Y26+4*PI())/3)</f>
        <v>-0.18481493875431509</v>
      </c>
      <c r="AC26" s="11">
        <f>'OddsRatio_working_3-way'!X26^(1/3)*SIN('OddsRatio_working_3-way'!Y26/3)</f>
        <v>0.10290299881449408</v>
      </c>
      <c r="AD26" s="11">
        <f>'OddsRatio_working_3-way'!X26^(1/3)*SIN(('OddsRatio_working_3-way'!Y26+2*PI())/3)</f>
        <v>0.42301186273469776</v>
      </c>
      <c r="AE26" s="11">
        <f>'OddsRatio_working_3-way'!X26^(1/3)*SIN(('OddsRatio_working_3-way'!Y26+4*PI())/3)</f>
        <v>-0.52591486154919165</v>
      </c>
      <c r="AF26" s="11">
        <f>-'OddsRatio_working_3-way'!U26/(3*'OddsRatio_working_3-way'!X26^(1/3))*COS(('OddsRatio_working_3-way'!Y26)/3)</f>
        <v>0.54786309970653324</v>
      </c>
      <c r="AG26" s="11">
        <f>-'OddsRatio_working_3-way'!U26/(3*'OddsRatio_working_3-way'!X26^(1/3))*COS(('OddsRatio_working_3-way'!Y26+2*PI())/3)</f>
        <v>-0.36304816095221831</v>
      </c>
      <c r="AH26" s="11">
        <f>-'OddsRatio_working_3-way'!U26/(3*'OddsRatio_working_3-way'!X26^(1/3))*COS(('OddsRatio_working_3-way'!Y26+4*PI())/3)</f>
        <v>-0.18481493875431507</v>
      </c>
      <c r="AI26" s="11">
        <f>'OddsRatio_working_3-way'!U26/(3*'OddsRatio_working_3-way'!X26^(1/3))*SIN(('OddsRatio_working_3-way'!Y26)/3)</f>
        <v>-0.10290299881449406</v>
      </c>
      <c r="AJ26" s="11">
        <f>'OddsRatio_working_3-way'!U26/(3*'OddsRatio_working_3-way'!X26^(1/3))*SIN(('OddsRatio_working_3-way'!Y26+2*PI())/3)</f>
        <v>-0.42301186273469765</v>
      </c>
      <c r="AK26" s="11">
        <f>'OddsRatio_working_3-way'!U26/(3*'OddsRatio_working_3-way'!X26^(1/3))*SIN(('OddsRatio_working_3-way'!Y26+4*PI())/3)</f>
        <v>0.52591486154919154</v>
      </c>
      <c r="AL26" s="11">
        <f>'OddsRatio_working_3-way'!Z26+'OddsRatio_working_3-way'!AF26</f>
        <v>1.0957261994130665</v>
      </c>
      <c r="AM26" s="11">
        <f>'OddsRatio_working_3-way'!AA26+'OddsRatio_working_3-way'!AG26</f>
        <v>-0.72609632190443674</v>
      </c>
      <c r="AN26" s="11">
        <f>'OddsRatio_working_3-way'!AB26+'OddsRatio_working_3-way'!AH26</f>
        <v>-0.36962987750863019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1.0957261994130665</v>
      </c>
      <c r="AS26" s="11">
        <f>IF(('OddsRatio_working_3-way'!X26=0),IF(Q26&gt;0,-Q26^(1/3),(-Q26)^(1/3)),'OddsRatio_working_3-way'!AM26-'OddsRatio_working_3-way'!R26/3)</f>
        <v>-0.72609632190443674</v>
      </c>
      <c r="AT26" s="11">
        <f>IF(('OddsRatio_working_3-way'!X26=0),IF(Q26&gt;0,-Q26^(1/3),(-Q26)^(1/3)),'OddsRatio_working_3-way'!AN26-'OddsRatio_working_3-way'!R26/3)</f>
        <v>-0.36962987750863019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2.4</v>
      </c>
      <c r="B27" s="4">
        <f>IF('True_Odds_Calculator_3-way'!B28="","",'True_Odds_Calculator_3-way'!B28)</f>
        <v>3.44</v>
      </c>
      <c r="C27" s="4">
        <f>IF('True_Odds_Calculator_3-way'!C28="","",'True_Odds_Calculator_3-way'!C28)</f>
        <v>2.87</v>
      </c>
      <c r="D27" s="9">
        <f t="shared" si="13"/>
        <v>0.3965116615403807</v>
      </c>
      <c r="E27" s="9">
        <f t="shared" si="14"/>
        <v>0.273776235680528</v>
      </c>
      <c r="F27" s="9">
        <f t="shared" si="15"/>
        <v>0.3297121027790913</v>
      </c>
      <c r="G27" s="9">
        <f t="shared" si="16"/>
        <v>1.0871385149811756</v>
      </c>
      <c r="H27" s="9">
        <f t="shared" si="17"/>
        <v>2.5219939209736459</v>
      </c>
      <c r="I27" s="9">
        <f t="shared" si="18"/>
        <v>3.6526179765540685</v>
      </c>
      <c r="J27" s="9">
        <f t="shared" si="19"/>
        <v>3.0329490230147993</v>
      </c>
      <c r="K27" s="11">
        <f t="shared" si="20"/>
        <v>0.41666666666666669</v>
      </c>
      <c r="L27" s="11">
        <f t="shared" si="21"/>
        <v>0.29069767441860467</v>
      </c>
      <c r="M27" s="11">
        <f t="shared" si="22"/>
        <v>0.34843205574912889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-0.26959255057666864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0.24098195716176432</v>
      </c>
      <c r="Q27" s="11">
        <f>2*'OddsRatio_working_3-way'!K27*'OddsRatio_working_3-way'!L27*'OddsRatio_working_3-way'!M27</f>
        <v>8.4406990249304481E-2</v>
      </c>
      <c r="R27" s="11">
        <f t="shared" si="23"/>
        <v>0</v>
      </c>
      <c r="S27" s="11">
        <f t="shared" si="24"/>
        <v>-0.89387468847449536</v>
      </c>
      <c r="T27" s="11">
        <f t="shared" si="25"/>
        <v>-0.31309095918546243</v>
      </c>
      <c r="U27" s="11">
        <f>'OddsRatio_working_3-way'!S27-'OddsRatio_working_3-way'!R27^2/3</f>
        <v>-0.89387468847449536</v>
      </c>
      <c r="V27" s="11">
        <f>'OddsRatio_working_3-way'!S27*'OddsRatio_working_3-way'!R27/3-2*'OddsRatio_working_3-way'!R27^3/27-'OddsRatio_working_3-way'!T27</f>
        <v>0.31309095918546243</v>
      </c>
      <c r="W27" s="11">
        <f>'OddsRatio_working_3-way'!V27^2+4*'OddsRatio_working_3-way'!U27^3/27</f>
        <v>-7.7839128565086874E-3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0.16264213905087882</v>
      </c>
      <c r="Y27" s="11">
        <f>IF('OddsRatio_working_3-way'!W27&gt;=0,IF('OddsRatio_working_3-way'!V27+SQRT('OddsRatio_working_3-way'!W27)&gt;0,0,PI()),ACOS('OddsRatio_working_3-way'!V27/(2*'OddsRatio_working_3-way'!X27)))</f>
        <v>0.27466952722315852</v>
      </c>
      <c r="Z27" s="11">
        <f>'OddsRatio_working_3-way'!X27^(1/3)*COS('OddsRatio_working_3-way'!Y27/3)</f>
        <v>0.54356925749058782</v>
      </c>
      <c r="AA27" s="11">
        <f>'OddsRatio_working_3-way'!X27^(1/3)*COS(('OddsRatio_working_3-way'!Y27+2*PI())/3)</f>
        <v>-0.3150052124060001</v>
      </c>
      <c r="AB27" s="11">
        <f>'OddsRatio_working_3-way'!X27^(1/3)*COS(('OddsRatio_working_3-way'!Y27+4*PI())/3)</f>
        <v>-0.22856404508458761</v>
      </c>
      <c r="AC27" s="11">
        <f>'OddsRatio_working_3-way'!X27^(1/3)*SIN('OddsRatio_working_3-way'!Y27/3)</f>
        <v>4.9906831222082934E-2</v>
      </c>
      <c r="AD27" s="11">
        <f>'OddsRatio_working_3-way'!X27^(1/3)*SIN(('OddsRatio_working_3-way'!Y27+2*PI())/3)</f>
        <v>0.44579137009205239</v>
      </c>
      <c r="AE27" s="11">
        <f>'OddsRatio_working_3-way'!X27^(1/3)*SIN(('OddsRatio_working_3-way'!Y27+4*PI())/3)</f>
        <v>-0.49569820131413539</v>
      </c>
      <c r="AF27" s="11">
        <f>-'OddsRatio_working_3-way'!U27/(3*'OddsRatio_working_3-way'!X27^(1/3))*COS(('OddsRatio_working_3-way'!Y27)/3)</f>
        <v>0.54356925749058782</v>
      </c>
      <c r="AG27" s="11">
        <f>-'OddsRatio_working_3-way'!U27/(3*'OddsRatio_working_3-way'!X27^(1/3))*COS(('OddsRatio_working_3-way'!Y27+2*PI())/3)</f>
        <v>-0.3150052124060001</v>
      </c>
      <c r="AH27" s="11">
        <f>-'OddsRatio_working_3-way'!U27/(3*'OddsRatio_working_3-way'!X27^(1/3))*COS(('OddsRatio_working_3-way'!Y27+4*PI())/3)</f>
        <v>-0.22856404508458761</v>
      </c>
      <c r="AI27" s="11">
        <f>'OddsRatio_working_3-way'!U27/(3*'OddsRatio_working_3-way'!X27^(1/3))*SIN(('OddsRatio_working_3-way'!Y27)/3)</f>
        <v>-4.9906831222082934E-2</v>
      </c>
      <c r="AJ27" s="11">
        <f>'OddsRatio_working_3-way'!U27/(3*'OddsRatio_working_3-way'!X27^(1/3))*SIN(('OddsRatio_working_3-way'!Y27+2*PI())/3)</f>
        <v>-0.44579137009205239</v>
      </c>
      <c r="AK27" s="11">
        <f>'OddsRatio_working_3-way'!U27/(3*'OddsRatio_working_3-way'!X27^(1/3))*SIN(('OddsRatio_working_3-way'!Y27+4*PI())/3)</f>
        <v>0.49569820131413539</v>
      </c>
      <c r="AL27" s="11">
        <f>'OddsRatio_working_3-way'!Z27+'OddsRatio_working_3-way'!AF27</f>
        <v>1.0871385149811756</v>
      </c>
      <c r="AM27" s="11">
        <f>'OddsRatio_working_3-way'!AA27+'OddsRatio_working_3-way'!AG27</f>
        <v>-0.6300104248120002</v>
      </c>
      <c r="AN27" s="11">
        <f>'OddsRatio_working_3-way'!AB27+'OddsRatio_working_3-way'!AH27</f>
        <v>-0.45712809016917522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1.0871385149811756</v>
      </c>
      <c r="AS27" s="11">
        <f>IF(('OddsRatio_working_3-way'!X27=0),IF(Q27&gt;0,-Q27^(1/3),(-Q27)^(1/3)),'OddsRatio_working_3-way'!AM27-'OddsRatio_working_3-way'!R27/3)</f>
        <v>-0.6300104248120002</v>
      </c>
      <c r="AT27" s="11">
        <f>IF(('OddsRatio_working_3-way'!X27=0),IF(Q27&gt;0,-Q27^(1/3),(-Q27)^(1/3)),'OddsRatio_working_3-way'!AN27-'OddsRatio_working_3-way'!R27/3)</f>
        <v>-0.45712809016917522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1.5</v>
      </c>
      <c r="B28" s="4">
        <f>IF('True_Odds_Calculator_3-way'!B29="","",'True_Odds_Calculator_3-way'!B29)</f>
        <v>4.3</v>
      </c>
      <c r="C28" s="4">
        <f>IF('True_Odds_Calculator_3-way'!C29="","",'True_Odds_Calculator_3-way'!C29)</f>
        <v>6.15</v>
      </c>
      <c r="D28" s="9">
        <f t="shared" si="13"/>
        <v>0.64026608454789158</v>
      </c>
      <c r="E28" s="9">
        <f t="shared" si="14"/>
        <v>0.21239475077281222</v>
      </c>
      <c r="F28" s="9">
        <f t="shared" si="15"/>
        <v>0.14733916467929659</v>
      </c>
      <c r="G28" s="9">
        <f t="shared" si="16"/>
        <v>1.1237012989876725</v>
      </c>
      <c r="H28" s="9">
        <f t="shared" si="17"/>
        <v>1.5618506494938365</v>
      </c>
      <c r="I28" s="9">
        <f t="shared" si="18"/>
        <v>4.7082142866593193</v>
      </c>
      <c r="J28" s="9">
        <f t="shared" si="19"/>
        <v>6.7870616897865128</v>
      </c>
      <c r="K28" s="11">
        <f t="shared" si="20"/>
        <v>0.66666666666666663</v>
      </c>
      <c r="L28" s="11">
        <f t="shared" si="21"/>
        <v>0.23255813953488372</v>
      </c>
      <c r="M28" s="11">
        <f t="shared" si="22"/>
        <v>0.16260162601626016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-0.21421818869351517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0.22562551206907416</v>
      </c>
      <c r="Q28" s="11">
        <f>2*'OddsRatio_working_3-way'!K28*'OddsRatio_working_3-way'!L28*'OddsRatio_working_3-way'!M28</f>
        <v>5.041910884225121E-2</v>
      </c>
      <c r="R28" s="11">
        <f t="shared" si="23"/>
        <v>0</v>
      </c>
      <c r="S28" s="11">
        <f t="shared" si="24"/>
        <v>-1.0532509561635759</v>
      </c>
      <c r="T28" s="11">
        <f t="shared" si="25"/>
        <v>-0.23536334215945828</v>
      </c>
      <c r="U28" s="11">
        <f>'OddsRatio_working_3-way'!S28-'OddsRatio_working_3-way'!R28^2/3</f>
        <v>-1.0532509561635759</v>
      </c>
      <c r="V28" s="11">
        <f>'OddsRatio_working_3-way'!S28*'OddsRatio_working_3-way'!R28/3-2*'OddsRatio_working_3-way'!R28^3/27-'OddsRatio_working_3-way'!T28</f>
        <v>0.23536334215945828</v>
      </c>
      <c r="W28" s="11">
        <f>'OddsRatio_working_3-way'!V28^2+4*'OddsRatio_working_3-way'!U28^3/27</f>
        <v>-0.11770200284527624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0.20802518217618898</v>
      </c>
      <c r="Y28" s="11">
        <f>IF('OddsRatio_working_3-way'!W28&gt;=0,IF('OddsRatio_working_3-way'!V28+SQRT('OddsRatio_working_3-way'!W28)&gt;0,0,PI()),ACOS('OddsRatio_working_3-way'!V28/(2*'OddsRatio_working_3-way'!X28)))</f>
        <v>0.96950379315217805</v>
      </c>
      <c r="Z28" s="11">
        <f>'OddsRatio_working_3-way'!X28^(1/3)*COS('OddsRatio_working_3-way'!Y28/3)</f>
        <v>0.56185064949383634</v>
      </c>
      <c r="AA28" s="11">
        <f>'OddsRatio_working_3-way'!X28^(1/3)*COS(('OddsRatio_working_3-way'!Y28+2*PI())/3)</f>
        <v>-0.44388429132565443</v>
      </c>
      <c r="AB28" s="11">
        <f>'OddsRatio_working_3-way'!X28^(1/3)*COS(('OddsRatio_working_3-way'!Y28+4*PI())/3)</f>
        <v>-0.1179663581681821</v>
      </c>
      <c r="AC28" s="11">
        <f>'OddsRatio_working_3-way'!X28^(1/3)*SIN('OddsRatio_working_3-way'!Y28/3)</f>
        <v>0.18816880644219325</v>
      </c>
      <c r="AD28" s="11">
        <f>'OddsRatio_working_3-way'!X28^(1/3)*SIN(('OddsRatio_working_3-way'!Y28+2*PI())/3)</f>
        <v>0.39249253237335213</v>
      </c>
      <c r="AE28" s="11">
        <f>'OddsRatio_working_3-way'!X28^(1/3)*SIN(('OddsRatio_working_3-way'!Y28+4*PI())/3)</f>
        <v>-0.58066133881554538</v>
      </c>
      <c r="AF28" s="11">
        <f>-'OddsRatio_working_3-way'!U28/(3*'OddsRatio_working_3-way'!X28^(1/3))*COS(('OddsRatio_working_3-way'!Y28)/3)</f>
        <v>0.56185064949383623</v>
      </c>
      <c r="AG28" s="11">
        <f>-'OddsRatio_working_3-way'!U28/(3*'OddsRatio_working_3-way'!X28^(1/3))*COS(('OddsRatio_working_3-way'!Y28+2*PI())/3)</f>
        <v>-0.44388429132565432</v>
      </c>
      <c r="AH28" s="11">
        <f>-'OddsRatio_working_3-way'!U28/(3*'OddsRatio_working_3-way'!X28^(1/3))*COS(('OddsRatio_working_3-way'!Y28+4*PI())/3)</f>
        <v>-0.11796635816818207</v>
      </c>
      <c r="AI28" s="11">
        <f>'OddsRatio_working_3-way'!U28/(3*'OddsRatio_working_3-way'!X28^(1/3))*SIN(('OddsRatio_working_3-way'!Y28)/3)</f>
        <v>-0.18816880644219322</v>
      </c>
      <c r="AJ28" s="11">
        <f>'OddsRatio_working_3-way'!U28/(3*'OddsRatio_working_3-way'!X28^(1/3))*SIN(('OddsRatio_working_3-way'!Y28+2*PI())/3)</f>
        <v>-0.39249253237335208</v>
      </c>
      <c r="AK28" s="11">
        <f>'OddsRatio_working_3-way'!U28/(3*'OddsRatio_working_3-way'!X28^(1/3))*SIN(('OddsRatio_working_3-way'!Y28+4*PI())/3)</f>
        <v>0.58066133881554527</v>
      </c>
      <c r="AL28" s="11">
        <f>'OddsRatio_working_3-way'!Z28+'OddsRatio_working_3-way'!AF28</f>
        <v>1.1237012989876725</v>
      </c>
      <c r="AM28" s="11">
        <f>'OddsRatio_working_3-way'!AA28+'OddsRatio_working_3-way'!AG28</f>
        <v>-0.88776858265130876</v>
      </c>
      <c r="AN28" s="11">
        <f>'OddsRatio_working_3-way'!AB28+'OddsRatio_working_3-way'!AH28</f>
        <v>-0.23593271633636417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1.1237012989876725</v>
      </c>
      <c r="AS28" s="11">
        <f>IF(('OddsRatio_working_3-way'!X28=0),IF(Q28&gt;0,-Q28^(1/3),(-Q28)^(1/3)),'OddsRatio_working_3-way'!AM28-'OddsRatio_working_3-way'!R28/3)</f>
        <v>-0.88776858265130876</v>
      </c>
      <c r="AT28" s="11">
        <f>IF(('OddsRatio_working_3-way'!X28=0),IF(Q28&gt;0,-Q28^(1/3),(-Q28)^(1/3)),'OddsRatio_working_3-way'!AN28-'OddsRatio_working_3-way'!R28/3)</f>
        <v>-0.23593271633636417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3.56</v>
      </c>
      <c r="C29" s="4">
        <f>IF('True_Odds_Calculator_3-way'!C30="","",'True_Odds_Calculator_3-way'!C30)</f>
        <v>2.79</v>
      </c>
      <c r="D29" s="9">
        <f t="shared" si="13"/>
        <v>0.39532169394969352</v>
      </c>
      <c r="E29" s="9">
        <f t="shared" si="14"/>
        <v>0.26475200425249718</v>
      </c>
      <c r="F29" s="9">
        <f t="shared" si="15"/>
        <v>0.3399263017978093</v>
      </c>
      <c r="G29" s="9">
        <f t="shared" si="16"/>
        <v>1.0848123667647716</v>
      </c>
      <c r="H29" s="9">
        <f t="shared" si="17"/>
        <v>2.5295854371383286</v>
      </c>
      <c r="I29" s="9">
        <f t="shared" si="18"/>
        <v>3.7771196589178149</v>
      </c>
      <c r="J29" s="9">
        <f t="shared" si="19"/>
        <v>2.941814136508941</v>
      </c>
      <c r="K29" s="11">
        <f t="shared" si="20"/>
        <v>0.41493775933609955</v>
      </c>
      <c r="L29" s="11">
        <f t="shared" si="21"/>
        <v>0.2808988764044944</v>
      </c>
      <c r="M29" s="11">
        <f t="shared" si="22"/>
        <v>0.35842293906810035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-0.26992360472979915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0.24063081367805703</v>
      </c>
      <c r="Q29" s="11">
        <f>2*'OddsRatio_working_3-way'!K29*'OddsRatio_working_3-way'!L29*'OddsRatio_working_3-way'!M29</f>
        <v>8.3552365860436476E-2</v>
      </c>
      <c r="R29" s="11">
        <f t="shared" si="23"/>
        <v>0</v>
      </c>
      <c r="S29" s="11">
        <f t="shared" si="24"/>
        <v>-0.89147747533578992</v>
      </c>
      <c r="T29" s="11">
        <f t="shared" si="25"/>
        <v>-0.30954079004714929</v>
      </c>
      <c r="U29" s="11">
        <f>'OddsRatio_working_3-way'!S29-'OddsRatio_working_3-way'!R29^2/3</f>
        <v>-0.89147747533578992</v>
      </c>
      <c r="V29" s="11">
        <f>'OddsRatio_working_3-way'!S29*'OddsRatio_working_3-way'!R29/3-2*'OddsRatio_working_3-way'!R29^3/27-'OddsRatio_working_3-way'!T29</f>
        <v>0.30954079004714929</v>
      </c>
      <c r="W29" s="11">
        <f>'OddsRatio_working_3-way'!V29^2+4*'OddsRatio_working_3-way'!U29^3/27</f>
        <v>-9.1453520818399747E-3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0.16198831191235166</v>
      </c>
      <c r="Y29" s="11">
        <f>IF('OddsRatio_working_3-way'!W29&gt;=0,IF('OddsRatio_working_3-way'!V29+SQRT('OddsRatio_working_3-way'!W29)&gt;0,0,PI()),ACOS('OddsRatio_working_3-way'!V29/(2*'OddsRatio_working_3-way'!X29)))</f>
        <v>0.29964363114823289</v>
      </c>
      <c r="Z29" s="11">
        <f>'OddsRatio_working_3-way'!X29^(1/3)*COS('OddsRatio_working_3-way'!Y29/3)</f>
        <v>0.54240618338238578</v>
      </c>
      <c r="AA29" s="11">
        <f>'OddsRatio_working_3-way'!X29^(1/3)*COS(('OddsRatio_working_3-way'!Y29+2*PI())/3)</f>
        <v>-0.31827769211820334</v>
      </c>
      <c r="AB29" s="11">
        <f>'OddsRatio_working_3-way'!X29^(1/3)*COS(('OddsRatio_working_3-way'!Y29+4*PI())/3)</f>
        <v>-0.2241284912641828</v>
      </c>
      <c r="AC29" s="11">
        <f>'OddsRatio_working_3-way'!X29^(1/3)*SIN('OddsRatio_working_3-way'!Y29/3)</f>
        <v>5.4357066457057131E-2</v>
      </c>
      <c r="AD29" s="11">
        <f>'OddsRatio_working_3-way'!X29^(1/3)*SIN(('OddsRatio_working_3-way'!Y29+2*PI())/3)</f>
        <v>0.44255900075037841</v>
      </c>
      <c r="AE29" s="11">
        <f>'OddsRatio_working_3-way'!X29^(1/3)*SIN(('OddsRatio_working_3-way'!Y29+4*PI())/3)</f>
        <v>-0.49691606720743531</v>
      </c>
      <c r="AF29" s="11">
        <f>-'OddsRatio_working_3-way'!U29/(3*'OddsRatio_working_3-way'!X29^(1/3))*COS(('OddsRatio_working_3-way'!Y29)/3)</f>
        <v>0.54240618338238578</v>
      </c>
      <c r="AG29" s="11">
        <f>-'OddsRatio_working_3-way'!U29/(3*'OddsRatio_working_3-way'!X29^(1/3))*COS(('OddsRatio_working_3-way'!Y29+2*PI())/3)</f>
        <v>-0.31827769211820334</v>
      </c>
      <c r="AH29" s="11">
        <f>-'OddsRatio_working_3-way'!U29/(3*'OddsRatio_working_3-way'!X29^(1/3))*COS(('OddsRatio_working_3-way'!Y29+4*PI())/3)</f>
        <v>-0.2241284912641828</v>
      </c>
      <c r="AI29" s="11">
        <f>'OddsRatio_working_3-way'!U29/(3*'OddsRatio_working_3-way'!X29^(1/3))*SIN(('OddsRatio_working_3-way'!Y29)/3)</f>
        <v>-5.4357066457057131E-2</v>
      </c>
      <c r="AJ29" s="11">
        <f>'OddsRatio_working_3-way'!U29/(3*'OddsRatio_working_3-way'!X29^(1/3))*SIN(('OddsRatio_working_3-way'!Y29+2*PI())/3)</f>
        <v>-0.44255900075037841</v>
      </c>
      <c r="AK29" s="11">
        <f>'OddsRatio_working_3-way'!U29/(3*'OddsRatio_working_3-way'!X29^(1/3))*SIN(('OddsRatio_working_3-way'!Y29+4*PI())/3)</f>
        <v>0.49691606720743531</v>
      </c>
      <c r="AL29" s="11">
        <f>'OddsRatio_working_3-way'!Z29+'OddsRatio_working_3-way'!AF29</f>
        <v>1.0848123667647716</v>
      </c>
      <c r="AM29" s="11">
        <f>'OddsRatio_working_3-way'!AA29+'OddsRatio_working_3-way'!AG29</f>
        <v>-0.63655538423640667</v>
      </c>
      <c r="AN29" s="11">
        <f>'OddsRatio_working_3-way'!AB29+'OddsRatio_working_3-way'!AH29</f>
        <v>-0.4482569825283656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1.0848123667647716</v>
      </c>
      <c r="AS29" s="11">
        <f>IF(('OddsRatio_working_3-way'!X29=0),IF(Q29&gt;0,-Q29^(1/3),(-Q29)^(1/3)),'OddsRatio_working_3-way'!AM29-'OddsRatio_working_3-way'!R29/3)</f>
        <v>-0.63655538423640667</v>
      </c>
      <c r="AT29" s="11">
        <f>IF(('OddsRatio_working_3-way'!X29=0),IF(Q29&gt;0,-Q29^(1/3),(-Q29)^(1/3)),'OddsRatio_working_3-way'!AN29-'OddsRatio_working_3-way'!R29/3)</f>
        <v>-0.4482569825283656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2.2200000000000002</v>
      </c>
      <c r="B30" s="4">
        <f>IF('True_Odds_Calculator_3-way'!B31="","",'True_Odds_Calculator_3-way'!B31)</f>
        <v>3.38</v>
      </c>
      <c r="C30" s="4">
        <f>IF('True_Odds_Calculator_3-way'!C31="","",'True_Odds_Calculator_3-way'!C31)</f>
        <v>3.23</v>
      </c>
      <c r="D30" s="9">
        <f t="shared" si="13"/>
        <v>0.42962201173168579</v>
      </c>
      <c r="E30" s="9">
        <f t="shared" si="14"/>
        <v>0.27855449581549629</v>
      </c>
      <c r="F30" s="9">
        <f t="shared" si="15"/>
        <v>0.29182349245281808</v>
      </c>
      <c r="G30" s="9">
        <f t="shared" si="16"/>
        <v>1.0882192449103862</v>
      </c>
      <c r="H30" s="9">
        <f t="shared" si="17"/>
        <v>2.3276274787906712</v>
      </c>
      <c r="I30" s="9">
        <f t="shared" si="18"/>
        <v>3.5899618028867186</v>
      </c>
      <c r="J30" s="9">
        <f t="shared" si="19"/>
        <v>3.4267289161501608</v>
      </c>
      <c r="K30" s="11">
        <f t="shared" si="20"/>
        <v>0.4504504504504504</v>
      </c>
      <c r="L30" s="11">
        <f t="shared" si="21"/>
        <v>0.29585798816568049</v>
      </c>
      <c r="M30" s="11">
        <f t="shared" si="22"/>
        <v>0.30959752321981426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-0.26715878132882187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0.2405450131099095</v>
      </c>
      <c r="Q30" s="11">
        <f>2*'OddsRatio_working_3-way'!K30*'OddsRatio_working_3-way'!L30*'OddsRatio_working_3-way'!M30</f>
        <v>8.2519730054857465E-2</v>
      </c>
      <c r="R30" s="11">
        <f t="shared" si="23"/>
        <v>0</v>
      </c>
      <c r="S30" s="11">
        <f t="shared" si="24"/>
        <v>-0.90038220684142189</v>
      </c>
      <c r="T30" s="11">
        <f t="shared" si="25"/>
        <v>-0.30887897318745178</v>
      </c>
      <c r="U30" s="11">
        <f>'OddsRatio_working_3-way'!S30-'OddsRatio_working_3-way'!R30^2/3</f>
        <v>-0.90038220684142189</v>
      </c>
      <c r="V30" s="11">
        <f>'OddsRatio_working_3-way'!S30*'OddsRatio_working_3-way'!R30/3-2*'OddsRatio_working_3-way'!R30^3/27-'OddsRatio_working_3-way'!T30</f>
        <v>0.30887897318745178</v>
      </c>
      <c r="W30" s="11">
        <f>'OddsRatio_working_3-way'!V30^2+4*'OddsRatio_working_3-way'!U30^3/27</f>
        <v>-1.2731432826676811E-2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0.16442145001794273</v>
      </c>
      <c r="Y30" s="11">
        <f>IF('OddsRatio_working_3-way'!W30&gt;=0,IF('OddsRatio_working_3-way'!V30+SQRT('OddsRatio_working_3-way'!W30)&gt;0,0,PI()),ACOS('OddsRatio_working_3-way'!V30/(2*'OddsRatio_working_3-way'!X30)))</f>
        <v>0.35024002429561052</v>
      </c>
      <c r="Z30" s="11">
        <f>'OddsRatio_working_3-way'!X30^(1/3)*COS('OddsRatio_working_3-way'!Y30/3)</f>
        <v>0.54410962245519312</v>
      </c>
      <c r="AA30" s="11">
        <f>'OddsRatio_working_3-way'!X30^(1/3)*COS(('OddsRatio_working_3-way'!Y30+2*PI())/3)</f>
        <v>-0.32731864003185018</v>
      </c>
      <c r="AB30" s="11">
        <f>'OddsRatio_working_3-way'!X30^(1/3)*COS(('OddsRatio_working_3-way'!Y30+4*PI())/3)</f>
        <v>-0.21679098242334308</v>
      </c>
      <c r="AC30" s="11">
        <f>'OddsRatio_working_3-way'!X30^(1/3)*SIN('OddsRatio_working_3-way'!Y30/3)</f>
        <v>6.3813172873170426E-2</v>
      </c>
      <c r="AD30" s="11">
        <f>'OddsRatio_working_3-way'!X30^(1/3)*SIN(('OddsRatio_working_3-way'!Y30+2*PI())/3)</f>
        <v>0.43930616905317188</v>
      </c>
      <c r="AE30" s="11">
        <f>'OddsRatio_working_3-way'!X30^(1/3)*SIN(('OddsRatio_working_3-way'!Y30+4*PI())/3)</f>
        <v>-0.50311934192634222</v>
      </c>
      <c r="AF30" s="11">
        <f>-'OddsRatio_working_3-way'!U30/(3*'OddsRatio_working_3-way'!X30^(1/3))*COS(('OddsRatio_working_3-way'!Y30)/3)</f>
        <v>0.54410962245519312</v>
      </c>
      <c r="AG30" s="11">
        <f>-'OddsRatio_working_3-way'!U30/(3*'OddsRatio_working_3-way'!X30^(1/3))*COS(('OddsRatio_working_3-way'!Y30+2*PI())/3)</f>
        <v>-0.32731864003185018</v>
      </c>
      <c r="AH30" s="11">
        <f>-'OddsRatio_working_3-way'!U30/(3*'OddsRatio_working_3-way'!X30^(1/3))*COS(('OddsRatio_working_3-way'!Y30+4*PI())/3)</f>
        <v>-0.21679098242334308</v>
      </c>
      <c r="AI30" s="11">
        <f>'OddsRatio_working_3-way'!U30/(3*'OddsRatio_working_3-way'!X30^(1/3))*SIN(('OddsRatio_working_3-way'!Y30)/3)</f>
        <v>-6.3813172873170426E-2</v>
      </c>
      <c r="AJ30" s="11">
        <f>'OddsRatio_working_3-way'!U30/(3*'OddsRatio_working_3-way'!X30^(1/3))*SIN(('OddsRatio_working_3-way'!Y30+2*PI())/3)</f>
        <v>-0.43930616905317188</v>
      </c>
      <c r="AK30" s="11">
        <f>'OddsRatio_working_3-way'!U30/(3*'OddsRatio_working_3-way'!X30^(1/3))*SIN(('OddsRatio_working_3-way'!Y30+4*PI())/3)</f>
        <v>0.50311934192634222</v>
      </c>
      <c r="AL30" s="11">
        <f>'OddsRatio_working_3-way'!Z30+'OddsRatio_working_3-way'!AF30</f>
        <v>1.0882192449103862</v>
      </c>
      <c r="AM30" s="11">
        <f>'OddsRatio_working_3-way'!AA30+'OddsRatio_working_3-way'!AG30</f>
        <v>-0.65463728006370037</v>
      </c>
      <c r="AN30" s="11">
        <f>'OddsRatio_working_3-way'!AB30+'OddsRatio_working_3-way'!AH30</f>
        <v>-0.43358196484668615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1.0882192449103862</v>
      </c>
      <c r="AS30" s="11">
        <f>IF(('OddsRatio_working_3-way'!X30=0),IF(Q30&gt;0,-Q30^(1/3),(-Q30)^(1/3)),'OddsRatio_working_3-way'!AM30-'OddsRatio_working_3-way'!R30/3)</f>
        <v>-0.65463728006370037</v>
      </c>
      <c r="AT30" s="11">
        <f>IF(('OddsRatio_working_3-way'!X30=0),IF(Q30&gt;0,-Q30^(1/3),(-Q30)^(1/3)),'OddsRatio_working_3-way'!AN30-'OddsRatio_working_3-way'!R30/3)</f>
        <v>-0.43358196484668615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1.82</v>
      </c>
      <c r="B31" s="4">
        <f>IF('True_Odds_Calculator_3-way'!B32="","",'True_Odds_Calculator_3-way'!B32)</f>
        <v>3.77</v>
      </c>
      <c r="C31" s="4">
        <f>IF('True_Odds_Calculator_3-way'!C32="","",'True_Odds_Calculator_3-way'!C32)</f>
        <v>4.0999999999999996</v>
      </c>
      <c r="D31" s="9">
        <f t="shared" si="13"/>
        <v>0.5259189754580359</v>
      </c>
      <c r="E31" s="9">
        <f t="shared" si="14"/>
        <v>0.24721349577084109</v>
      </c>
      <c r="F31" s="9">
        <f t="shared" si="15"/>
        <v>0.22686752877112334</v>
      </c>
      <c r="G31" s="9">
        <f t="shared" si="16"/>
        <v>1.0993092432181428</v>
      </c>
      <c r="H31" s="9">
        <f t="shared" si="17"/>
        <v>1.9014335794388768</v>
      </c>
      <c r="I31" s="9">
        <f t="shared" si="18"/>
        <v>4.045086603714255</v>
      </c>
      <c r="J31" s="9">
        <f t="shared" si="19"/>
        <v>4.4078586539762412</v>
      </c>
      <c r="K31" s="11">
        <f t="shared" si="20"/>
        <v>0.54945054945054939</v>
      </c>
      <c r="L31" s="11">
        <f t="shared" si="21"/>
        <v>0.26525198938992045</v>
      </c>
      <c r="M31" s="11">
        <f t="shared" si="22"/>
        <v>0.24390243902439027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-0.25029877284519197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0.2378096768987627</v>
      </c>
      <c r="Q31" s="11">
        <f>2*'OddsRatio_working_3-way'!K31*'OddsRatio_working_3-way'!L31*'OddsRatio_working_3-way'!M31</f>
        <v>7.1094073811289321E-2</v>
      </c>
      <c r="R31" s="11">
        <f t="shared" si="23"/>
        <v>0</v>
      </c>
      <c r="S31" s="11">
        <f t="shared" si="24"/>
        <v>-0.95010324739325158</v>
      </c>
      <c r="T31" s="11">
        <f t="shared" si="25"/>
        <v>-0.28403684525956707</v>
      </c>
      <c r="U31" s="11">
        <f>'OddsRatio_working_3-way'!S31-'OddsRatio_working_3-way'!R31^2/3</f>
        <v>-0.95010324739325158</v>
      </c>
      <c r="V31" s="11">
        <f>'OddsRatio_working_3-way'!S31*'OddsRatio_working_3-way'!R31/3-2*'OddsRatio_working_3-way'!R31^3/27-'OddsRatio_working_3-way'!T31</f>
        <v>0.28403684525956707</v>
      </c>
      <c r="W31" s="11">
        <f>'OddsRatio_working_3-way'!V31^2+4*'OddsRatio_working_3-way'!U31^3/27</f>
        <v>-4.638300723119991E-2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0.1782273384586433</v>
      </c>
      <c r="Y31" s="11">
        <f>IF('OddsRatio_working_3-way'!W31&gt;=0,IF('OddsRatio_working_3-way'!V31+SQRT('OddsRatio_working_3-way'!W31)&gt;0,0,PI()),ACOS('OddsRatio_working_3-way'!V31/(2*'OddsRatio_working_3-way'!X31)))</f>
        <v>0.64875175557833131</v>
      </c>
      <c r="Z31" s="11">
        <f>'OddsRatio_working_3-way'!X31^(1/3)*COS('OddsRatio_working_3-way'!Y31/3)</f>
        <v>0.54965462160907153</v>
      </c>
      <c r="AA31" s="11">
        <f>'OddsRatio_working_3-way'!X31^(1/3)*COS(('OddsRatio_working_3-way'!Y31+2*PI())/3)</f>
        <v>-0.37940101474656041</v>
      </c>
      <c r="AB31" s="11">
        <f>'OddsRatio_working_3-way'!X31^(1/3)*COS(('OddsRatio_working_3-way'!Y31+4*PI())/3)</f>
        <v>-0.1702536068625112</v>
      </c>
      <c r="AC31" s="11">
        <f>'OddsRatio_working_3-way'!X31^(1/3)*SIN('OddsRatio_working_3-way'!Y31/3)</f>
        <v>0.1207513122421683</v>
      </c>
      <c r="AD31" s="11">
        <f>'OddsRatio_working_3-way'!X31^(1/3)*SIN(('OddsRatio_working_3-way'!Y31+2*PI())/3)</f>
        <v>0.4156392094998948</v>
      </c>
      <c r="AE31" s="11">
        <f>'OddsRatio_working_3-way'!X31^(1/3)*SIN(('OddsRatio_working_3-way'!Y31+4*PI())/3)</f>
        <v>-0.53639052174206314</v>
      </c>
      <c r="AF31" s="11">
        <f>-'OddsRatio_working_3-way'!U31/(3*'OddsRatio_working_3-way'!X31^(1/3))*COS(('OddsRatio_working_3-way'!Y31)/3)</f>
        <v>0.54965462160907141</v>
      </c>
      <c r="AG31" s="11">
        <f>-'OddsRatio_working_3-way'!U31/(3*'OddsRatio_working_3-way'!X31^(1/3))*COS(('OddsRatio_working_3-way'!Y31+2*PI())/3)</f>
        <v>-0.37940101474656035</v>
      </c>
      <c r="AH31" s="11">
        <f>-'OddsRatio_working_3-way'!U31/(3*'OddsRatio_working_3-way'!X31^(1/3))*COS(('OddsRatio_working_3-way'!Y31+4*PI())/3)</f>
        <v>-0.17025360686251118</v>
      </c>
      <c r="AI31" s="11">
        <f>'OddsRatio_working_3-way'!U31/(3*'OddsRatio_working_3-way'!X31^(1/3))*SIN(('OddsRatio_working_3-way'!Y31)/3)</f>
        <v>-0.12075131224216827</v>
      </c>
      <c r="AJ31" s="11">
        <f>'OddsRatio_working_3-way'!U31/(3*'OddsRatio_working_3-way'!X31^(1/3))*SIN(('OddsRatio_working_3-way'!Y31+2*PI())/3)</f>
        <v>-0.41563920949989475</v>
      </c>
      <c r="AK31" s="11">
        <f>'OddsRatio_working_3-way'!U31/(3*'OddsRatio_working_3-way'!X31^(1/3))*SIN(('OddsRatio_working_3-way'!Y31+4*PI())/3)</f>
        <v>0.53639052174206303</v>
      </c>
      <c r="AL31" s="11">
        <f>'OddsRatio_working_3-way'!Z31+'OddsRatio_working_3-way'!AF31</f>
        <v>1.0993092432181428</v>
      </c>
      <c r="AM31" s="11">
        <f>'OddsRatio_working_3-way'!AA31+'OddsRatio_working_3-way'!AG31</f>
        <v>-0.75880202949312081</v>
      </c>
      <c r="AN31" s="11">
        <f>'OddsRatio_working_3-way'!AB31+'OddsRatio_working_3-way'!AH31</f>
        <v>-0.34050721372502235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1.0993092432181428</v>
      </c>
      <c r="AS31" s="11">
        <f>IF(('OddsRatio_working_3-way'!X31=0),IF(Q31&gt;0,-Q31^(1/3),(-Q31)^(1/3)),'OddsRatio_working_3-way'!AM31-'OddsRatio_working_3-way'!R31/3)</f>
        <v>-0.75880202949312081</v>
      </c>
      <c r="AT31" s="11">
        <f>IF(('OddsRatio_working_3-way'!X31=0),IF(Q31&gt;0,-Q31^(1/3),(-Q31)^(1/3)),'OddsRatio_working_3-way'!AN31-'OddsRatio_working_3-way'!R31/3)</f>
        <v>-0.34050721372502235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1.81</v>
      </c>
      <c r="B32" s="4">
        <f>IF('True_Odds_Calculator_3-way'!B33="","",'True_Odds_Calculator_3-way'!B33)</f>
        <v>3.73</v>
      </c>
      <c r="C32" s="4">
        <f>IF('True_Odds_Calculator_3-way'!C33="","",'True_Odds_Calculator_3-way'!C33)</f>
        <v>4.3899999999999997</v>
      </c>
      <c r="D32" s="9">
        <f t="shared" si="13"/>
        <v>0.53289993482351627</v>
      </c>
      <c r="E32" s="9">
        <f t="shared" si="14"/>
        <v>0.25289478727847009</v>
      </c>
      <c r="F32" s="9">
        <f t="shared" si="15"/>
        <v>0.21420527789801364</v>
      </c>
      <c r="G32" s="9">
        <f t="shared" si="16"/>
        <v>1.0821295133437006</v>
      </c>
      <c r="H32" s="9">
        <f t="shared" si="17"/>
        <v>1.8765249058083975</v>
      </c>
      <c r="I32" s="9">
        <f t="shared" si="18"/>
        <v>3.9542135714283022</v>
      </c>
      <c r="J32" s="9">
        <f t="shared" si="19"/>
        <v>4.6684190502351441</v>
      </c>
      <c r="K32" s="11">
        <f t="shared" si="20"/>
        <v>0.5524861878453039</v>
      </c>
      <c r="L32" s="11">
        <f t="shared" si="21"/>
        <v>0.26809651474530832</v>
      </c>
      <c r="M32" s="11">
        <f t="shared" si="22"/>
        <v>0.22779043280182235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-0.25292714232004654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0.23381981237933863</v>
      </c>
      <c r="Q32" s="11">
        <f>2*'OddsRatio_working_3-way'!K32*'OddsRatio_working_3-way'!L32*'OddsRatio_working_3-way'!M32</f>
        <v>6.7480465333142475E-2</v>
      </c>
      <c r="R32" s="11">
        <f t="shared" si="23"/>
        <v>0</v>
      </c>
      <c r="S32" s="11">
        <f t="shared" si="24"/>
        <v>-0.92445520174133766</v>
      </c>
      <c r="T32" s="11">
        <f t="shared" si="25"/>
        <v>-0.2667980380205881</v>
      </c>
      <c r="U32" s="11">
        <f>'OddsRatio_working_3-way'!S32-'OddsRatio_working_3-way'!R32^2/3</f>
        <v>-0.92445520174133766</v>
      </c>
      <c r="V32" s="11">
        <f>'OddsRatio_working_3-way'!S32*'OddsRatio_working_3-way'!R32/3-2*'OddsRatio_working_3-way'!R32^3/27-'OddsRatio_working_3-way'!T32</f>
        <v>0.2667980380205881</v>
      </c>
      <c r="W32" s="11">
        <f>'OddsRatio_working_3-way'!V32^2+4*'OddsRatio_working_3-way'!U32^3/27</f>
        <v>-4.5864069047974909E-2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0.17105939183483179</v>
      </c>
      <c r="Y32" s="11">
        <f>IF('OddsRatio_working_3-way'!W32&gt;=0,IF('OddsRatio_working_3-way'!V32+SQRT('OddsRatio_working_3-way'!W32)&gt;0,0,PI()),ACOS('OddsRatio_working_3-way'!V32/(2*'OddsRatio_working_3-way'!X32)))</f>
        <v>0.67638556269936212</v>
      </c>
      <c r="Z32" s="11">
        <f>'OddsRatio_working_3-way'!X32^(1/3)*COS('OddsRatio_working_3-way'!Y32/3)</f>
        <v>0.54106475667185028</v>
      </c>
      <c r="AA32" s="11">
        <f>'OddsRatio_working_3-way'!X32^(1/3)*COS(('OddsRatio_working_3-way'!Y32+2*PI())/3)</f>
        <v>-0.37800561803333993</v>
      </c>
      <c r="AB32" s="11">
        <f>'OddsRatio_working_3-way'!X32^(1/3)*COS(('OddsRatio_working_3-way'!Y32+4*PI())/3)</f>
        <v>-0.16305913863851054</v>
      </c>
      <c r="AC32" s="11">
        <f>'OddsRatio_working_3-way'!X32^(1/3)*SIN('OddsRatio_working_3-way'!Y32/3)</f>
        <v>0.12409940773996722</v>
      </c>
      <c r="AD32" s="11">
        <f>'OddsRatio_working_3-way'!X32^(1/3)*SIN(('OddsRatio_working_3-way'!Y32+2*PI())/3)</f>
        <v>0.40652612050028469</v>
      </c>
      <c r="AE32" s="11">
        <f>'OddsRatio_working_3-way'!X32^(1/3)*SIN(('OddsRatio_working_3-way'!Y32+4*PI())/3)</f>
        <v>-0.53062552824025178</v>
      </c>
      <c r="AF32" s="11">
        <f>-'OddsRatio_working_3-way'!U32/(3*'OddsRatio_working_3-way'!X32^(1/3))*COS(('OddsRatio_working_3-way'!Y32)/3)</f>
        <v>0.54106475667185028</v>
      </c>
      <c r="AG32" s="11">
        <f>-'OddsRatio_working_3-way'!U32/(3*'OddsRatio_working_3-way'!X32^(1/3))*COS(('OddsRatio_working_3-way'!Y32+2*PI())/3)</f>
        <v>-0.37800561803333993</v>
      </c>
      <c r="AH32" s="11">
        <f>-'OddsRatio_working_3-way'!U32/(3*'OddsRatio_working_3-way'!X32^(1/3))*COS(('OddsRatio_working_3-way'!Y32+4*PI())/3)</f>
        <v>-0.16305913863851054</v>
      </c>
      <c r="AI32" s="11">
        <f>'OddsRatio_working_3-way'!U32/(3*'OddsRatio_working_3-way'!X32^(1/3))*SIN(('OddsRatio_working_3-way'!Y32)/3)</f>
        <v>-0.12409940773996722</v>
      </c>
      <c r="AJ32" s="11">
        <f>'OddsRatio_working_3-way'!U32/(3*'OddsRatio_working_3-way'!X32^(1/3))*SIN(('OddsRatio_working_3-way'!Y32+2*PI())/3)</f>
        <v>-0.40652612050028469</v>
      </c>
      <c r="AK32" s="11">
        <f>'OddsRatio_working_3-way'!U32/(3*'OddsRatio_working_3-way'!X32^(1/3))*SIN(('OddsRatio_working_3-way'!Y32+4*PI())/3)</f>
        <v>0.53062552824025178</v>
      </c>
      <c r="AL32" s="11">
        <f>'OddsRatio_working_3-way'!Z32+'OddsRatio_working_3-way'!AF32</f>
        <v>1.0821295133437006</v>
      </c>
      <c r="AM32" s="11">
        <f>'OddsRatio_working_3-way'!AA32+'OddsRatio_working_3-way'!AG32</f>
        <v>-0.75601123606667986</v>
      </c>
      <c r="AN32" s="11">
        <f>'OddsRatio_working_3-way'!AB32+'OddsRatio_working_3-way'!AH32</f>
        <v>-0.32611827727702108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1.0821295133437006</v>
      </c>
      <c r="AS32" s="11">
        <f>IF(('OddsRatio_working_3-way'!X32=0),IF(Q32&gt;0,-Q32^(1/3),(-Q32)^(1/3)),'OddsRatio_working_3-way'!AM32-'OddsRatio_working_3-way'!R32/3)</f>
        <v>-0.75601123606667986</v>
      </c>
      <c r="AT32" s="11">
        <f>IF(('OddsRatio_working_3-way'!X32=0),IF(Q32&gt;0,-Q32^(1/3),(-Q32)^(1/3)),'OddsRatio_working_3-way'!AN32-'OddsRatio_working_3-way'!R32/3)</f>
        <v>-0.32611827727702108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3.5</v>
      </c>
      <c r="B33" s="4">
        <f>IF('True_Odds_Calculator_3-way'!B34="","",'True_Odds_Calculator_3-way'!B34)</f>
        <v>3.37</v>
      </c>
      <c r="C33" s="4">
        <f>IF('True_Odds_Calculator_3-way'!C34="","",'True_Odds_Calculator_3-way'!C34)</f>
        <v>2.16</v>
      </c>
      <c r="D33" s="9">
        <f t="shared" si="13"/>
        <v>0.2717690510458739</v>
      </c>
      <c r="E33" s="9">
        <f t="shared" si="14"/>
        <v>0.2824654555567086</v>
      </c>
      <c r="F33" s="9">
        <f t="shared" si="15"/>
        <v>0.44576549339741778</v>
      </c>
      <c r="G33" s="9">
        <f t="shared" si="16"/>
        <v>1.0718379390907209</v>
      </c>
      <c r="H33" s="9">
        <f t="shared" si="17"/>
        <v>3.6795948477268023</v>
      </c>
      <c r="I33" s="9">
        <f t="shared" si="18"/>
        <v>3.5402559156450089</v>
      </c>
      <c r="J33" s="9">
        <f t="shared" si="19"/>
        <v>2.2433320093452367</v>
      </c>
      <c r="K33" s="11">
        <f t="shared" si="20"/>
        <v>0.2857142857142857</v>
      </c>
      <c r="L33" s="11">
        <f t="shared" si="21"/>
        <v>0.29673590504451036</v>
      </c>
      <c r="M33" s="11">
        <f t="shared" si="22"/>
        <v>0.46296296296296291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-0.26977061843530714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0.23668220997597844</v>
      </c>
      <c r="Q33" s="11">
        <f>2*'OddsRatio_working_3-way'!K33*'OddsRatio_working_3-way'!L33*'OddsRatio_working_3-way'!M33</f>
        <v>7.8501562181087378E-2</v>
      </c>
      <c r="R33" s="11">
        <f t="shared" si="23"/>
        <v>0</v>
      </c>
      <c r="S33" s="11">
        <f t="shared" si="24"/>
        <v>-0.87734613705805209</v>
      </c>
      <c r="T33" s="11">
        <f t="shared" si="25"/>
        <v>-0.29099374363451147</v>
      </c>
      <c r="U33" s="11">
        <f>'OddsRatio_working_3-way'!S33-'OddsRatio_working_3-way'!R33^2/3</f>
        <v>-0.87734613705805209</v>
      </c>
      <c r="V33" s="11">
        <f>'OddsRatio_working_3-way'!S33*'OddsRatio_working_3-way'!R33/3-2*'OddsRatio_working_3-way'!R33^3/27-'OddsRatio_working_3-way'!T33</f>
        <v>0.29099374363451147</v>
      </c>
      <c r="W33" s="11">
        <f>'OddsRatio_working_3-way'!V33^2+4*'OddsRatio_working_3-way'!U33^3/27</f>
        <v>-1.5370807152508367E-2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0.15815195698041185</v>
      </c>
      <c r="Y33" s="11">
        <f>IF('OddsRatio_working_3-way'!W33&gt;=0,IF('OddsRatio_working_3-way'!V33+SQRT('OddsRatio_working_3-way'!W33)&gt;0,0,PI()),ACOS('OddsRatio_working_3-way'!V33/(2*'OddsRatio_working_3-way'!X33)))</f>
        <v>0.4027630877386672</v>
      </c>
      <c r="Z33" s="11">
        <f>'OddsRatio_working_3-way'!X33^(1/3)*COS('OddsRatio_working_3-way'!Y33/3)</f>
        <v>0.53591896954536056</v>
      </c>
      <c r="AA33" s="11">
        <f>'OddsRatio_working_3-way'!X33^(1/3)*COS(('OddsRatio_working_3-way'!Y33+2*PI())/3)</f>
        <v>-0.33064662719911636</v>
      </c>
      <c r="AB33" s="11">
        <f>'OddsRatio_working_3-way'!X33^(1/3)*COS(('OddsRatio_working_3-way'!Y33+4*PI())/3)</f>
        <v>-0.20527234234624434</v>
      </c>
      <c r="AC33" s="11">
        <f>'OddsRatio_working_3-way'!X33^(1/3)*SIN('OddsRatio_working_3-way'!Y33/3)</f>
        <v>7.2384877109262488E-2</v>
      </c>
      <c r="AD33" s="11">
        <f>'OddsRatio_working_3-way'!X33^(1/3)*SIN(('OddsRatio_working_3-way'!Y33+2*PI())/3)</f>
        <v>0.42792700344162987</v>
      </c>
      <c r="AE33" s="11">
        <f>'OddsRatio_working_3-way'!X33^(1/3)*SIN(('OddsRatio_working_3-way'!Y33+4*PI())/3)</f>
        <v>-0.50031188055089237</v>
      </c>
      <c r="AF33" s="11">
        <f>-'OddsRatio_working_3-way'!U33/(3*'OddsRatio_working_3-way'!X33^(1/3))*COS(('OddsRatio_working_3-way'!Y33)/3)</f>
        <v>0.53591896954536034</v>
      </c>
      <c r="AG33" s="11">
        <f>-'OddsRatio_working_3-way'!U33/(3*'OddsRatio_working_3-way'!X33^(1/3))*COS(('OddsRatio_working_3-way'!Y33+2*PI())/3)</f>
        <v>-0.33064662719911625</v>
      </c>
      <c r="AH33" s="11">
        <f>-'OddsRatio_working_3-way'!U33/(3*'OddsRatio_working_3-way'!X33^(1/3))*COS(('OddsRatio_working_3-way'!Y33+4*PI())/3)</f>
        <v>-0.20527234234624425</v>
      </c>
      <c r="AI33" s="11">
        <f>'OddsRatio_working_3-way'!U33/(3*'OddsRatio_working_3-way'!X33^(1/3))*SIN(('OddsRatio_working_3-way'!Y33)/3)</f>
        <v>-7.238487710926246E-2</v>
      </c>
      <c r="AJ33" s="11">
        <f>'OddsRatio_working_3-way'!U33/(3*'OddsRatio_working_3-way'!X33^(1/3))*SIN(('OddsRatio_working_3-way'!Y33+2*PI())/3)</f>
        <v>-0.42792700344162971</v>
      </c>
      <c r="AK33" s="11">
        <f>'OddsRatio_working_3-way'!U33/(3*'OddsRatio_working_3-way'!X33^(1/3))*SIN(('OddsRatio_working_3-way'!Y33+4*PI())/3)</f>
        <v>0.50031188055089215</v>
      </c>
      <c r="AL33" s="11">
        <f>'OddsRatio_working_3-way'!Z33+'OddsRatio_working_3-way'!AF33</f>
        <v>1.0718379390907209</v>
      </c>
      <c r="AM33" s="11">
        <f>'OddsRatio_working_3-way'!AA33+'OddsRatio_working_3-way'!AG33</f>
        <v>-0.66129325439823261</v>
      </c>
      <c r="AN33" s="11">
        <f>'OddsRatio_working_3-way'!AB33+'OddsRatio_working_3-way'!AH33</f>
        <v>-0.41054468469248862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1.0718379390907209</v>
      </c>
      <c r="AS33" s="11">
        <f>IF(('OddsRatio_working_3-way'!X33=0),IF(Q33&gt;0,-Q33^(1/3),(-Q33)^(1/3)),'OddsRatio_working_3-way'!AM33-'OddsRatio_working_3-way'!R33/3)</f>
        <v>-0.66129325439823261</v>
      </c>
      <c r="AT33" s="11">
        <f>IF(('OddsRatio_working_3-way'!X33=0),IF(Q33&gt;0,-Q33^(1/3),(-Q33)^(1/3)),'OddsRatio_working_3-way'!AN33-'OddsRatio_working_3-way'!R33/3)</f>
        <v>-0.41054468469248862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3.27</v>
      </c>
      <c r="B34" s="4">
        <f>IF('True_Odds_Calculator_3-way'!B35="","",'True_Odds_Calculator_3-way'!B35)</f>
        <v>3.18</v>
      </c>
      <c r="C34" s="4">
        <f>IF('True_Odds_Calculator_3-way'!C35="","",'True_Odds_Calculator_3-way'!C35)</f>
        <v>2.36</v>
      </c>
      <c r="D34" s="9">
        <f t="shared" si="13"/>
        <v>0.29195158309874886</v>
      </c>
      <c r="E34" s="9">
        <f t="shared" si="14"/>
        <v>0.30038408659107596</v>
      </c>
      <c r="F34" s="9">
        <f t="shared" si="15"/>
        <v>0.40766433031017524</v>
      </c>
      <c r="G34" s="9">
        <f t="shared" si="16"/>
        <v>1.0683812666761257</v>
      </c>
      <c r="H34" s="9">
        <f t="shared" si="17"/>
        <v>3.4252254753548055</v>
      </c>
      <c r="I34" s="9">
        <f t="shared" si="18"/>
        <v>3.3290711613539541</v>
      </c>
      <c r="J34" s="9">
        <f t="shared" si="19"/>
        <v>2.4529985226795303</v>
      </c>
      <c r="K34" s="11">
        <f t="shared" si="20"/>
        <v>0.3058103975535168</v>
      </c>
      <c r="L34" s="11">
        <f t="shared" si="21"/>
        <v>0.31446540880503143</v>
      </c>
      <c r="M34" s="11">
        <f t="shared" si="22"/>
        <v>0.42372881355932207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-0.27424226272963081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0.23674960155979277</v>
      </c>
      <c r="Q34" s="11">
        <f>2*'OddsRatio_working_3-way'!K34*'OddsRatio_working_3-way'!L34*'OddsRatio_working_3-way'!M34</f>
        <v>8.1497281087708345E-2</v>
      </c>
      <c r="R34" s="11">
        <f t="shared" si="23"/>
        <v>0</v>
      </c>
      <c r="S34" s="11">
        <f t="shared" si="24"/>
        <v>-0.86328634836709617</v>
      </c>
      <c r="T34" s="11">
        <f t="shared" si="25"/>
        <v>-0.2971725811934926</v>
      </c>
      <c r="U34" s="11">
        <f>'OddsRatio_working_3-way'!S34-'OddsRatio_working_3-way'!R34^2/3</f>
        <v>-0.86328634836709617</v>
      </c>
      <c r="V34" s="11">
        <f>'OddsRatio_working_3-way'!S34*'OddsRatio_working_3-way'!R34/3-2*'OddsRatio_working_3-way'!R34^3/27-'OddsRatio_working_3-way'!T34</f>
        <v>0.2971725811934926</v>
      </c>
      <c r="W34" s="11">
        <f>'OddsRatio_working_3-way'!V34^2+4*'OddsRatio_working_3-way'!U34^3/27</f>
        <v>-7.0033680194753478E-3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0.15436556532520321</v>
      </c>
      <c r="Y34" s="11">
        <f>IF('OddsRatio_working_3-way'!W34&gt;=0,IF('OddsRatio_working_3-way'!V34+SQRT('OddsRatio_working_3-way'!W34)&gt;0,0,PI()),ACOS('OddsRatio_working_3-way'!V34/(2*'OddsRatio_working_3-way'!X34)))</f>
        <v>0.27449902720098485</v>
      </c>
      <c r="Z34" s="11">
        <f>'OddsRatio_working_3-way'!X34^(1/3)*COS('OddsRatio_working_3-way'!Y34/3)</f>
        <v>0.53419063333806294</v>
      </c>
      <c r="AA34" s="11">
        <f>'OddsRatio_working_3-way'!X34^(1/3)*COS(('OddsRatio_working_3-way'!Y34+2*PI())/3)</f>
        <v>-0.30954366801727001</v>
      </c>
      <c r="AB34" s="11">
        <f>'OddsRatio_working_3-way'!X34^(1/3)*COS(('OddsRatio_working_3-way'!Y34+4*PI())/3)</f>
        <v>-0.22464696532079301</v>
      </c>
      <c r="AC34" s="11">
        <f>'OddsRatio_working_3-way'!X34^(1/3)*SIN('OddsRatio_working_3-way'!Y34/3)</f>
        <v>4.9015134155122778E-2</v>
      </c>
      <c r="AD34" s="11">
        <f>'OddsRatio_working_3-way'!X34^(1/3)*SIN(('OddsRatio_working_3-way'!Y34+2*PI())/3)</f>
        <v>0.43811509185689956</v>
      </c>
      <c r="AE34" s="11">
        <f>'OddsRatio_working_3-way'!X34^(1/3)*SIN(('OddsRatio_working_3-way'!Y34+4*PI())/3)</f>
        <v>-0.48713022601202227</v>
      </c>
      <c r="AF34" s="11">
        <f>-'OddsRatio_working_3-way'!U34/(3*'OddsRatio_working_3-way'!X34^(1/3))*COS(('OddsRatio_working_3-way'!Y34)/3)</f>
        <v>0.53419063333806283</v>
      </c>
      <c r="AG34" s="11">
        <f>-'OddsRatio_working_3-way'!U34/(3*'OddsRatio_working_3-way'!X34^(1/3))*COS(('OddsRatio_working_3-way'!Y34+2*PI())/3)</f>
        <v>-0.30954366801726996</v>
      </c>
      <c r="AH34" s="11">
        <f>-'OddsRatio_working_3-way'!U34/(3*'OddsRatio_working_3-way'!X34^(1/3))*COS(('OddsRatio_working_3-way'!Y34+4*PI())/3)</f>
        <v>-0.22464696532079295</v>
      </c>
      <c r="AI34" s="11">
        <f>'OddsRatio_working_3-way'!U34/(3*'OddsRatio_working_3-way'!X34^(1/3))*SIN(('OddsRatio_working_3-way'!Y34)/3)</f>
        <v>-4.9015134155122771E-2</v>
      </c>
      <c r="AJ34" s="11">
        <f>'OddsRatio_working_3-way'!U34/(3*'OddsRatio_working_3-way'!X34^(1/3))*SIN(('OddsRatio_working_3-way'!Y34+2*PI())/3)</f>
        <v>-0.43811509185689951</v>
      </c>
      <c r="AK34" s="11">
        <f>'OddsRatio_working_3-way'!U34/(3*'OddsRatio_working_3-way'!X34^(1/3))*SIN(('OddsRatio_working_3-way'!Y34+4*PI())/3)</f>
        <v>0.48713022601202216</v>
      </c>
      <c r="AL34" s="11">
        <f>'OddsRatio_working_3-way'!Z34+'OddsRatio_working_3-way'!AF34</f>
        <v>1.0683812666761257</v>
      </c>
      <c r="AM34" s="11">
        <f>'OddsRatio_working_3-way'!AA34+'OddsRatio_working_3-way'!AG34</f>
        <v>-0.61908733603453991</v>
      </c>
      <c r="AN34" s="11">
        <f>'OddsRatio_working_3-way'!AB34+'OddsRatio_working_3-way'!AH34</f>
        <v>-0.44929393064158596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1.0683812666761257</v>
      </c>
      <c r="AS34" s="11">
        <f>IF(('OddsRatio_working_3-way'!X34=0),IF(Q34&gt;0,-Q34^(1/3),(-Q34)^(1/3)),'OddsRatio_working_3-way'!AM34-'OddsRatio_working_3-way'!R34/3)</f>
        <v>-0.61908733603453991</v>
      </c>
      <c r="AT34" s="11">
        <f>IF(('OddsRatio_working_3-way'!X34=0),IF(Q34&gt;0,-Q34^(1/3),(-Q34)^(1/3)),'OddsRatio_working_3-way'!AN34-'OddsRatio_working_3-way'!R34/3)</f>
        <v>-0.44929393064158596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1.65</v>
      </c>
      <c r="B35" s="4">
        <f>IF('True_Odds_Calculator_3-way'!B36="","",'True_Odds_Calculator_3-way'!B36)</f>
        <v>3.82</v>
      </c>
      <c r="C35" s="4">
        <f>IF('True_Odds_Calculator_3-way'!C36="","",'True_Odds_Calculator_3-way'!C36)</f>
        <v>5.24</v>
      </c>
      <c r="D35" s="9">
        <f t="shared" si="13"/>
        <v>0.58163395080097247</v>
      </c>
      <c r="E35" s="9">
        <f t="shared" si="14"/>
        <v>0.24268127098023404</v>
      </c>
      <c r="F35" s="9">
        <f t="shared" si="15"/>
        <v>0.1756847782187935</v>
      </c>
      <c r="G35" s="9">
        <f t="shared" si="16"/>
        <v>1.1066067838791904</v>
      </c>
      <c r="H35" s="9">
        <f t="shared" si="17"/>
        <v>1.7192944095214739</v>
      </c>
      <c r="I35" s="9">
        <f t="shared" si="18"/>
        <v>4.1206311305393166</v>
      </c>
      <c r="J35" s="9">
        <f t="shared" si="19"/>
        <v>5.6920127636477682</v>
      </c>
      <c r="K35" s="11">
        <f t="shared" si="20"/>
        <v>0.60606060606060608</v>
      </c>
      <c r="L35" s="11">
        <f t="shared" si="21"/>
        <v>0.26178010471204188</v>
      </c>
      <c r="M35" s="11">
        <f t="shared" si="22"/>
        <v>0.19083969465648853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-0.23531506262012636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0.23344027380636628</v>
      </c>
      <c r="Q35" s="11">
        <f>2*'OddsRatio_working_3-way'!K35*'OddsRatio_working_3-way'!L35*'OddsRatio_working_3-way'!M35</f>
        <v>6.0555194242896571E-2</v>
      </c>
      <c r="R35" s="11">
        <f t="shared" si="23"/>
        <v>0</v>
      </c>
      <c r="S35" s="11">
        <f t="shared" si="24"/>
        <v>-0.99203285674582342</v>
      </c>
      <c r="T35" s="11">
        <f t="shared" si="25"/>
        <v>-0.257336668416556</v>
      </c>
      <c r="U35" s="11">
        <f>'OddsRatio_working_3-way'!S35-'OddsRatio_working_3-way'!R35^2/3</f>
        <v>-0.99203285674582342</v>
      </c>
      <c r="V35" s="11">
        <f>'OddsRatio_working_3-way'!S35*'OddsRatio_working_3-way'!R35/3-2*'OddsRatio_working_3-way'!R35^3/27-'OddsRatio_working_3-way'!T35</f>
        <v>0.257336668416556</v>
      </c>
      <c r="W35" s="11">
        <f>'OddsRatio_working_3-way'!V35^2+4*'OddsRatio_working_3-way'!U35^3/27</f>
        <v>-7.8413171034191792E-2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0.19015476062008302</v>
      </c>
      <c r="Y35" s="11">
        <f>IF('OddsRatio_working_3-way'!W35&gt;=0,IF('OddsRatio_working_3-way'!V35+SQRT('OddsRatio_working_3-way'!W35)&gt;0,0,PI()),ACOS('OddsRatio_working_3-way'!V35/(2*'OddsRatio_working_3-way'!X35)))</f>
        <v>0.82759218120039779</v>
      </c>
      <c r="Z35" s="11">
        <f>'OddsRatio_working_3-way'!X35^(1/3)*COS('OddsRatio_working_3-way'!Y35/3)</f>
        <v>0.55330339193959521</v>
      </c>
      <c r="AA35" s="11">
        <f>'OddsRatio_working_3-way'!X35^(1/3)*COS(('OddsRatio_working_3-way'!Y35+2*PI())/3)</f>
        <v>-0.41229730606301007</v>
      </c>
      <c r="AB35" s="11">
        <f>'OddsRatio_working_3-way'!X35^(1/3)*COS(('OddsRatio_working_3-way'!Y35+4*PI())/3)</f>
        <v>-0.14100608587658506</v>
      </c>
      <c r="AC35" s="11">
        <f>'OddsRatio_working_3-way'!X35^(1/3)*SIN('OddsRatio_working_3-way'!Y35/3)</f>
        <v>0.15663005900341448</v>
      </c>
      <c r="AD35" s="11">
        <f>'OddsRatio_working_3-way'!X35^(1/3)*SIN(('OddsRatio_working_3-way'!Y35+2*PI())/3)</f>
        <v>0.40085976391808026</v>
      </c>
      <c r="AE35" s="11">
        <f>'OddsRatio_working_3-way'!X35^(1/3)*SIN(('OddsRatio_working_3-way'!Y35+4*PI())/3)</f>
        <v>-0.55748982292149474</v>
      </c>
      <c r="AF35" s="11">
        <f>-'OddsRatio_working_3-way'!U35/(3*'OddsRatio_working_3-way'!X35^(1/3))*COS(('OddsRatio_working_3-way'!Y35)/3)</f>
        <v>0.55330339193959521</v>
      </c>
      <c r="AG35" s="11">
        <f>-'OddsRatio_working_3-way'!U35/(3*'OddsRatio_working_3-way'!X35^(1/3))*COS(('OddsRatio_working_3-way'!Y35+2*PI())/3)</f>
        <v>-0.41229730606301007</v>
      </c>
      <c r="AH35" s="11">
        <f>-'OddsRatio_working_3-way'!U35/(3*'OddsRatio_working_3-way'!X35^(1/3))*COS(('OddsRatio_working_3-way'!Y35+4*PI())/3)</f>
        <v>-0.14100608587658506</v>
      </c>
      <c r="AI35" s="11">
        <f>'OddsRatio_working_3-way'!U35/(3*'OddsRatio_working_3-way'!X35^(1/3))*SIN(('OddsRatio_working_3-way'!Y35)/3)</f>
        <v>-0.15663005900341448</v>
      </c>
      <c r="AJ35" s="11">
        <f>'OddsRatio_working_3-way'!U35/(3*'OddsRatio_working_3-way'!X35^(1/3))*SIN(('OddsRatio_working_3-way'!Y35+2*PI())/3)</f>
        <v>-0.40085976391808026</v>
      </c>
      <c r="AK35" s="11">
        <f>'OddsRatio_working_3-way'!U35/(3*'OddsRatio_working_3-way'!X35^(1/3))*SIN(('OddsRatio_working_3-way'!Y35+4*PI())/3)</f>
        <v>0.55748982292149474</v>
      </c>
      <c r="AL35" s="11">
        <f>'OddsRatio_working_3-way'!Z35+'OddsRatio_working_3-way'!AF35</f>
        <v>1.1066067838791904</v>
      </c>
      <c r="AM35" s="11">
        <f>'OddsRatio_working_3-way'!AA35+'OddsRatio_working_3-way'!AG35</f>
        <v>-0.82459461212602014</v>
      </c>
      <c r="AN35" s="11">
        <f>'OddsRatio_working_3-way'!AB35+'OddsRatio_working_3-way'!AH35</f>
        <v>-0.28201217175317012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1.1066067838791904</v>
      </c>
      <c r="AS35" s="11">
        <f>IF(('OddsRatio_working_3-way'!X35=0),IF(Q35&gt;0,-Q35^(1/3),(-Q35)^(1/3)),'OddsRatio_working_3-way'!AM35-'OddsRatio_working_3-way'!R35/3)</f>
        <v>-0.82459461212602014</v>
      </c>
      <c r="AT35" s="11">
        <f>IF(('OddsRatio_working_3-way'!X35=0),IF(Q35&gt;0,-Q35^(1/3),(-Q35)^(1/3)),'OddsRatio_working_3-way'!AN35-'OddsRatio_working_3-way'!R35/3)</f>
        <v>-0.28201217175317012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4.1500000000000004</v>
      </c>
      <c r="B36" s="4">
        <f>IF('True_Odds_Calculator_3-way'!B37="","",'True_Odds_Calculator_3-way'!B37)</f>
        <v>3.16</v>
      </c>
      <c r="C36" s="4">
        <f>IF('True_Odds_Calculator_3-way'!C37="","",'True_Odds_Calculator_3-way'!C37)</f>
        <v>2</v>
      </c>
      <c r="D36" s="9">
        <f t="shared" si="13"/>
        <v>0.22496549359890433</v>
      </c>
      <c r="E36" s="9">
        <f t="shared" si="14"/>
        <v>0.29740907133693706</v>
      </c>
      <c r="F36" s="9">
        <f t="shared" si="15"/>
        <v>0.47762543506415894</v>
      </c>
      <c r="G36" s="9">
        <f t="shared" si="16"/>
        <v>1.0936908434653845</v>
      </c>
      <c r="H36" s="9">
        <f t="shared" si="17"/>
        <v>4.4451261569159621</v>
      </c>
      <c r="I36" s="9">
        <f t="shared" si="18"/>
        <v>3.3623722218852303</v>
      </c>
      <c r="J36" s="9">
        <f t="shared" si="19"/>
        <v>2.0936908434653843</v>
      </c>
      <c r="K36" s="11">
        <f t="shared" si="20"/>
        <v>0.24096385542168672</v>
      </c>
      <c r="L36" s="11">
        <f t="shared" si="21"/>
        <v>0.31645569620253161</v>
      </c>
      <c r="M36" s="11">
        <f t="shared" si="22"/>
        <v>0.5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-0.25941741650144901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0.24058258349855113</v>
      </c>
      <c r="Q36" s="11">
        <f>2*'OddsRatio_working_3-way'!K36*'OddsRatio_working_3-way'!L36*'OddsRatio_working_3-way'!M36</f>
        <v>7.6254384627116048E-2</v>
      </c>
      <c r="R36" s="11">
        <f t="shared" si="23"/>
        <v>0</v>
      </c>
      <c r="S36" s="11">
        <f t="shared" si="24"/>
        <v>-0.92739564961787113</v>
      </c>
      <c r="T36" s="11">
        <f t="shared" si="25"/>
        <v>-0.29394473838918261</v>
      </c>
      <c r="U36" s="11">
        <f>'OddsRatio_working_3-way'!S36-'OddsRatio_working_3-way'!R36^2/3</f>
        <v>-0.92739564961787113</v>
      </c>
      <c r="V36" s="11">
        <f>'OddsRatio_working_3-way'!S36*'OddsRatio_working_3-way'!R36/3-2*'OddsRatio_working_3-way'!R36^3/27-'OddsRatio_working_3-way'!T36</f>
        <v>0.29394473838918261</v>
      </c>
      <c r="W36" s="11">
        <f>'OddsRatio_working_3-way'!V36^2+4*'OddsRatio_working_3-way'!U36^3/27</f>
        <v>-3.1762179361057769E-2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0.17187618260519896</v>
      </c>
      <c r="Y36" s="11">
        <f>IF('OddsRatio_working_3-way'!W36&gt;=0,IF('OddsRatio_working_3-way'!V36+SQRT('OddsRatio_working_3-way'!W36)&gt;0,0,PI()),ACOS('OddsRatio_working_3-way'!V36/(2*'OddsRatio_working_3-way'!X36)))</f>
        <v>0.54504090809245009</v>
      </c>
      <c r="Z36" s="11">
        <f>'OddsRatio_working_3-way'!X36^(1/3)*COS('OddsRatio_working_3-way'!Y36/3)</f>
        <v>0.54684542173269224</v>
      </c>
      <c r="AA36" s="11">
        <f>'OddsRatio_working_3-way'!X36^(1/3)*COS(('OddsRatio_working_3-way'!Y36+2*PI())/3)</f>
        <v>-0.36042257265912847</v>
      </c>
      <c r="AB36" s="11">
        <f>'OddsRatio_working_3-way'!X36^(1/3)*COS(('OddsRatio_working_3-way'!Y36+4*PI())/3)</f>
        <v>-0.18642284907356421</v>
      </c>
      <c r="AC36" s="11">
        <f>'OddsRatio_working_3-way'!X36^(1/3)*SIN('OddsRatio_working_3-way'!Y36/3)</f>
        <v>0.10045878725104621</v>
      </c>
      <c r="AD36" s="11">
        <f>'OddsRatio_working_3-way'!X36^(1/3)*SIN(('OddsRatio_working_3-way'!Y36+2*PI())/3)</f>
        <v>0.4233526335382034</v>
      </c>
      <c r="AE36" s="11">
        <f>'OddsRatio_working_3-way'!X36^(1/3)*SIN(('OddsRatio_working_3-way'!Y36+4*PI())/3)</f>
        <v>-0.52381142078924947</v>
      </c>
      <c r="AF36" s="11">
        <f>-'OddsRatio_working_3-way'!U36/(3*'OddsRatio_working_3-way'!X36^(1/3))*COS(('OddsRatio_working_3-way'!Y36)/3)</f>
        <v>0.54684542173269224</v>
      </c>
      <c r="AG36" s="11">
        <f>-'OddsRatio_working_3-way'!U36/(3*'OddsRatio_working_3-way'!X36^(1/3))*COS(('OddsRatio_working_3-way'!Y36+2*PI())/3)</f>
        <v>-0.36042257265912847</v>
      </c>
      <c r="AH36" s="11">
        <f>-'OddsRatio_working_3-way'!U36/(3*'OddsRatio_working_3-way'!X36^(1/3))*COS(('OddsRatio_working_3-way'!Y36+4*PI())/3)</f>
        <v>-0.18642284907356421</v>
      </c>
      <c r="AI36" s="11">
        <f>'OddsRatio_working_3-way'!U36/(3*'OddsRatio_working_3-way'!X36^(1/3))*SIN(('OddsRatio_working_3-way'!Y36)/3)</f>
        <v>-0.10045878725104621</v>
      </c>
      <c r="AJ36" s="11">
        <f>'OddsRatio_working_3-way'!U36/(3*'OddsRatio_working_3-way'!X36^(1/3))*SIN(('OddsRatio_working_3-way'!Y36+2*PI())/3)</f>
        <v>-0.4233526335382034</v>
      </c>
      <c r="AK36" s="11">
        <f>'OddsRatio_working_3-way'!U36/(3*'OddsRatio_working_3-way'!X36^(1/3))*SIN(('OddsRatio_working_3-way'!Y36+4*PI())/3)</f>
        <v>0.52381142078924947</v>
      </c>
      <c r="AL36" s="11">
        <f>'OddsRatio_working_3-way'!Z36+'OddsRatio_working_3-way'!AF36</f>
        <v>1.0936908434653845</v>
      </c>
      <c r="AM36" s="11">
        <f>'OddsRatio_working_3-way'!AA36+'OddsRatio_working_3-way'!AG36</f>
        <v>-0.72084514531825694</v>
      </c>
      <c r="AN36" s="11">
        <f>'OddsRatio_working_3-way'!AB36+'OddsRatio_working_3-way'!AH36</f>
        <v>-0.37284569814712842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1.0936908434653845</v>
      </c>
      <c r="AS36" s="11">
        <f>IF(('OddsRatio_working_3-way'!X36=0),IF(Q36&gt;0,-Q36^(1/3),(-Q36)^(1/3)),'OddsRatio_working_3-way'!AM36-'OddsRatio_working_3-way'!R36/3)</f>
        <v>-0.72084514531825694</v>
      </c>
      <c r="AT36" s="11">
        <f>IF(('OddsRatio_working_3-way'!X36=0),IF(Q36&gt;0,-Q36^(1/3),(-Q36)^(1/3)),'OddsRatio_working_3-way'!AN36-'OddsRatio_working_3-way'!R36/3)</f>
        <v>-0.37284569814712842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2.54</v>
      </c>
      <c r="B37" s="4">
        <f>IF('True_Odds_Calculator_3-way'!B38="","",'True_Odds_Calculator_3-way'!B38)</f>
        <v>3.66</v>
      </c>
      <c r="C37" s="4">
        <f>IF('True_Odds_Calculator_3-way'!C38="","",'True_Odds_Calculator_3-way'!C38)</f>
        <v>2.44</v>
      </c>
      <c r="D37" s="9">
        <f t="shared" si="13"/>
        <v>0.36663242529903961</v>
      </c>
      <c r="E37" s="9">
        <f t="shared" si="14"/>
        <v>0.25100962151375167</v>
      </c>
      <c r="F37" s="9">
        <f t="shared" si="15"/>
        <v>0.38235795318720883</v>
      </c>
      <c r="G37" s="9">
        <f t="shared" si="16"/>
        <v>1.1217710642321408</v>
      </c>
      <c r="H37" s="9">
        <f t="shared" si="17"/>
        <v>2.7275274389174968</v>
      </c>
      <c r="I37" s="9">
        <f t="shared" si="18"/>
        <v>3.9839110308574948</v>
      </c>
      <c r="J37" s="9">
        <f t="shared" si="19"/>
        <v>2.6153503324942826</v>
      </c>
      <c r="K37" s="11">
        <f t="shared" si="20"/>
        <v>0.39370078740157477</v>
      </c>
      <c r="L37" s="11">
        <f t="shared" si="21"/>
        <v>0.27322404371584696</v>
      </c>
      <c r="M37" s="11">
        <f t="shared" si="22"/>
        <v>0.4098360655737705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-0.26005201378852105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0.24864199150596633</v>
      </c>
      <c r="Q37" s="11">
        <f>2*'OddsRatio_working_3-way'!K37*'OddsRatio_working_3-way'!L37*'OddsRatio_working_3-way'!M37</f>
        <v>8.8170918973746917E-2</v>
      </c>
      <c r="R37" s="11">
        <f t="shared" si="23"/>
        <v>0</v>
      </c>
      <c r="S37" s="11">
        <f t="shared" si="24"/>
        <v>-0.956124076424828</v>
      </c>
      <c r="T37" s="11">
        <f t="shared" si="25"/>
        <v>-0.33905109093079006</v>
      </c>
      <c r="U37" s="11">
        <f>'OddsRatio_working_3-way'!S37-'OddsRatio_working_3-way'!R37^2/3</f>
        <v>-0.956124076424828</v>
      </c>
      <c r="V37" s="11">
        <f>'OddsRatio_working_3-way'!S37*'OddsRatio_working_3-way'!R37/3-2*'OddsRatio_working_3-way'!R37^3/27-'OddsRatio_working_3-way'!T37</f>
        <v>0.33905109093079006</v>
      </c>
      <c r="W37" s="11">
        <f>'OddsRatio_working_3-way'!V37^2+4*'OddsRatio_working_3-way'!U37^3/27</f>
        <v>-1.4535180536990447E-2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0.17992416652464263</v>
      </c>
      <c r="Y37" s="11">
        <f>IF('OddsRatio_working_3-way'!W37&gt;=0,IF('OddsRatio_working_3-way'!V37+SQRT('OddsRatio_working_3-way'!W37)&gt;0,0,PI()),ACOS('OddsRatio_working_3-way'!V37/(2*'OddsRatio_working_3-way'!X37)))</f>
        <v>0.34164281989797862</v>
      </c>
      <c r="Z37" s="11">
        <f>'OddsRatio_working_3-way'!X37^(1/3)*COS('OddsRatio_working_3-way'!Y37/3)</f>
        <v>0.56088553211607051</v>
      </c>
      <c r="AA37" s="11">
        <f>'OddsRatio_working_3-way'!X37^(1/3)*COS(('OddsRatio_working_3-way'!Y37+2*PI())/3)</f>
        <v>-0.33599979984639905</v>
      </c>
      <c r="AB37" s="11">
        <f>'OddsRatio_working_3-way'!X37^(1/3)*COS(('OddsRatio_working_3-way'!Y37+4*PI())/3)</f>
        <v>-0.22488573226967157</v>
      </c>
      <c r="AC37" s="11">
        <f>'OddsRatio_working_3-way'!X37^(1/3)*SIN('OddsRatio_working_3-way'!Y37/3)</f>
        <v>6.4151736826177974E-2</v>
      </c>
      <c r="AD37" s="11">
        <f>'OddsRatio_working_3-way'!X37^(1/3)*SIN(('OddsRatio_working_3-way'!Y37+2*PI())/3)</f>
        <v>0.45366525101458072</v>
      </c>
      <c r="AE37" s="11">
        <f>'OddsRatio_working_3-way'!X37^(1/3)*SIN(('OddsRatio_working_3-way'!Y37+4*PI())/3)</f>
        <v>-0.51781698784075858</v>
      </c>
      <c r="AF37" s="11">
        <f>-'OddsRatio_working_3-way'!U37/(3*'OddsRatio_working_3-way'!X37^(1/3))*COS(('OddsRatio_working_3-way'!Y37)/3)</f>
        <v>0.5608855321160704</v>
      </c>
      <c r="AG37" s="11">
        <f>-'OddsRatio_working_3-way'!U37/(3*'OddsRatio_working_3-way'!X37^(1/3))*COS(('OddsRatio_working_3-way'!Y37+2*PI())/3)</f>
        <v>-0.33599979984639894</v>
      </c>
      <c r="AH37" s="11">
        <f>-'OddsRatio_working_3-way'!U37/(3*'OddsRatio_working_3-way'!X37^(1/3))*COS(('OddsRatio_working_3-way'!Y37+4*PI())/3)</f>
        <v>-0.22488573226967154</v>
      </c>
      <c r="AI37" s="11">
        <f>'OddsRatio_working_3-way'!U37/(3*'OddsRatio_working_3-way'!X37^(1/3))*SIN(('OddsRatio_working_3-way'!Y37)/3)</f>
        <v>-6.415173682617796E-2</v>
      </c>
      <c r="AJ37" s="11">
        <f>'OddsRatio_working_3-way'!U37/(3*'OddsRatio_working_3-way'!X37^(1/3))*SIN(('OddsRatio_working_3-way'!Y37+2*PI())/3)</f>
        <v>-0.45366525101458061</v>
      </c>
      <c r="AK37" s="11">
        <f>'OddsRatio_working_3-way'!U37/(3*'OddsRatio_working_3-way'!X37^(1/3))*SIN(('OddsRatio_working_3-way'!Y37+4*PI())/3)</f>
        <v>0.51781698784075847</v>
      </c>
      <c r="AL37" s="11">
        <f>'OddsRatio_working_3-way'!Z37+'OddsRatio_working_3-way'!AF37</f>
        <v>1.1217710642321408</v>
      </c>
      <c r="AM37" s="11">
        <f>'OddsRatio_working_3-way'!AA37+'OddsRatio_working_3-way'!AG37</f>
        <v>-0.67199959969279799</v>
      </c>
      <c r="AN37" s="11">
        <f>'OddsRatio_working_3-way'!AB37+'OddsRatio_working_3-way'!AH37</f>
        <v>-0.44977146453934314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1.1217710642321408</v>
      </c>
      <c r="AS37" s="11">
        <f>IF(('OddsRatio_working_3-way'!X37=0),IF(Q37&gt;0,-Q37^(1/3),(-Q37)^(1/3)),'OddsRatio_working_3-way'!AM37-'OddsRatio_working_3-way'!R37/3)</f>
        <v>-0.67199959969279799</v>
      </c>
      <c r="AT37" s="11">
        <f>IF(('OddsRatio_working_3-way'!X37=0),IF(Q37&gt;0,-Q37^(1/3),(-Q37)^(1/3)),'OddsRatio_working_3-way'!AN37-'OddsRatio_working_3-way'!R37/3)</f>
        <v>-0.44977146453934314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1.41</v>
      </c>
      <c r="B38" s="4">
        <f>IF('True_Odds_Calculator_3-way'!B39="","",'True_Odds_Calculator_3-way'!B39)</f>
        <v>4.3499999999999996</v>
      </c>
      <c r="C38" s="4">
        <f>IF('True_Odds_Calculator_3-way'!C39="","",'True_Odds_Calculator_3-way'!C39)</f>
        <v>5.95</v>
      </c>
      <c r="D38" s="9">
        <f t="shared" si="13"/>
        <v>0.66425912690152777</v>
      </c>
      <c r="E38" s="9">
        <f t="shared" si="14"/>
        <v>0.19493987414611633</v>
      </c>
      <c r="F38" s="9">
        <f t="shared" si="15"/>
        <v>0.14080099895235576</v>
      </c>
      <c r="G38" s="9">
        <f t="shared" si="16"/>
        <v>1.2327721895349288</v>
      </c>
      <c r="H38" s="9">
        <f t="shared" si="17"/>
        <v>1.5054365977093209</v>
      </c>
      <c r="I38" s="9">
        <f t="shared" si="18"/>
        <v>5.1297868349420108</v>
      </c>
      <c r="J38" s="9">
        <f t="shared" si="19"/>
        <v>7.1022223381978984</v>
      </c>
      <c r="K38" s="11">
        <f t="shared" si="20"/>
        <v>0.70921985815602839</v>
      </c>
      <c r="L38" s="11">
        <f t="shared" si="21"/>
        <v>0.22988505747126439</v>
      </c>
      <c r="M38" s="11">
        <f t="shared" si="22"/>
        <v>0.16806722689075629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-0.18629814361547981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0.23866724483875235</v>
      </c>
      <c r="Q38" s="11">
        <f>2*'OddsRatio_working_3-way'!K38*'OddsRatio_working_3-way'!L38*'OddsRatio_working_3-way'!M38</f>
        <v>5.4803041294776658E-2</v>
      </c>
      <c r="R38" s="11">
        <f t="shared" si="23"/>
        <v>0</v>
      </c>
      <c r="S38" s="11">
        <f t="shared" si="24"/>
        <v>-1.2811037201281115</v>
      </c>
      <c r="T38" s="11">
        <f t="shared" si="25"/>
        <v>-0.2941684776413574</v>
      </c>
      <c r="U38" s="11">
        <f>'OddsRatio_working_3-way'!S38-'OddsRatio_working_3-way'!R38^2/3</f>
        <v>-1.2811037201281115</v>
      </c>
      <c r="V38" s="11">
        <f>'OddsRatio_working_3-way'!S38*'OddsRatio_working_3-way'!R38/3-2*'OddsRatio_working_3-way'!R38^3/27-'OddsRatio_working_3-way'!T38</f>
        <v>0.2941684776413574</v>
      </c>
      <c r="W38" s="11">
        <f>'OddsRatio_working_3-way'!V38^2+4*'OddsRatio_working_3-way'!U38^3/27</f>
        <v>-0.22495848963609641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0.27905805080391882</v>
      </c>
      <c r="Y38" s="11">
        <f>IF('OddsRatio_working_3-way'!W38&gt;=0,IF('OddsRatio_working_3-way'!V38+SQRT('OddsRatio_working_3-way'!W38)&gt;0,0,PI()),ACOS('OddsRatio_working_3-way'!V38/(2*'OddsRatio_working_3-way'!X38)))</f>
        <v>1.0156425548991477</v>
      </c>
      <c r="Z38" s="11">
        <f>'OddsRatio_working_3-way'!X38^(1/3)*COS('OddsRatio_working_3-way'!Y38/3)</f>
        <v>0.61638609476746453</v>
      </c>
      <c r="AA38" s="11">
        <f>'OddsRatio_working_3-way'!X38^(1/3)*COS(('OddsRatio_working_3-way'!Y38+2*PI())/3)</f>
        <v>-0.49614800652291963</v>
      </c>
      <c r="AB38" s="11">
        <f>'OddsRatio_working_3-way'!X38^(1/3)*COS(('OddsRatio_working_3-way'!Y38+4*PI())/3)</f>
        <v>-0.12023808824454511</v>
      </c>
      <c r="AC38" s="11">
        <f>'OddsRatio_working_3-way'!X38^(1/3)*SIN('OddsRatio_working_3-way'!Y38/3)</f>
        <v>0.21703169250906978</v>
      </c>
      <c r="AD38" s="11">
        <f>'OddsRatio_working_3-way'!X38^(1/3)*SIN(('OddsRatio_working_3-way'!Y38+2*PI())/3)</f>
        <v>0.42529017035357181</v>
      </c>
      <c r="AE38" s="11">
        <f>'OddsRatio_working_3-way'!X38^(1/3)*SIN(('OddsRatio_working_3-way'!Y38+4*PI())/3)</f>
        <v>-0.64232186286264159</v>
      </c>
      <c r="AF38" s="11">
        <f>-'OddsRatio_working_3-way'!U38/(3*'OddsRatio_working_3-way'!X38^(1/3))*COS(('OddsRatio_working_3-way'!Y38)/3)</f>
        <v>0.61638609476746442</v>
      </c>
      <c r="AG38" s="11">
        <f>-'OddsRatio_working_3-way'!U38/(3*'OddsRatio_working_3-way'!X38^(1/3))*COS(('OddsRatio_working_3-way'!Y38+2*PI())/3)</f>
        <v>-0.49614800652291952</v>
      </c>
      <c r="AH38" s="11">
        <f>-'OddsRatio_working_3-way'!U38/(3*'OddsRatio_working_3-way'!X38^(1/3))*COS(('OddsRatio_working_3-way'!Y38+4*PI())/3)</f>
        <v>-0.12023808824454509</v>
      </c>
      <c r="AI38" s="11">
        <f>'OddsRatio_working_3-way'!U38/(3*'OddsRatio_working_3-way'!X38^(1/3))*SIN(('OddsRatio_working_3-way'!Y38)/3)</f>
        <v>-0.21703169250906976</v>
      </c>
      <c r="AJ38" s="11">
        <f>'OddsRatio_working_3-way'!U38/(3*'OddsRatio_working_3-way'!X38^(1/3))*SIN(('OddsRatio_working_3-way'!Y38+2*PI())/3)</f>
        <v>-0.42529017035357175</v>
      </c>
      <c r="AK38" s="11">
        <f>'OddsRatio_working_3-way'!U38/(3*'OddsRatio_working_3-way'!X38^(1/3))*SIN(('OddsRatio_working_3-way'!Y38+4*PI())/3)</f>
        <v>0.64232186286264148</v>
      </c>
      <c r="AL38" s="11">
        <f>'OddsRatio_working_3-way'!Z38+'OddsRatio_working_3-way'!AF38</f>
        <v>1.2327721895349288</v>
      </c>
      <c r="AM38" s="11">
        <f>'OddsRatio_working_3-way'!AA38+'OddsRatio_working_3-way'!AG38</f>
        <v>-0.99229601304583914</v>
      </c>
      <c r="AN38" s="11">
        <f>'OddsRatio_working_3-way'!AB38+'OddsRatio_working_3-way'!AH38</f>
        <v>-0.2404761764890902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1.2327721895349288</v>
      </c>
      <c r="AS38" s="11">
        <f>IF(('OddsRatio_working_3-way'!X38=0),IF(Q38&gt;0,-Q38^(1/3),(-Q38)^(1/3)),'OddsRatio_working_3-way'!AM38-'OddsRatio_working_3-way'!R38/3)</f>
        <v>-0.99229601304583914</v>
      </c>
      <c r="AT38" s="11">
        <f>IF(('OddsRatio_working_3-way'!X38=0),IF(Q38&gt;0,-Q38^(1/3),(-Q38)^(1/3)),'OddsRatio_working_3-way'!AN38-'OddsRatio_working_3-way'!R38/3)</f>
        <v>-0.2404761764890902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3.25</v>
      </c>
      <c r="B39" s="4">
        <f>IF('True_Odds_Calculator_3-way'!B40="","",'True_Odds_Calculator_3-way'!B40)</f>
        <v>3.47</v>
      </c>
      <c r="C39" s="4">
        <f>IF('True_Odds_Calculator_3-way'!C40="","",'True_Odds_Calculator_3-way'!C40)</f>
        <v>2.0699999999999998</v>
      </c>
      <c r="D39" s="9">
        <f t="shared" si="13"/>
        <v>0.28268411279065758</v>
      </c>
      <c r="E39" s="9">
        <f t="shared" si="14"/>
        <v>0.26415680104701628</v>
      </c>
      <c r="F39" s="9">
        <f t="shared" si="15"/>
        <v>0.45315908616232642</v>
      </c>
      <c r="G39" s="9">
        <f t="shared" si="16"/>
        <v>1.1277855618933326</v>
      </c>
      <c r="H39" s="9">
        <f t="shared" si="17"/>
        <v>3.5375175142599984</v>
      </c>
      <c r="I39" s="9">
        <f t="shared" si="18"/>
        <v>3.7856303378765319</v>
      </c>
      <c r="J39" s="9">
        <f t="shared" si="19"/>
        <v>2.2067305512258653</v>
      </c>
      <c r="K39" s="11">
        <f t="shared" si="20"/>
        <v>0.30769230769230771</v>
      </c>
      <c r="L39" s="11">
        <f t="shared" si="21"/>
        <v>0.28818443804034583</v>
      </c>
      <c r="M39" s="11">
        <f t="shared" si="22"/>
        <v>0.48309178743961356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-0.2547299837113145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0.24802495670807914</v>
      </c>
      <c r="Q39" s="11">
        <f>2*'OddsRatio_working_3-way'!K39*'OddsRatio_working_3-way'!L39*'OddsRatio_working_3-way'!M39</f>
        <v>8.5673560175502303E-2</v>
      </c>
      <c r="R39" s="11">
        <f t="shared" si="23"/>
        <v>0</v>
      </c>
      <c r="S39" s="11">
        <f t="shared" si="24"/>
        <v>-0.97367790432227186</v>
      </c>
      <c r="T39" s="11">
        <f t="shared" si="25"/>
        <v>-0.33633088232202829</v>
      </c>
      <c r="U39" s="11">
        <f>'OddsRatio_working_3-way'!S39-'OddsRatio_working_3-way'!R39^2/3</f>
        <v>-0.97367790432227186</v>
      </c>
      <c r="V39" s="11">
        <f>'OddsRatio_working_3-way'!S39*'OddsRatio_working_3-way'!R39/3-2*'OddsRatio_working_3-way'!R39^3/27-'OddsRatio_working_3-way'!T39</f>
        <v>0.33633088232202829</v>
      </c>
      <c r="W39" s="11">
        <f>'OddsRatio_working_3-way'!V39^2+4*'OddsRatio_working_3-way'!U39^3/27</f>
        <v>-2.3636209269642813E-2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0.18490177911066516</v>
      </c>
      <c r="Y39" s="11">
        <f>IF('OddsRatio_working_3-way'!W39&gt;=0,IF('OddsRatio_working_3-way'!V39+SQRT('OddsRatio_working_3-way'!W39)&gt;0,0,PI()),ACOS('OddsRatio_working_3-way'!V39/(2*'OddsRatio_working_3-way'!X39)))</f>
        <v>0.42875210701379496</v>
      </c>
      <c r="Z39" s="11">
        <f>'OddsRatio_working_3-way'!X39^(1/3)*COS('OddsRatio_working_3-way'!Y39/3)</f>
        <v>0.56389278094666639</v>
      </c>
      <c r="AA39" s="11">
        <f>'OddsRatio_working_3-way'!X39^(1/3)*COS(('OddsRatio_working_3-way'!Y39+2*PI())/3)</f>
        <v>-0.35221853842502276</v>
      </c>
      <c r="AB39" s="11">
        <f>'OddsRatio_working_3-way'!X39^(1/3)*COS(('OddsRatio_working_3-way'!Y39+4*PI())/3)</f>
        <v>-0.2116742425216438</v>
      </c>
      <c r="AC39" s="11">
        <f>'OddsRatio_working_3-way'!X39^(1/3)*SIN('OddsRatio_working_3-way'!Y39/3)</f>
        <v>8.1143287072882556E-2</v>
      </c>
      <c r="AD39" s="11">
        <f>'OddsRatio_working_3-way'!X39^(1/3)*SIN(('OddsRatio_working_3-way'!Y39+2*PI())/3)</f>
        <v>0.44777382977402558</v>
      </c>
      <c r="AE39" s="11">
        <f>'OddsRatio_working_3-way'!X39^(1/3)*SIN(('OddsRatio_working_3-way'!Y39+4*PI())/3)</f>
        <v>-0.5289171168469079</v>
      </c>
      <c r="AF39" s="11">
        <f>-'OddsRatio_working_3-way'!U39/(3*'OddsRatio_working_3-way'!X39^(1/3))*COS(('OddsRatio_working_3-way'!Y39)/3)</f>
        <v>0.56389278094666628</v>
      </c>
      <c r="AG39" s="11">
        <f>-'OddsRatio_working_3-way'!U39/(3*'OddsRatio_working_3-way'!X39^(1/3))*COS(('OddsRatio_working_3-way'!Y39+2*PI())/3)</f>
        <v>-0.35221853842502265</v>
      </c>
      <c r="AH39" s="11">
        <f>-'OddsRatio_working_3-way'!U39/(3*'OddsRatio_working_3-way'!X39^(1/3))*COS(('OddsRatio_working_3-way'!Y39+4*PI())/3)</f>
        <v>-0.21167424252164374</v>
      </c>
      <c r="AI39" s="11">
        <f>'OddsRatio_working_3-way'!U39/(3*'OddsRatio_working_3-way'!X39^(1/3))*SIN(('OddsRatio_working_3-way'!Y39)/3)</f>
        <v>-8.1143287072882542E-2</v>
      </c>
      <c r="AJ39" s="11">
        <f>'OddsRatio_working_3-way'!U39/(3*'OddsRatio_working_3-way'!X39^(1/3))*SIN(('OddsRatio_working_3-way'!Y39+2*PI())/3)</f>
        <v>-0.44777382977402552</v>
      </c>
      <c r="AK39" s="11">
        <f>'OddsRatio_working_3-way'!U39/(3*'OddsRatio_working_3-way'!X39^(1/3))*SIN(('OddsRatio_working_3-way'!Y39+4*PI())/3)</f>
        <v>0.52891711684690779</v>
      </c>
      <c r="AL39" s="11">
        <f>'OddsRatio_working_3-way'!Z39+'OddsRatio_working_3-way'!AF39</f>
        <v>1.1277855618933326</v>
      </c>
      <c r="AM39" s="11">
        <f>'OddsRatio_working_3-way'!AA39+'OddsRatio_working_3-way'!AG39</f>
        <v>-0.70443707685004542</v>
      </c>
      <c r="AN39" s="11">
        <f>'OddsRatio_working_3-way'!AB39+'OddsRatio_working_3-way'!AH39</f>
        <v>-0.42334848504328754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1.1277855618933326</v>
      </c>
      <c r="AS39" s="11">
        <f>IF(('OddsRatio_working_3-way'!X39=0),IF(Q39&gt;0,-Q39^(1/3),(-Q39)^(1/3)),'OddsRatio_working_3-way'!AM39-'OddsRatio_working_3-way'!R39/3)</f>
        <v>-0.70443707685004542</v>
      </c>
      <c r="AT39" s="11">
        <f>IF(('OddsRatio_working_3-way'!X39=0),IF(Q39&gt;0,-Q39^(1/3),(-Q39)^(1/3)),'OddsRatio_working_3-way'!AN39-'OddsRatio_working_3-way'!R39/3)</f>
        <v>-0.42334848504328754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3.69</v>
      </c>
      <c r="B40" s="4">
        <f>IF('True_Odds_Calculator_3-way'!B41="","",'True_Odds_Calculator_3-way'!B41)</f>
        <v>3.77</v>
      </c>
      <c r="C40" s="4">
        <f>IF('True_Odds_Calculator_3-way'!C41="","",'True_Odds_Calculator_3-way'!C41)</f>
        <v>1.85</v>
      </c>
      <c r="D40" s="9">
        <f t="shared" si="13"/>
        <v>0.24762069529289071</v>
      </c>
      <c r="E40" s="9">
        <f t="shared" si="14"/>
        <v>0.24220129770285834</v>
      </c>
      <c r="F40" s="9">
        <f t="shared" si="15"/>
        <v>0.51017800700425098</v>
      </c>
      <c r="G40" s="9">
        <f t="shared" si="16"/>
        <v>1.1295296157787746</v>
      </c>
      <c r="H40" s="9">
        <f t="shared" si="17"/>
        <v>4.0384346664449025</v>
      </c>
      <c r="I40" s="9">
        <f t="shared" si="18"/>
        <v>4.1287970357072057</v>
      </c>
      <c r="J40" s="9">
        <f t="shared" si="19"/>
        <v>1.960100173411959</v>
      </c>
      <c r="K40" s="11">
        <f t="shared" si="20"/>
        <v>0.2710027100271003</v>
      </c>
      <c r="L40" s="11">
        <f t="shared" si="21"/>
        <v>0.26525198938992045</v>
      </c>
      <c r="M40" s="11">
        <f t="shared" si="22"/>
        <v>0.54054054054054046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-0.24609995257598294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0.2451827514905732</v>
      </c>
      <c r="Q40" s="11">
        <f>2*'OddsRatio_working_3-way'!K40*'OddsRatio_working_3-way'!L40*'OddsRatio_working_3-way'!M40</f>
        <v>7.7712441042970912E-2</v>
      </c>
      <c r="R40" s="11">
        <f t="shared" si="23"/>
        <v>0</v>
      </c>
      <c r="S40" s="11">
        <f t="shared" si="24"/>
        <v>-0.99627305460318383</v>
      </c>
      <c r="T40" s="11">
        <f t="shared" si="25"/>
        <v>-0.31577592855885384</v>
      </c>
      <c r="U40" s="11">
        <f>'OddsRatio_working_3-way'!S40-'OddsRatio_working_3-way'!R40^2/3</f>
        <v>-0.99627305460318383</v>
      </c>
      <c r="V40" s="11">
        <f>'OddsRatio_working_3-way'!S40*'OddsRatio_working_3-way'!R40/3-2*'OddsRatio_working_3-way'!R40^3/27-'OddsRatio_working_3-way'!T40</f>
        <v>0.31577592855885384</v>
      </c>
      <c r="W40" s="11">
        <f>'OddsRatio_working_3-way'!V40^2+4*'OddsRatio_working_3-way'!U40^3/27</f>
        <v>-4.6783456632837728E-2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0.19137521632257146</v>
      </c>
      <c r="Y40" s="11">
        <f>IF('OddsRatio_working_3-way'!W40&gt;=0,IF('OddsRatio_working_3-way'!V40+SQRT('OddsRatio_working_3-way'!W40)&gt;0,0,PI()),ACOS('OddsRatio_working_3-way'!V40/(2*'OddsRatio_working_3-way'!X40)))</f>
        <v>0.60056258903714532</v>
      </c>
      <c r="Z40" s="11">
        <f>'OddsRatio_working_3-way'!X40^(1/3)*COS('OddsRatio_working_3-way'!Y40/3)</f>
        <v>0.56476480788938732</v>
      </c>
      <c r="AA40" s="11">
        <f>'OddsRatio_working_3-way'!X40^(1/3)*COS(('OddsRatio_working_3-way'!Y40+2*PI())/3)</f>
        <v>-0.38162351174808073</v>
      </c>
      <c r="AB40" s="11">
        <f>'OddsRatio_working_3-way'!X40^(1/3)*COS(('OddsRatio_working_3-way'!Y40+4*PI())/3)</f>
        <v>-0.18314129614130673</v>
      </c>
      <c r="AC40" s="11">
        <f>'OddsRatio_working_3-way'!X40^(1/3)*SIN('OddsRatio_working_3-way'!Y40/3)</f>
        <v>0.11459376060992435</v>
      </c>
      <c r="AD40" s="11">
        <f>'OddsRatio_working_3-way'!X40^(1/3)*SIN(('OddsRatio_working_3-way'!Y40+2*PI())/3)</f>
        <v>0.4318037904906854</v>
      </c>
      <c r="AE40" s="11">
        <f>'OddsRatio_working_3-way'!X40^(1/3)*SIN(('OddsRatio_working_3-way'!Y40+4*PI())/3)</f>
        <v>-0.54639755110060972</v>
      </c>
      <c r="AF40" s="11">
        <f>-'OddsRatio_working_3-way'!U40/(3*'OddsRatio_working_3-way'!X40^(1/3))*COS(('OddsRatio_working_3-way'!Y40)/3)</f>
        <v>0.56476480788938732</v>
      </c>
      <c r="AG40" s="11">
        <f>-'OddsRatio_working_3-way'!U40/(3*'OddsRatio_working_3-way'!X40^(1/3))*COS(('OddsRatio_working_3-way'!Y40+2*PI())/3)</f>
        <v>-0.38162351174808073</v>
      </c>
      <c r="AH40" s="11">
        <f>-'OddsRatio_working_3-way'!U40/(3*'OddsRatio_working_3-way'!X40^(1/3))*COS(('OddsRatio_working_3-way'!Y40+4*PI())/3)</f>
        <v>-0.18314129614130673</v>
      </c>
      <c r="AI40" s="11">
        <f>'OddsRatio_working_3-way'!U40/(3*'OddsRatio_working_3-way'!X40^(1/3))*SIN(('OddsRatio_working_3-way'!Y40)/3)</f>
        <v>-0.11459376060992435</v>
      </c>
      <c r="AJ40" s="11">
        <f>'OddsRatio_working_3-way'!U40/(3*'OddsRatio_working_3-way'!X40^(1/3))*SIN(('OddsRatio_working_3-way'!Y40+2*PI())/3)</f>
        <v>-0.4318037904906854</v>
      </c>
      <c r="AK40" s="11">
        <f>'OddsRatio_working_3-way'!U40/(3*'OddsRatio_working_3-way'!X40^(1/3))*SIN(('OddsRatio_working_3-way'!Y40+4*PI())/3)</f>
        <v>0.54639755110060972</v>
      </c>
      <c r="AL40" s="11">
        <f>'OddsRatio_working_3-way'!Z40+'OddsRatio_working_3-way'!AF40</f>
        <v>1.1295296157787746</v>
      </c>
      <c r="AM40" s="11">
        <f>'OddsRatio_working_3-way'!AA40+'OddsRatio_working_3-way'!AG40</f>
        <v>-0.76324702349616147</v>
      </c>
      <c r="AN40" s="11">
        <f>'OddsRatio_working_3-way'!AB40+'OddsRatio_working_3-way'!AH40</f>
        <v>-0.36628259228261345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1.1295296157787746</v>
      </c>
      <c r="AS40" s="11">
        <f>IF(('OddsRatio_working_3-way'!X40=0),IF(Q40&gt;0,-Q40^(1/3),(-Q40)^(1/3)),'OddsRatio_working_3-way'!AM40-'OddsRatio_working_3-way'!R40/3)</f>
        <v>-0.76324702349616147</v>
      </c>
      <c r="AT40" s="11">
        <f>IF(('OddsRatio_working_3-way'!X40=0),IF(Q40&gt;0,-Q40^(1/3),(-Q40)^(1/3)),'OddsRatio_working_3-way'!AN40-'OddsRatio_working_3-way'!R40/3)</f>
        <v>-0.36628259228261345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1.34</v>
      </c>
      <c r="B41" s="4">
        <f>IF('True_Odds_Calculator_3-way'!B42="","",'True_Odds_Calculator_3-way'!B42)</f>
        <v>4.68</v>
      </c>
      <c r="C41" s="4">
        <f>IF('True_Odds_Calculator_3-way'!C42="","",'True_Odds_Calculator_3-way'!C42)</f>
        <v>6.74</v>
      </c>
      <c r="D41" s="9">
        <f t="shared" si="13"/>
        <v>0.70055531304568885</v>
      </c>
      <c r="E41" s="9">
        <f t="shared" si="14"/>
        <v>0.1777335745126411</v>
      </c>
      <c r="F41" s="9">
        <f t="shared" si="15"/>
        <v>0.12171111244166986</v>
      </c>
      <c r="G41" s="9">
        <f t="shared" si="16"/>
        <v>1.257173632277113</v>
      </c>
      <c r="H41" s="9">
        <f t="shared" si="17"/>
        <v>1.427439034974219</v>
      </c>
      <c r="I41" s="9">
        <f t="shared" si="18"/>
        <v>5.6263989667797745</v>
      </c>
      <c r="J41" s="9">
        <f t="shared" si="19"/>
        <v>8.216176649270631</v>
      </c>
      <c r="K41" s="11">
        <f t="shared" si="20"/>
        <v>0.74626865671641784</v>
      </c>
      <c r="L41" s="11">
        <f t="shared" si="21"/>
        <v>0.21367521367521369</v>
      </c>
      <c r="M41" s="11">
        <f t="shared" si="22"/>
        <v>0.14836795252225518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-0.16991357599887658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0.23090815419970828</v>
      </c>
      <c r="Q41" s="11">
        <f>2*'OddsRatio_working_3-way'!K41*'OddsRatio_working_3-way'!L41*'OddsRatio_working_3-way'!M41</f>
        <v>4.7317244713054978E-2</v>
      </c>
      <c r="R41" s="11">
        <f t="shared" si="23"/>
        <v>0</v>
      </c>
      <c r="S41" s="11">
        <f t="shared" si="24"/>
        <v>-1.3589741304793383</v>
      </c>
      <c r="T41" s="11">
        <f t="shared" si="25"/>
        <v>-0.27847830542609397</v>
      </c>
      <c r="U41" s="11">
        <f>'OddsRatio_working_3-way'!S41-'OddsRatio_working_3-way'!R41^2/3</f>
        <v>-1.3589741304793383</v>
      </c>
      <c r="V41" s="11">
        <f>'OddsRatio_working_3-way'!S41*'OddsRatio_working_3-way'!R41/3-2*'OddsRatio_working_3-way'!R41^3/27-'OddsRatio_working_3-way'!T41</f>
        <v>0.27847830542609397</v>
      </c>
      <c r="W41" s="11">
        <f>'OddsRatio_working_3-way'!V41^2+4*'OddsRatio_working_3-way'!U41^3/27</f>
        <v>-0.29426730717736294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0.30488418857426497</v>
      </c>
      <c r="Y41" s="11">
        <f>IF('OddsRatio_working_3-way'!W41&gt;=0,IF('OddsRatio_working_3-way'!V41+SQRT('OddsRatio_working_3-way'!W41)&gt;0,0,PI()),ACOS('OddsRatio_working_3-way'!V41/(2*'OddsRatio_working_3-way'!X41)))</f>
        <v>1.0965194901606372</v>
      </c>
      <c r="Z41" s="11">
        <f>'OddsRatio_working_3-way'!X41^(1/3)*COS('OddsRatio_working_3-way'!Y41/3)</f>
        <v>0.62858681613855649</v>
      </c>
      <c r="AA41" s="11">
        <f>'OddsRatio_working_3-way'!X41^(1/3)*COS(('OddsRatio_working_3-way'!Y41+2*PI())/3)</f>
        <v>-0.52262605926065775</v>
      </c>
      <c r="AB41" s="11">
        <f>'OddsRatio_working_3-way'!X41^(1/3)*COS(('OddsRatio_working_3-way'!Y41+4*PI())/3)</f>
        <v>-0.10596075687789835</v>
      </c>
      <c r="AC41" s="11">
        <f>'OddsRatio_working_3-way'!X41^(1/3)*SIN('OddsRatio_working_3-way'!Y41/3)</f>
        <v>0.24056182449266283</v>
      </c>
      <c r="AD41" s="11">
        <f>'OddsRatio_working_3-way'!X41^(1/3)*SIN(('OddsRatio_working_3-way'!Y41+2*PI())/3)</f>
        <v>0.42409123901363677</v>
      </c>
      <c r="AE41" s="11">
        <f>'OddsRatio_working_3-way'!X41^(1/3)*SIN(('OddsRatio_working_3-way'!Y41+4*PI())/3)</f>
        <v>-0.66465306350629949</v>
      </c>
      <c r="AF41" s="11">
        <f>-'OddsRatio_working_3-way'!U41/(3*'OddsRatio_working_3-way'!X41^(1/3))*COS(('OddsRatio_working_3-way'!Y41)/3)</f>
        <v>0.62858681613855649</v>
      </c>
      <c r="AG41" s="11">
        <f>-'OddsRatio_working_3-way'!U41/(3*'OddsRatio_working_3-way'!X41^(1/3))*COS(('OddsRatio_working_3-way'!Y41+2*PI())/3)</f>
        <v>-0.52262605926065775</v>
      </c>
      <c r="AH41" s="11">
        <f>-'OddsRatio_working_3-way'!U41/(3*'OddsRatio_working_3-way'!X41^(1/3))*COS(('OddsRatio_working_3-way'!Y41+4*PI())/3)</f>
        <v>-0.10596075687789835</v>
      </c>
      <c r="AI41" s="11">
        <f>'OddsRatio_working_3-way'!U41/(3*'OddsRatio_working_3-way'!X41^(1/3))*SIN(('OddsRatio_working_3-way'!Y41)/3)</f>
        <v>-0.24056182449266283</v>
      </c>
      <c r="AJ41" s="11">
        <f>'OddsRatio_working_3-way'!U41/(3*'OddsRatio_working_3-way'!X41^(1/3))*SIN(('OddsRatio_working_3-way'!Y41+2*PI())/3)</f>
        <v>-0.42409123901363677</v>
      </c>
      <c r="AK41" s="11">
        <f>'OddsRatio_working_3-way'!U41/(3*'OddsRatio_working_3-way'!X41^(1/3))*SIN(('OddsRatio_working_3-way'!Y41+4*PI())/3)</f>
        <v>0.66465306350629949</v>
      </c>
      <c r="AL41" s="11">
        <f>'OddsRatio_working_3-way'!Z41+'OddsRatio_working_3-way'!AF41</f>
        <v>1.257173632277113</v>
      </c>
      <c r="AM41" s="11">
        <f>'OddsRatio_working_3-way'!AA41+'OddsRatio_working_3-way'!AG41</f>
        <v>-1.0452521185213155</v>
      </c>
      <c r="AN41" s="11">
        <f>'OddsRatio_working_3-way'!AB41+'OddsRatio_working_3-way'!AH41</f>
        <v>-0.21192151375579671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1.257173632277113</v>
      </c>
      <c r="AS41" s="11">
        <f>IF(('OddsRatio_working_3-way'!X41=0),IF(Q41&gt;0,-Q41^(1/3),(-Q41)^(1/3)),'OddsRatio_working_3-way'!AM41-'OddsRatio_working_3-way'!R41/3)</f>
        <v>-1.0452521185213155</v>
      </c>
      <c r="AT41" s="11">
        <f>IF(('OddsRatio_working_3-way'!X41=0),IF(Q41&gt;0,-Q41^(1/3),(-Q41)^(1/3)),'OddsRatio_working_3-way'!AN41-'OddsRatio_working_3-way'!R41/3)</f>
        <v>-0.21192151375579671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2.78</v>
      </c>
      <c r="B42" s="4">
        <f>IF('True_Odds_Calculator_3-way'!B43="","",'True_Odds_Calculator_3-way'!B43)</f>
        <v>3.59</v>
      </c>
      <c r="C42" s="4">
        <f>IF('True_Odds_Calculator_3-way'!C43="","",'True_Odds_Calculator_3-way'!C43)</f>
        <v>2.14</v>
      </c>
      <c r="D42" s="9">
        <f t="shared" si="13"/>
        <v>0.32406203291495667</v>
      </c>
      <c r="E42" s="9">
        <f t="shared" si="14"/>
        <v>0.24783157955026466</v>
      </c>
      <c r="F42" s="9">
        <f t="shared" si="15"/>
        <v>0.42810638753477864</v>
      </c>
      <c r="G42" s="9">
        <f t="shared" si="16"/>
        <v>1.1718140120607976</v>
      </c>
      <c r="H42" s="9">
        <f t="shared" si="17"/>
        <v>3.0858289414682192</v>
      </c>
      <c r="I42" s="9">
        <f t="shared" si="18"/>
        <v>4.034998291237466</v>
      </c>
      <c r="J42" s="9">
        <f t="shared" si="19"/>
        <v>2.3358679737493095</v>
      </c>
      <c r="K42" s="11">
        <f t="shared" si="20"/>
        <v>0.35971223021582738</v>
      </c>
      <c r="L42" s="11">
        <f t="shared" si="21"/>
        <v>0.2785515320334262</v>
      </c>
      <c r="M42" s="11">
        <f t="shared" si="22"/>
        <v>0.46728971962616822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-0.24607732656454162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0.25798745066633799</v>
      </c>
      <c r="Q42" s="11">
        <f>2*'OddsRatio_working_3-way'!K42*'OddsRatio_working_3-way'!L42*'OddsRatio_working_3-way'!M42</f>
        <v>9.3643357773625438E-2</v>
      </c>
      <c r="R42" s="11">
        <f t="shared" si="23"/>
        <v>0</v>
      </c>
      <c r="S42" s="11">
        <f t="shared" si="24"/>
        <v>-1.0483999248044193</v>
      </c>
      <c r="T42" s="11">
        <f t="shared" si="25"/>
        <v>-0.38054443731557885</v>
      </c>
      <c r="U42" s="11">
        <f>'OddsRatio_working_3-way'!S42-'OddsRatio_working_3-way'!R42^2/3</f>
        <v>-1.0483999248044193</v>
      </c>
      <c r="V42" s="11">
        <f>'OddsRatio_working_3-way'!S42*'OddsRatio_working_3-way'!R42/3-2*'OddsRatio_working_3-way'!R42^3/27-'OddsRatio_working_3-way'!T42</f>
        <v>0.38054443731557885</v>
      </c>
      <c r="W42" s="11">
        <f>'OddsRatio_working_3-way'!V42^2+4*'OddsRatio_working_3-way'!U42^3/27</f>
        <v>-2.5903088554395937E-2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0.20658966414503077</v>
      </c>
      <c r="Y42" s="11">
        <f>IF('OddsRatio_working_3-way'!W42&gt;=0,IF('OddsRatio_working_3-way'!V42+SQRT('OddsRatio_working_3-way'!W42)&gt;0,0,PI()),ACOS('OddsRatio_working_3-way'!V42/(2*'OddsRatio_working_3-way'!X42)))</f>
        <v>0.40011760668040308</v>
      </c>
      <c r="Z42" s="11">
        <f>'OddsRatio_working_3-way'!X42^(1/3)*COS('OddsRatio_working_3-way'!Y42/3)</f>
        <v>0.5859070060303988</v>
      </c>
      <c r="AA42" s="11">
        <f>'OddsRatio_working_3-way'!X42^(1/3)*COS(('OddsRatio_working_3-way'!Y42+2*PI())/3)</f>
        <v>-0.36103225457892502</v>
      </c>
      <c r="AB42" s="11">
        <f>'OddsRatio_working_3-way'!X42^(1/3)*COS(('OddsRatio_working_3-way'!Y42+4*PI())/3)</f>
        <v>-0.22487475145147398</v>
      </c>
      <c r="AC42" s="11">
        <f>'OddsRatio_working_3-way'!X42^(1/3)*SIN('OddsRatio_working_3-way'!Y42/3)</f>
        <v>7.8610571082821282E-2</v>
      </c>
      <c r="AD42" s="11">
        <f>'OddsRatio_working_3-way'!X42^(1/3)*SIN(('OddsRatio_working_3-way'!Y42+2*PI())/3)</f>
        <v>0.46810506593619705</v>
      </c>
      <c r="AE42" s="11">
        <f>'OddsRatio_working_3-way'!X42^(1/3)*SIN(('OddsRatio_working_3-way'!Y42+4*PI())/3)</f>
        <v>-0.54671563701901826</v>
      </c>
      <c r="AF42" s="11">
        <f>-'OddsRatio_working_3-way'!U42/(3*'OddsRatio_working_3-way'!X42^(1/3))*COS(('OddsRatio_working_3-way'!Y42)/3)</f>
        <v>0.5859070060303988</v>
      </c>
      <c r="AG42" s="11">
        <f>-'OddsRatio_working_3-way'!U42/(3*'OddsRatio_working_3-way'!X42^(1/3))*COS(('OddsRatio_working_3-way'!Y42+2*PI())/3)</f>
        <v>-0.36103225457892502</v>
      </c>
      <c r="AH42" s="11">
        <f>-'OddsRatio_working_3-way'!U42/(3*'OddsRatio_working_3-way'!X42^(1/3))*COS(('OddsRatio_working_3-way'!Y42+4*PI())/3)</f>
        <v>-0.22487475145147398</v>
      </c>
      <c r="AI42" s="11">
        <f>'OddsRatio_working_3-way'!U42/(3*'OddsRatio_working_3-way'!X42^(1/3))*SIN(('OddsRatio_working_3-way'!Y42)/3)</f>
        <v>-7.8610571082821282E-2</v>
      </c>
      <c r="AJ42" s="11">
        <f>'OddsRatio_working_3-way'!U42/(3*'OddsRatio_working_3-way'!X42^(1/3))*SIN(('OddsRatio_working_3-way'!Y42+2*PI())/3)</f>
        <v>-0.46810506593619705</v>
      </c>
      <c r="AK42" s="11">
        <f>'OddsRatio_working_3-way'!U42/(3*'OddsRatio_working_3-way'!X42^(1/3))*SIN(('OddsRatio_working_3-way'!Y42+4*PI())/3)</f>
        <v>0.54671563701901826</v>
      </c>
      <c r="AL42" s="11">
        <f>'OddsRatio_working_3-way'!Z42+'OddsRatio_working_3-way'!AF42</f>
        <v>1.1718140120607976</v>
      </c>
      <c r="AM42" s="11">
        <f>'OddsRatio_working_3-way'!AA42+'OddsRatio_working_3-way'!AG42</f>
        <v>-0.72206450915785003</v>
      </c>
      <c r="AN42" s="11">
        <f>'OddsRatio_working_3-way'!AB42+'OddsRatio_working_3-way'!AH42</f>
        <v>-0.44974950290294796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1.1718140120607976</v>
      </c>
      <c r="AS42" s="11">
        <f>IF(('OddsRatio_working_3-way'!X42=0),IF(Q42&gt;0,-Q42^(1/3),(-Q42)^(1/3)),'OddsRatio_working_3-way'!AM42-'OddsRatio_working_3-way'!R42/3)</f>
        <v>-0.72206450915785003</v>
      </c>
      <c r="AT42" s="11">
        <f>IF(('OddsRatio_working_3-way'!X42=0),IF(Q42&gt;0,-Q42^(1/3),(-Q42)^(1/3)),'OddsRatio_working_3-way'!AN42-'OddsRatio_working_3-way'!R42/3)</f>
        <v>-0.44974950290294796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2.21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2.92</v>
      </c>
      <c r="D43" s="9">
        <f t="shared" si="13"/>
        <v>0.42323671764076182</v>
      </c>
      <c r="E43" s="9">
        <f t="shared" si="14"/>
        <v>0.26054480882206887</v>
      </c>
      <c r="F43" s="9">
        <f t="shared" si="15"/>
        <v>0.31621847353716903</v>
      </c>
      <c r="G43" s="9">
        <f t="shared" si="16"/>
        <v>1.1262346810915522</v>
      </c>
      <c r="H43" s="9">
        <f t="shared" si="17"/>
        <v>2.3627439641207779</v>
      </c>
      <c r="I43" s="9">
        <f t="shared" si="18"/>
        <v>3.8381113963507119</v>
      </c>
      <c r="J43" s="9">
        <f t="shared" si="19"/>
        <v>3.1623705876957811</v>
      </c>
      <c r="K43" s="11">
        <f t="shared" si="20"/>
        <v>0.45248868778280543</v>
      </c>
      <c r="L43" s="11">
        <f t="shared" si="21"/>
        <v>0.28409090909090912</v>
      </c>
      <c r="M43" s="11">
        <f t="shared" si="22"/>
        <v>0.34246575342465752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-0.2577325977809457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0.24873142570564005</v>
      </c>
      <c r="Q43" s="11">
        <f>2*'OddsRatio_working_3-way'!K43*'OddsRatio_working_3-way'!L43*'OddsRatio_working_3-way'!M43</f>
        <v>8.804652237367791E-2</v>
      </c>
      <c r="R43" s="11">
        <f t="shared" si="23"/>
        <v>0</v>
      </c>
      <c r="S43" s="11">
        <f t="shared" si="24"/>
        <v>-0.96507553893917597</v>
      </c>
      <c r="T43" s="11">
        <f t="shared" si="25"/>
        <v>-0.34161965980147829</v>
      </c>
      <c r="U43" s="11">
        <f>'OddsRatio_working_3-way'!S43-'OddsRatio_working_3-way'!R43^2/3</f>
        <v>-0.96507553893917597</v>
      </c>
      <c r="V43" s="11">
        <f>'OddsRatio_working_3-way'!S43*'OddsRatio_working_3-way'!R43/3-2*'OddsRatio_working_3-way'!R43^3/27-'OddsRatio_working_3-way'!T43</f>
        <v>0.34161965980147829</v>
      </c>
      <c r="W43" s="11">
        <f>'OddsRatio_working_3-way'!V43^2+4*'OddsRatio_working_3-way'!U43^3/27</f>
        <v>-1.6457959557949445E-2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0.18245681099977279</v>
      </c>
      <c r="Y43" s="11">
        <f>IF('OddsRatio_working_3-way'!W43&gt;=0,IF('OddsRatio_working_3-way'!V43+SQRT('OddsRatio_working_3-way'!W43)&gt;0,0,PI()),ACOS('OddsRatio_working_3-way'!V43/(2*'OddsRatio_working_3-way'!X43)))</f>
        <v>0.35923562746446347</v>
      </c>
      <c r="Z43" s="11">
        <f>'OddsRatio_working_3-way'!X43^(1/3)*COS('OddsRatio_working_3-way'!Y43/3)</f>
        <v>0.56311734054577622</v>
      </c>
      <c r="AA43" s="11">
        <f>'OddsRatio_working_3-way'!X43^(1/3)*COS(('OddsRatio_working_3-way'!Y43+2*PI())/3)</f>
        <v>-0.34023601102111323</v>
      </c>
      <c r="AB43" s="11">
        <f>'OddsRatio_working_3-way'!X43^(1/3)*COS(('OddsRatio_working_3-way'!Y43+4*PI())/3)</f>
        <v>-0.22288132952466314</v>
      </c>
      <c r="AC43" s="11">
        <f>'OddsRatio_working_3-way'!X43^(1/3)*SIN('OddsRatio_working_3-way'!Y43/3)</f>
        <v>6.7754756952638287E-2</v>
      </c>
      <c r="AD43" s="11">
        <f>'OddsRatio_working_3-way'!X43^(1/3)*SIN(('OddsRatio_working_3-way'!Y43+2*PI())/3)</f>
        <v>0.45379654374785588</v>
      </c>
      <c r="AE43" s="11">
        <f>'OddsRatio_working_3-way'!X43^(1/3)*SIN(('OddsRatio_working_3-way'!Y43+4*PI())/3)</f>
        <v>-0.52155130070049427</v>
      </c>
      <c r="AF43" s="11">
        <f>-'OddsRatio_working_3-way'!U43/(3*'OddsRatio_working_3-way'!X43^(1/3))*COS(('OddsRatio_working_3-way'!Y43)/3)</f>
        <v>0.563117340545776</v>
      </c>
      <c r="AG43" s="11">
        <f>-'OddsRatio_working_3-way'!U43/(3*'OddsRatio_working_3-way'!X43^(1/3))*COS(('OddsRatio_working_3-way'!Y43+2*PI())/3)</f>
        <v>-0.34023601102111306</v>
      </c>
      <c r="AH43" s="11">
        <f>-'OddsRatio_working_3-way'!U43/(3*'OddsRatio_working_3-way'!X43^(1/3))*COS(('OddsRatio_working_3-way'!Y43+4*PI())/3)</f>
        <v>-0.22288132952466302</v>
      </c>
      <c r="AI43" s="11">
        <f>'OddsRatio_working_3-way'!U43/(3*'OddsRatio_working_3-way'!X43^(1/3))*SIN(('OddsRatio_working_3-way'!Y43)/3)</f>
        <v>-6.7754756952638259E-2</v>
      </c>
      <c r="AJ43" s="11">
        <f>'OddsRatio_working_3-way'!U43/(3*'OddsRatio_working_3-way'!X43^(1/3))*SIN(('OddsRatio_working_3-way'!Y43+2*PI())/3)</f>
        <v>-0.45379654374785572</v>
      </c>
      <c r="AK43" s="11">
        <f>'OddsRatio_working_3-way'!U43/(3*'OddsRatio_working_3-way'!X43^(1/3))*SIN(('OddsRatio_working_3-way'!Y43+4*PI())/3)</f>
        <v>0.52155130070049405</v>
      </c>
      <c r="AL43" s="11">
        <f>'OddsRatio_working_3-way'!Z43+'OddsRatio_working_3-way'!AF43</f>
        <v>1.1262346810915522</v>
      </c>
      <c r="AM43" s="11">
        <f>'OddsRatio_working_3-way'!AA43+'OddsRatio_working_3-way'!AG43</f>
        <v>-0.68047202204222623</v>
      </c>
      <c r="AN43" s="11">
        <f>'OddsRatio_working_3-way'!AB43+'OddsRatio_working_3-way'!AH43</f>
        <v>-0.44576265904932616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1.1262346810915522</v>
      </c>
      <c r="AS43" s="11">
        <f>IF(('OddsRatio_working_3-way'!X43=0),IF(Q43&gt;0,-Q43^(1/3),(-Q43)^(1/3)),'OddsRatio_working_3-way'!AM43-'OddsRatio_working_3-way'!R43/3)</f>
        <v>-0.68047202204222623</v>
      </c>
      <c r="AT43" s="11">
        <f>IF(('OddsRatio_working_3-way'!X43=0),IF(Q43&gt;0,-Q43^(1/3),(-Q43)^(1/3)),'OddsRatio_working_3-way'!AN43-'OddsRatio_working_3-way'!R43/3)</f>
        <v>-0.44576265904932616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1.47</v>
      </c>
      <c r="B44" s="4">
        <f>IF('True_Odds_Calculator_3-way'!B45="","",'True_Odds_Calculator_3-way'!B45)</f>
        <v>4.0599999999999996</v>
      </c>
      <c r="C44" s="4">
        <f>IF('True_Odds_Calculator_3-way'!C45="","",'True_Odds_Calculator_3-way'!C45)</f>
        <v>5.52</v>
      </c>
      <c r="D44" s="9">
        <f t="shared" si="13"/>
        <v>0.63541457243586252</v>
      </c>
      <c r="E44" s="9">
        <f t="shared" si="14"/>
        <v>0.21116443656896208</v>
      </c>
      <c r="F44" s="9">
        <f t="shared" si="15"/>
        <v>0.1534209909951752</v>
      </c>
      <c r="G44" s="9">
        <f t="shared" si="16"/>
        <v>1.2207993164127138</v>
      </c>
      <c r="H44" s="9">
        <f t="shared" si="17"/>
        <v>1.5737756787139754</v>
      </c>
      <c r="I44" s="9">
        <f t="shared" si="18"/>
        <v>4.735645908222903</v>
      </c>
      <c r="J44" s="9">
        <f t="shared" si="19"/>
        <v>6.5180129101854654</v>
      </c>
      <c r="K44" s="11">
        <f t="shared" si="20"/>
        <v>0.68027210884353739</v>
      </c>
      <c r="L44" s="11">
        <f t="shared" si="21"/>
        <v>0.24630541871921185</v>
      </c>
      <c r="M44" s="11">
        <f t="shared" si="22"/>
        <v>0.1811594202898551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-0.1973218929893652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0.2443506138087419</v>
      </c>
      <c r="Q44" s="11">
        <f>2*'OddsRatio_working_3-way'!K44*'OddsRatio_working_3-way'!L44*'OddsRatio_working_3-way'!M44</f>
        <v>6.0708227033227813E-2</v>
      </c>
      <c r="R44" s="11">
        <f t="shared" si="23"/>
        <v>0</v>
      </c>
      <c r="S44" s="11">
        <f t="shared" si="24"/>
        <v>-1.2383350377746039</v>
      </c>
      <c r="T44" s="11">
        <f t="shared" si="25"/>
        <v>-0.30766087895021221</v>
      </c>
      <c r="U44" s="11">
        <f>'OddsRatio_working_3-way'!S44-'OddsRatio_working_3-way'!R44^2/3</f>
        <v>-1.2383350377746039</v>
      </c>
      <c r="V44" s="11">
        <f>'OddsRatio_working_3-way'!S44*'OddsRatio_working_3-way'!R44/3-2*'OddsRatio_working_3-way'!R44^3/27-'OddsRatio_working_3-way'!T44</f>
        <v>0.30766087895021221</v>
      </c>
      <c r="W44" s="11">
        <f>'OddsRatio_working_3-way'!V44^2+4*'OddsRatio_working_3-way'!U44^3/27</f>
        <v>-0.18667132724363036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0.26520112352705422</v>
      </c>
      <c r="Y44" s="11">
        <f>IF('OddsRatio_working_3-way'!W44&gt;=0,IF('OddsRatio_working_3-way'!V44+SQRT('OddsRatio_working_3-way'!W44)&gt;0,0,PI()),ACOS('OddsRatio_working_3-way'!V44/(2*'OddsRatio_working_3-way'!X44)))</f>
        <v>0.9520038131216404</v>
      </c>
      <c r="Z44" s="11">
        <f>'OddsRatio_working_3-way'!X44^(1/3)*COS('OddsRatio_working_3-way'!Y44/3)</f>
        <v>0.61039965820635689</v>
      </c>
      <c r="AA44" s="11">
        <f>'OddsRatio_working_3-way'!X44^(1/3)*COS(('OddsRatio_working_3-way'!Y44+2*PI())/3)</f>
        <v>-0.47881708743259416</v>
      </c>
      <c r="AB44" s="11">
        <f>'OddsRatio_working_3-way'!X44^(1/3)*COS(('OddsRatio_working_3-way'!Y44+4*PI())/3)</f>
        <v>-0.13158257077376273</v>
      </c>
      <c r="AC44" s="11">
        <f>'OddsRatio_working_3-way'!X44^(1/3)*SIN('OddsRatio_working_3-way'!Y44/3)</f>
        <v>0.2004759416649059</v>
      </c>
      <c r="AD44" s="11">
        <f>'OddsRatio_working_3-way'!X44^(1/3)*SIN(('OddsRatio_working_3-way'!Y44+2*PI())/3)</f>
        <v>0.42838363963559045</v>
      </c>
      <c r="AE44" s="11">
        <f>'OddsRatio_working_3-way'!X44^(1/3)*SIN(('OddsRatio_working_3-way'!Y44+4*PI())/3)</f>
        <v>-0.62885958130049635</v>
      </c>
      <c r="AF44" s="11">
        <f>-'OddsRatio_working_3-way'!U44/(3*'OddsRatio_working_3-way'!X44^(1/3))*COS(('OddsRatio_working_3-way'!Y44)/3)</f>
        <v>0.61039965820635689</v>
      </c>
      <c r="AG44" s="11">
        <f>-'OddsRatio_working_3-way'!U44/(3*'OddsRatio_working_3-way'!X44^(1/3))*COS(('OddsRatio_working_3-way'!Y44+2*PI())/3)</f>
        <v>-0.47881708743259416</v>
      </c>
      <c r="AH44" s="11">
        <f>-'OddsRatio_working_3-way'!U44/(3*'OddsRatio_working_3-way'!X44^(1/3))*COS(('OddsRatio_working_3-way'!Y44+4*PI())/3)</f>
        <v>-0.13158257077376273</v>
      </c>
      <c r="AI44" s="11">
        <f>'OddsRatio_working_3-way'!U44/(3*'OddsRatio_working_3-way'!X44^(1/3))*SIN(('OddsRatio_working_3-way'!Y44)/3)</f>
        <v>-0.2004759416649059</v>
      </c>
      <c r="AJ44" s="11">
        <f>'OddsRatio_working_3-way'!U44/(3*'OddsRatio_working_3-way'!X44^(1/3))*SIN(('OddsRatio_working_3-way'!Y44+2*PI())/3)</f>
        <v>-0.42838363963559045</v>
      </c>
      <c r="AK44" s="11">
        <f>'OddsRatio_working_3-way'!U44/(3*'OddsRatio_working_3-way'!X44^(1/3))*SIN(('OddsRatio_working_3-way'!Y44+4*PI())/3)</f>
        <v>0.62885958130049635</v>
      </c>
      <c r="AL44" s="11">
        <f>'OddsRatio_working_3-way'!Z44+'OddsRatio_working_3-way'!AF44</f>
        <v>1.2207993164127138</v>
      </c>
      <c r="AM44" s="11">
        <f>'OddsRatio_working_3-way'!AA44+'OddsRatio_working_3-way'!AG44</f>
        <v>-0.95763417486518831</v>
      </c>
      <c r="AN44" s="11">
        <f>'OddsRatio_working_3-way'!AB44+'OddsRatio_working_3-way'!AH44</f>
        <v>-0.26316514154752546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1.2207993164127138</v>
      </c>
      <c r="AS44" s="11">
        <f>IF(('OddsRatio_working_3-way'!X44=0),IF(Q44&gt;0,-Q44^(1/3),(-Q44)^(1/3)),'OddsRatio_working_3-way'!AM44-'OddsRatio_working_3-way'!R44/3)</f>
        <v>-0.95763417486518831</v>
      </c>
      <c r="AT44" s="11">
        <f>IF(('OddsRatio_working_3-way'!X44=0),IF(Q44&gt;0,-Q44^(1/3),(-Q44)^(1/3)),'OddsRatio_working_3-way'!AN44-'OddsRatio_working_3-way'!R44/3)</f>
        <v>-0.26316514154752546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2.2200000000000002</v>
      </c>
      <c r="B45" s="4">
        <f>IF('True_Odds_Calculator_3-way'!B46="","",'True_Odds_Calculator_3-way'!B46)</f>
        <v>3.29</v>
      </c>
      <c r="C45" s="4">
        <f>IF('True_Odds_Calculator_3-way'!C46="","",'True_Odds_Calculator_3-way'!C46)</f>
        <v>2.85</v>
      </c>
      <c r="D45" s="9">
        <f t="shared" si="13"/>
        <v>0.41205202423601373</v>
      </c>
      <c r="E45" s="9">
        <f t="shared" si="14"/>
        <v>0.27186322605287649</v>
      </c>
      <c r="F45" s="9">
        <f t="shared" si="15"/>
        <v>0.3160847497111095</v>
      </c>
      <c r="G45" s="9">
        <f t="shared" si="16"/>
        <v>1.1695721461188942</v>
      </c>
      <c r="H45" s="9">
        <f t="shared" si="17"/>
        <v>2.4268780182650516</v>
      </c>
      <c r="I45" s="9">
        <f t="shared" si="18"/>
        <v>3.6783202146122673</v>
      </c>
      <c r="J45" s="9">
        <f t="shared" si="19"/>
        <v>3.1637084703199547</v>
      </c>
      <c r="K45" s="11">
        <f t="shared" si="20"/>
        <v>0.4504504504504504</v>
      </c>
      <c r="L45" s="11">
        <f t="shared" si="21"/>
        <v>0.303951367781155</v>
      </c>
      <c r="M45" s="11">
        <f t="shared" si="22"/>
        <v>0.35087719298245612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-0.24829805008976336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0.25749633812343775</v>
      </c>
      <c r="Q45" s="11">
        <f>2*'OddsRatio_working_3-way'!K45*'OddsRatio_working_3-way'!L45*'OddsRatio_working_3-way'!M45</f>
        <v>9.6080723180387212E-2</v>
      </c>
      <c r="R45" s="11">
        <f t="shared" si="23"/>
        <v>0</v>
      </c>
      <c r="S45" s="11">
        <f t="shared" si="24"/>
        <v>-1.0370453494513916</v>
      </c>
      <c r="T45" s="11">
        <f t="shared" si="25"/>
        <v>-0.38695721994454901</v>
      </c>
      <c r="U45" s="11">
        <f>'OddsRatio_working_3-way'!S45-'OddsRatio_working_3-way'!R45^2/3</f>
        <v>-1.0370453494513916</v>
      </c>
      <c r="V45" s="11">
        <f>'OddsRatio_working_3-way'!S45*'OddsRatio_working_3-way'!R45/3-2*'OddsRatio_working_3-way'!R45^3/27-'OddsRatio_working_3-way'!T45</f>
        <v>0.38695721994454901</v>
      </c>
      <c r="W45" s="11">
        <f>'OddsRatio_working_3-way'!V45^2+4*'OddsRatio_working_3-way'!U45^3/27</f>
        <v>-1.5494326463255798E-2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0.2032425992074926</v>
      </c>
      <c r="Y45" s="11">
        <f>IF('OddsRatio_working_3-way'!W45&gt;=0,IF('OddsRatio_working_3-way'!V45+SQRT('OddsRatio_working_3-way'!W45)&gt;0,0,PI()),ACOS('OddsRatio_working_3-way'!V45/(2*'OddsRatio_working_3-way'!X45)))</f>
        <v>0.31122570312856923</v>
      </c>
      <c r="Z45" s="11">
        <f>'OddsRatio_working_3-way'!X45^(1/3)*COS('OddsRatio_working_3-way'!Y45/3)</f>
        <v>0.58478607305944708</v>
      </c>
      <c r="AA45" s="11">
        <f>'OddsRatio_working_3-way'!X45^(1/3)*COS(('OddsRatio_working_3-way'!Y45+2*PI())/3)</f>
        <v>-0.34512133945738499</v>
      </c>
      <c r="AB45" s="11">
        <f>'OddsRatio_working_3-way'!X45^(1/3)*COS(('OddsRatio_working_3-way'!Y45+4*PI())/3)</f>
        <v>-0.23966473360206217</v>
      </c>
      <c r="AC45" s="11">
        <f>'OddsRatio_working_3-way'!X45^(1/3)*SIN('OddsRatio_working_3-way'!Y45/3)</f>
        <v>6.088539977839498E-2</v>
      </c>
      <c r="AD45" s="11">
        <f>'OddsRatio_working_3-way'!X45^(1/3)*SIN(('OddsRatio_working_3-way'!Y45+2*PI())/3)</f>
        <v>0.4759968951596264</v>
      </c>
      <c r="AE45" s="11">
        <f>'OddsRatio_working_3-way'!X45^(1/3)*SIN(('OddsRatio_working_3-way'!Y45+4*PI())/3)</f>
        <v>-0.53688229493802131</v>
      </c>
      <c r="AF45" s="11">
        <f>-'OddsRatio_working_3-way'!U45/(3*'OddsRatio_working_3-way'!X45^(1/3))*COS(('OddsRatio_working_3-way'!Y45)/3)</f>
        <v>0.58478607305944708</v>
      </c>
      <c r="AG45" s="11">
        <f>-'OddsRatio_working_3-way'!U45/(3*'OddsRatio_working_3-way'!X45^(1/3))*COS(('OddsRatio_working_3-way'!Y45+2*PI())/3)</f>
        <v>-0.34512133945738499</v>
      </c>
      <c r="AH45" s="11">
        <f>-'OddsRatio_working_3-way'!U45/(3*'OddsRatio_working_3-way'!X45^(1/3))*COS(('OddsRatio_working_3-way'!Y45+4*PI())/3)</f>
        <v>-0.23966473360206217</v>
      </c>
      <c r="AI45" s="11">
        <f>'OddsRatio_working_3-way'!U45/(3*'OddsRatio_working_3-way'!X45^(1/3))*SIN(('OddsRatio_working_3-way'!Y45)/3)</f>
        <v>-6.088539977839498E-2</v>
      </c>
      <c r="AJ45" s="11">
        <f>'OddsRatio_working_3-way'!U45/(3*'OddsRatio_working_3-way'!X45^(1/3))*SIN(('OddsRatio_working_3-way'!Y45+2*PI())/3)</f>
        <v>-0.4759968951596264</v>
      </c>
      <c r="AK45" s="11">
        <f>'OddsRatio_working_3-way'!U45/(3*'OddsRatio_working_3-way'!X45^(1/3))*SIN(('OddsRatio_working_3-way'!Y45+4*PI())/3)</f>
        <v>0.53688229493802131</v>
      </c>
      <c r="AL45" s="11">
        <f>'OddsRatio_working_3-way'!Z45+'OddsRatio_working_3-way'!AF45</f>
        <v>1.1695721461188942</v>
      </c>
      <c r="AM45" s="11">
        <f>'OddsRatio_working_3-way'!AA45+'OddsRatio_working_3-way'!AG45</f>
        <v>-0.69024267891476998</v>
      </c>
      <c r="AN45" s="11">
        <f>'OddsRatio_working_3-way'!AB45+'OddsRatio_working_3-way'!AH45</f>
        <v>-0.47932946720412434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1.1695721461188942</v>
      </c>
      <c r="AS45" s="11">
        <f>IF(('OddsRatio_working_3-way'!X45=0),IF(Q45&gt;0,-Q45^(1/3),(-Q45)^(1/3)),'OddsRatio_working_3-way'!AM45-'OddsRatio_working_3-way'!R45/3)</f>
        <v>-0.69024267891476998</v>
      </c>
      <c r="AT45" s="11">
        <f>IF(('OddsRatio_working_3-way'!X45=0),IF(Q45&gt;0,-Q45^(1/3),(-Q45)^(1/3)),'OddsRatio_working_3-way'!AN45-'OddsRatio_working_3-way'!R45/3)</f>
        <v>-0.47932946720412434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1.58</v>
      </c>
      <c r="B46" s="4">
        <f>IF('True_Odds_Calculator_3-way'!B47="","",'True_Odds_Calculator_3-way'!B47)</f>
        <v>3.73</v>
      </c>
      <c r="C46" s="4">
        <f>IF('True_Odds_Calculator_3-way'!C47="","",'True_Odds_Calculator_3-way'!C47)</f>
        <v>6.93</v>
      </c>
      <c r="D46" s="9">
        <f t="shared" si="13"/>
        <v>0.61346691638130568</v>
      </c>
      <c r="E46" s="9">
        <f t="shared" si="14"/>
        <v>0.25216100593152413</v>
      </c>
      <c r="F46" s="9">
        <f t="shared" si="15"/>
        <v>0.13437207768717013</v>
      </c>
      <c r="G46" s="9">
        <f t="shared" si="16"/>
        <v>1.0863444030492513</v>
      </c>
      <c r="H46" s="9">
        <f t="shared" si="17"/>
        <v>1.6300797537685656</v>
      </c>
      <c r="I46" s="9">
        <f t="shared" si="18"/>
        <v>3.9657202203244548</v>
      </c>
      <c r="J46" s="9">
        <f t="shared" si="19"/>
        <v>7.4420223100820611</v>
      </c>
      <c r="K46" s="11">
        <f t="shared" si="20"/>
        <v>0.63291139240506322</v>
      </c>
      <c r="L46" s="11">
        <f t="shared" si="21"/>
        <v>0.26809651474530832</v>
      </c>
      <c r="M46" s="11">
        <f t="shared" si="22"/>
        <v>0.14430014430014432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-0.22990381639039448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0.22624178459519689</v>
      </c>
      <c r="Q46" s="11">
        <f>2*'OddsRatio_working_3-way'!K46*'OddsRatio_working_3-way'!L46*'OddsRatio_working_3-way'!M46</f>
        <v>4.8970083245713614E-2</v>
      </c>
      <c r="R46" s="11">
        <f t="shared" si="23"/>
        <v>0</v>
      </c>
      <c r="S46" s="11">
        <f t="shared" si="24"/>
        <v>-0.98407146148031244</v>
      </c>
      <c r="T46" s="11">
        <f t="shared" si="25"/>
        <v>-0.21300248083989445</v>
      </c>
      <c r="U46" s="11">
        <f>'OddsRatio_working_3-way'!S46-'OddsRatio_working_3-way'!R46^2/3</f>
        <v>-0.98407146148031244</v>
      </c>
      <c r="V46" s="11">
        <f>'OddsRatio_working_3-way'!S46*'OddsRatio_working_3-way'!R46/3-2*'OddsRatio_working_3-way'!R46^3/27-'OddsRatio_working_3-way'!T46</f>
        <v>0.21300248083989445</v>
      </c>
      <c r="W46" s="11">
        <f>'OddsRatio_working_3-way'!V46^2+4*'OddsRatio_working_3-way'!U46^3/27</f>
        <v>-9.5810905837045213E-2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0.18787027617547356</v>
      </c>
      <c r="Y46" s="11">
        <f>IF('OddsRatio_working_3-way'!W46&gt;=0,IF('OddsRatio_working_3-way'!V46+SQRT('OddsRatio_working_3-way'!W46)&gt;0,0,PI()),ACOS('OddsRatio_working_3-way'!V46/(2*'OddsRatio_working_3-way'!X46)))</f>
        <v>0.96807410712834296</v>
      </c>
      <c r="Z46" s="11">
        <f>'OddsRatio_working_3-way'!X46^(1/3)*COS('OddsRatio_working_3-way'!Y46/3)</f>
        <v>0.54317220152462564</v>
      </c>
      <c r="AA46" s="11">
        <f>'OddsRatio_working_3-way'!X46^(1/3)*COS(('OddsRatio_working_3-way'!Y46+2*PI())/3)</f>
        <v>-0.42887829697130059</v>
      </c>
      <c r="AB46" s="11">
        <f>'OddsRatio_working_3-way'!X46^(1/3)*COS(('OddsRatio_working_3-way'!Y46+4*PI())/3)</f>
        <v>-0.11429390455332518</v>
      </c>
      <c r="AC46" s="11">
        <f>'OddsRatio_working_3-way'!X46^(1/3)*SIN('OddsRatio_working_3-way'!Y46/3)</f>
        <v>0.18162538364537315</v>
      </c>
      <c r="AD46" s="11">
        <f>'OddsRatio_working_3-way'!X46^(1/3)*SIN(('OddsRatio_working_3-way'!Y46+2*PI())/3)</f>
        <v>0.37958823332715991</v>
      </c>
      <c r="AE46" s="11">
        <f>'OddsRatio_working_3-way'!X46^(1/3)*SIN(('OddsRatio_working_3-way'!Y46+4*PI())/3)</f>
        <v>-0.56121361697253291</v>
      </c>
      <c r="AF46" s="11">
        <f>-'OddsRatio_working_3-way'!U46/(3*'OddsRatio_working_3-way'!X46^(1/3))*COS(('OddsRatio_working_3-way'!Y46)/3)</f>
        <v>0.54317220152462553</v>
      </c>
      <c r="AG46" s="11">
        <f>-'OddsRatio_working_3-way'!U46/(3*'OddsRatio_working_3-way'!X46^(1/3))*COS(('OddsRatio_working_3-way'!Y46+2*PI())/3)</f>
        <v>-0.42887829697130053</v>
      </c>
      <c r="AH46" s="11">
        <f>-'OddsRatio_working_3-way'!U46/(3*'OddsRatio_working_3-way'!X46^(1/3))*COS(('OddsRatio_working_3-way'!Y46+4*PI())/3)</f>
        <v>-0.11429390455332515</v>
      </c>
      <c r="AI46" s="11">
        <f>'OddsRatio_working_3-way'!U46/(3*'OddsRatio_working_3-way'!X46^(1/3))*SIN(('OddsRatio_working_3-way'!Y46)/3)</f>
        <v>-0.18162538364537312</v>
      </c>
      <c r="AJ46" s="11">
        <f>'OddsRatio_working_3-way'!U46/(3*'OddsRatio_working_3-way'!X46^(1/3))*SIN(('OddsRatio_working_3-way'!Y46+2*PI())/3)</f>
        <v>-0.3795882333271598</v>
      </c>
      <c r="AK46" s="11">
        <f>'OddsRatio_working_3-way'!U46/(3*'OddsRatio_working_3-way'!X46^(1/3))*SIN(('OddsRatio_working_3-way'!Y46+4*PI())/3)</f>
        <v>0.5612136169725328</v>
      </c>
      <c r="AL46" s="11">
        <f>'OddsRatio_working_3-way'!Z46+'OddsRatio_working_3-way'!AF46</f>
        <v>1.0863444030492513</v>
      </c>
      <c r="AM46" s="11">
        <f>'OddsRatio_working_3-way'!AA46+'OddsRatio_working_3-way'!AG46</f>
        <v>-0.85775659394260106</v>
      </c>
      <c r="AN46" s="11">
        <f>'OddsRatio_working_3-way'!AB46+'OddsRatio_working_3-way'!AH46</f>
        <v>-0.22858780910665033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1.0863444030492513</v>
      </c>
      <c r="AS46" s="11">
        <f>IF(('OddsRatio_working_3-way'!X46=0),IF(Q46&gt;0,-Q46^(1/3),(-Q46)^(1/3)),'OddsRatio_working_3-way'!AM46-'OddsRatio_working_3-way'!R46/3)</f>
        <v>-0.85775659394260106</v>
      </c>
      <c r="AT46" s="11">
        <f>IF(('OddsRatio_working_3-way'!X46=0),IF(Q46&gt;0,-Q46^(1/3),(-Q46)^(1/3)),'OddsRatio_working_3-way'!AN46-'OddsRatio_working_3-way'!R46/3)</f>
        <v>-0.22858780910665033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1.47</v>
      </c>
      <c r="B47" s="4">
        <f>IF('True_Odds_Calculator_3-way'!B48="","",'True_Odds_Calculator_3-way'!B48)</f>
        <v>4.3</v>
      </c>
      <c r="C47" s="4">
        <f>IF('True_Odds_Calculator_3-way'!C48="","",'True_Odds_Calculator_3-way'!C48)</f>
        <v>7.7</v>
      </c>
      <c r="D47" s="9">
        <f t="shared" si="13"/>
        <v>0.66159543179165792</v>
      </c>
      <c r="E47" s="9">
        <f t="shared" si="14"/>
        <v>0.21780005296492871</v>
      </c>
      <c r="F47" s="9">
        <f t="shared" si="15"/>
        <v>0.12060451524341338</v>
      </c>
      <c r="G47" s="9">
        <f t="shared" si="16"/>
        <v>1.0882930639988984</v>
      </c>
      <c r="H47" s="9">
        <f t="shared" si="17"/>
        <v>1.511497740079482</v>
      </c>
      <c r="I47" s="9">
        <f t="shared" si="18"/>
        <v>4.591367111196365</v>
      </c>
      <c r="J47" s="9">
        <f t="shared" si="19"/>
        <v>8.2915635287926204</v>
      </c>
      <c r="K47" s="11">
        <f t="shared" si="20"/>
        <v>0.68027210884353739</v>
      </c>
      <c r="L47" s="11">
        <f t="shared" si="21"/>
        <v>0.23255813953488372</v>
      </c>
      <c r="M47" s="11">
        <f t="shared" si="22"/>
        <v>0.12987012987012986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-0.21350600040680723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0.21511473813324788</v>
      </c>
      <c r="Q47" s="11">
        <f>2*'OddsRatio_working_3-way'!K47*'OddsRatio_working_3-way'!L47*'OddsRatio_working_3-way'!M47</f>
        <v>4.1091640522110381E-2</v>
      </c>
      <c r="R47" s="11">
        <f t="shared" si="23"/>
        <v>0</v>
      </c>
      <c r="S47" s="11">
        <f t="shared" si="24"/>
        <v>-1.0075348595513729</v>
      </c>
      <c r="T47" s="11">
        <f t="shared" si="25"/>
        <v>-0.19246129122280281</v>
      </c>
      <c r="U47" s="11">
        <f>'OddsRatio_working_3-way'!S47-'OddsRatio_working_3-way'!R47^2/3</f>
        <v>-1.0075348595513729</v>
      </c>
      <c r="V47" s="11">
        <f>'OddsRatio_working_3-way'!S47*'OddsRatio_working_3-way'!R47/3-2*'OddsRatio_working_3-way'!R47^3/27-'OddsRatio_working_3-way'!T47</f>
        <v>0.19246129122280281</v>
      </c>
      <c r="W47" s="11">
        <f>'OddsRatio_working_3-way'!V47^2+4*'OddsRatio_working_3-way'!U47^3/27</f>
        <v>-0.11448092230891502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0.19462930851240232</v>
      </c>
      <c r="Y47" s="11">
        <f>IF('OddsRatio_working_3-way'!W47&gt;=0,IF('OddsRatio_working_3-way'!V47+SQRT('OddsRatio_working_3-way'!W47)&gt;0,0,PI()),ACOS('OddsRatio_working_3-way'!V47/(2*'OddsRatio_working_3-way'!X47)))</f>
        <v>1.053616927013068</v>
      </c>
      <c r="Z47" s="11">
        <f>'OddsRatio_working_3-way'!X47^(1/3)*COS('OddsRatio_working_3-way'!Y47/3)</f>
        <v>0.54414653199944918</v>
      </c>
      <c r="AA47" s="11">
        <f>'OddsRatio_working_3-way'!X47^(1/3)*COS(('OddsRatio_working_3-way'!Y47+2*PI())/3)</f>
        <v>-0.44473515719918</v>
      </c>
      <c r="AB47" s="11">
        <f>'OddsRatio_working_3-way'!X47^(1/3)*COS(('OddsRatio_working_3-way'!Y47+4*PI())/3)</f>
        <v>-9.9411374800269584E-2</v>
      </c>
      <c r="AC47" s="11">
        <f>'OddsRatio_working_3-way'!X47^(1/3)*SIN('OddsRatio_working_3-way'!Y47/3)</f>
        <v>0.19937277872559095</v>
      </c>
      <c r="AD47" s="11">
        <f>'OddsRatio_working_3-way'!X47^(1/3)*SIN(('OddsRatio_working_3-way'!Y47+2*PI())/3)</f>
        <v>0.3715583307299295</v>
      </c>
      <c r="AE47" s="11">
        <f>'OddsRatio_working_3-way'!X47^(1/3)*SIN(('OddsRatio_working_3-way'!Y47+4*PI())/3)</f>
        <v>-0.57093110945552039</v>
      </c>
      <c r="AF47" s="11">
        <f>-'OddsRatio_working_3-way'!U47/(3*'OddsRatio_working_3-way'!X47^(1/3))*COS(('OddsRatio_working_3-way'!Y47)/3)</f>
        <v>0.54414653199944907</v>
      </c>
      <c r="AG47" s="11">
        <f>-'OddsRatio_working_3-way'!U47/(3*'OddsRatio_working_3-way'!X47^(1/3))*COS(('OddsRatio_working_3-way'!Y47+2*PI())/3)</f>
        <v>-0.44473515719917994</v>
      </c>
      <c r="AH47" s="11">
        <f>-'OddsRatio_working_3-way'!U47/(3*'OddsRatio_working_3-way'!X47^(1/3))*COS(('OddsRatio_working_3-way'!Y47+4*PI())/3)</f>
        <v>-9.9411374800269556E-2</v>
      </c>
      <c r="AI47" s="11">
        <f>'OddsRatio_working_3-way'!U47/(3*'OddsRatio_working_3-way'!X47^(1/3))*SIN(('OddsRatio_working_3-way'!Y47)/3)</f>
        <v>-0.19937277872559089</v>
      </c>
      <c r="AJ47" s="11">
        <f>'OddsRatio_working_3-way'!U47/(3*'OddsRatio_working_3-way'!X47^(1/3))*SIN(('OddsRatio_working_3-way'!Y47+2*PI())/3)</f>
        <v>-0.37155833072992944</v>
      </c>
      <c r="AK47" s="11">
        <f>'OddsRatio_working_3-way'!U47/(3*'OddsRatio_working_3-way'!X47^(1/3))*SIN(('OddsRatio_working_3-way'!Y47+4*PI())/3)</f>
        <v>0.57093110945552028</v>
      </c>
      <c r="AL47" s="11">
        <f>'OddsRatio_working_3-way'!Z47+'OddsRatio_working_3-way'!AF47</f>
        <v>1.0882930639988984</v>
      </c>
      <c r="AM47" s="11">
        <f>'OddsRatio_working_3-way'!AA47+'OddsRatio_working_3-way'!AG47</f>
        <v>-0.88947031439836</v>
      </c>
      <c r="AN47" s="11">
        <f>'OddsRatio_working_3-way'!AB47+'OddsRatio_working_3-way'!AH47</f>
        <v>-0.19882274960053914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1.0882930639988984</v>
      </c>
      <c r="AS47" s="11">
        <f>IF(('OddsRatio_working_3-way'!X47=0),IF(Q47&gt;0,-Q47^(1/3),(-Q47)^(1/3)),'OddsRatio_working_3-way'!AM47-'OddsRatio_working_3-way'!R47/3)</f>
        <v>-0.88947031439836</v>
      </c>
      <c r="AT47" s="11">
        <f>IF(('OddsRatio_working_3-way'!X47=0),IF(Q47&gt;0,-Q47^(1/3),(-Q47)^(1/3)),'OddsRatio_working_3-way'!AN47-'OddsRatio_working_3-way'!R47/3)</f>
        <v>-0.19882274960053914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3.17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2.4</v>
      </c>
      <c r="D48" s="9">
        <f t="shared" si="13"/>
        <v>0.30327767817443108</v>
      </c>
      <c r="E48" s="9">
        <f t="shared" si="14"/>
        <v>0.2938432473206965</v>
      </c>
      <c r="F48" s="9">
        <f t="shared" si="15"/>
        <v>0.40287907450487248</v>
      </c>
      <c r="G48" s="9">
        <f t="shared" si="16"/>
        <v>1.0586674110746737</v>
      </c>
      <c r="H48" s="9">
        <f t="shared" si="17"/>
        <v>3.2973082820320423</v>
      </c>
      <c r="I48" s="9">
        <f t="shared" si="18"/>
        <v>3.4031750231395099</v>
      </c>
      <c r="J48" s="9">
        <f t="shared" si="19"/>
        <v>2.4821343755045433</v>
      </c>
      <c r="K48" s="11">
        <f t="shared" si="20"/>
        <v>0.31545741324921134</v>
      </c>
      <c r="L48" s="11">
        <f t="shared" si="21"/>
        <v>0.3058103975535168</v>
      </c>
      <c r="M48" s="11">
        <f t="shared" si="22"/>
        <v>0.41666666666666669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-0.27720136858996003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0.23474404859523368</v>
      </c>
      <c r="Q48" s="11">
        <f>2*'OddsRatio_working_3-way'!K48*'OddsRatio_working_3-way'!L48*'OddsRatio_working_3-way'!M48</f>
        <v>8.0391797464121131E-2</v>
      </c>
      <c r="R48" s="11">
        <f t="shared" si="23"/>
        <v>0</v>
      </c>
      <c r="S48" s="11">
        <f t="shared" si="24"/>
        <v>-0.8468358211552347</v>
      </c>
      <c r="T48" s="11">
        <f t="shared" si="25"/>
        <v>-0.29001226751891601</v>
      </c>
      <c r="U48" s="11">
        <f>'OddsRatio_working_3-way'!S48-'OddsRatio_working_3-way'!R48^2/3</f>
        <v>-0.8468358211552347</v>
      </c>
      <c r="V48" s="11">
        <f>'OddsRatio_working_3-way'!S48*'OddsRatio_working_3-way'!R48/3-2*'OddsRatio_working_3-way'!R48^3/27-'OddsRatio_working_3-way'!T48</f>
        <v>0.29001226751891601</v>
      </c>
      <c r="W48" s="11">
        <f>'OddsRatio_working_3-way'!V48^2+4*'OddsRatio_working_3-way'!U48^3/27</f>
        <v>-5.8620908137095862E-3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0.14997433624221587</v>
      </c>
      <c r="Y48" s="11">
        <f>IF('OddsRatio_working_3-way'!W48&gt;=0,IF('OddsRatio_working_3-way'!V48+SQRT('OddsRatio_working_3-way'!W48)&gt;0,0,PI()),ACOS('OddsRatio_working_3-way'!V48/(2*'OddsRatio_working_3-way'!X48)))</f>
        <v>0.25811451198935953</v>
      </c>
      <c r="Z48" s="11">
        <f>'OddsRatio_working_3-way'!X48^(1/3)*COS('OddsRatio_working_3-way'!Y48/3)</f>
        <v>0.52933370553733694</v>
      </c>
      <c r="AA48" s="11">
        <f>'OddsRatio_working_3-way'!X48^(1/3)*COS(('OddsRatio_working_3-way'!Y48+2*PI())/3)</f>
        <v>-0.30420577568511348</v>
      </c>
      <c r="AB48" s="11">
        <f>'OddsRatio_working_3-way'!X48^(1/3)*COS(('OddsRatio_working_3-way'!Y48+4*PI())/3)</f>
        <v>-0.22512792985222341</v>
      </c>
      <c r="AC48" s="11">
        <f>'OddsRatio_working_3-way'!X48^(1/3)*SIN('OddsRatio_working_3-way'!Y48/3)</f>
        <v>4.565561557855484E-2</v>
      </c>
      <c r="AD48" s="11">
        <f>'OddsRatio_working_3-way'!X48^(1/3)*SIN(('OddsRatio_working_3-way'!Y48+2*PI())/3)</f>
        <v>0.43558862828540806</v>
      </c>
      <c r="AE48" s="11">
        <f>'OddsRatio_working_3-way'!X48^(1/3)*SIN(('OddsRatio_working_3-way'!Y48+4*PI())/3)</f>
        <v>-0.48124424386396286</v>
      </c>
      <c r="AF48" s="11">
        <f>-'OddsRatio_working_3-way'!U48/(3*'OddsRatio_working_3-way'!X48^(1/3))*COS(('OddsRatio_working_3-way'!Y48)/3)</f>
        <v>0.52933370553733683</v>
      </c>
      <c r="AG48" s="11">
        <f>-'OddsRatio_working_3-way'!U48/(3*'OddsRatio_working_3-way'!X48^(1/3))*COS(('OddsRatio_working_3-way'!Y48+2*PI())/3)</f>
        <v>-0.30420577568511342</v>
      </c>
      <c r="AH48" s="11">
        <f>-'OddsRatio_working_3-way'!U48/(3*'OddsRatio_working_3-way'!X48^(1/3))*COS(('OddsRatio_working_3-way'!Y48+4*PI())/3)</f>
        <v>-0.22512792985222335</v>
      </c>
      <c r="AI48" s="11">
        <f>'OddsRatio_working_3-way'!U48/(3*'OddsRatio_working_3-way'!X48^(1/3))*SIN(('OddsRatio_working_3-way'!Y48)/3)</f>
        <v>-4.5655615578554826E-2</v>
      </c>
      <c r="AJ48" s="11">
        <f>'OddsRatio_working_3-way'!U48/(3*'OddsRatio_working_3-way'!X48^(1/3))*SIN(('OddsRatio_working_3-way'!Y48+2*PI())/3)</f>
        <v>-0.43558862828540795</v>
      </c>
      <c r="AK48" s="11">
        <f>'OddsRatio_working_3-way'!U48/(3*'OddsRatio_working_3-way'!X48^(1/3))*SIN(('OddsRatio_working_3-way'!Y48+4*PI())/3)</f>
        <v>0.48124424386396275</v>
      </c>
      <c r="AL48" s="11">
        <f>'OddsRatio_working_3-way'!Z48+'OddsRatio_working_3-way'!AF48</f>
        <v>1.0586674110746737</v>
      </c>
      <c r="AM48" s="11">
        <f>'OddsRatio_working_3-way'!AA48+'OddsRatio_working_3-way'!AG48</f>
        <v>-0.60841155137022684</v>
      </c>
      <c r="AN48" s="11">
        <f>'OddsRatio_working_3-way'!AB48+'OddsRatio_working_3-way'!AH48</f>
        <v>-0.45025585970444676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1.0586674110746737</v>
      </c>
      <c r="AS48" s="11">
        <f>IF(('OddsRatio_working_3-way'!X48=0),IF(Q48&gt;0,-Q48^(1/3),(-Q48)^(1/3)),'OddsRatio_working_3-way'!AM48-'OddsRatio_working_3-way'!R48/3)</f>
        <v>-0.60841155137022684</v>
      </c>
      <c r="AT48" s="11">
        <f>IF(('OddsRatio_working_3-way'!X48=0),IF(Q48&gt;0,-Q48^(1/3),(-Q48)^(1/3)),'OddsRatio_working_3-way'!AN48-'OddsRatio_working_3-way'!R48/3)</f>
        <v>-0.45025585970444676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2.11</v>
      </c>
      <c r="B49" s="4">
        <f>IF('True_Odds_Calculator_3-way'!B50="","",'True_Odds_Calculator_3-way'!B50)</f>
        <v>3.2</v>
      </c>
      <c r="C49" s="4">
        <f>IF('True_Odds_Calculator_3-way'!C50="","",'True_Odds_Calculator_3-way'!C50)</f>
        <v>3.95</v>
      </c>
      <c r="D49" s="9">
        <f t="shared" si="13"/>
        <v>0.45871277512559233</v>
      </c>
      <c r="E49" s="9">
        <f t="shared" si="14"/>
        <v>0.29951191726846227</v>
      </c>
      <c r="F49" s="9">
        <f t="shared" si="15"/>
        <v>0.24177530760594526</v>
      </c>
      <c r="G49" s="9">
        <f t="shared" si="16"/>
        <v>1.0630751419599951</v>
      </c>
      <c r="H49" s="9">
        <f t="shared" si="17"/>
        <v>2.1800134075755948</v>
      </c>
      <c r="I49" s="9">
        <f t="shared" si="18"/>
        <v>3.3387653123119887</v>
      </c>
      <c r="J49" s="9">
        <f t="shared" si="19"/>
        <v>4.1360716687819856</v>
      </c>
      <c r="K49" s="11">
        <f t="shared" si="20"/>
        <v>0.47393364928909953</v>
      </c>
      <c r="L49" s="11">
        <f t="shared" si="21"/>
        <v>0.3125</v>
      </c>
      <c r="M49" s="11">
        <f t="shared" si="22"/>
        <v>0.25316455696202528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-0.27010843481912516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0.23471713960045593</v>
      </c>
      <c r="Q49" s="11">
        <f>2*'OddsRatio_working_3-way'!K49*'OddsRatio_working_3-way'!L49*'OddsRatio_working_3-way'!M49</f>
        <v>7.4989501469794217E-2</v>
      </c>
      <c r="R49" s="11">
        <f t="shared" si="23"/>
        <v>0</v>
      </c>
      <c r="S49" s="11">
        <f t="shared" si="24"/>
        <v>-0.86897375032968305</v>
      </c>
      <c r="T49" s="11">
        <f t="shared" si="25"/>
        <v>-0.27762739627146421</v>
      </c>
      <c r="U49" s="11">
        <f>'OddsRatio_working_3-way'!S49-'OddsRatio_working_3-way'!R49^2/3</f>
        <v>-0.86897375032968305</v>
      </c>
      <c r="V49" s="11">
        <f>'OddsRatio_working_3-way'!S49*'OddsRatio_working_3-way'!R49/3-2*'OddsRatio_working_3-way'!R49^3/27-'OddsRatio_working_3-way'!T49</f>
        <v>0.27762739627146421</v>
      </c>
      <c r="W49" s="11">
        <f>'OddsRatio_working_3-way'!V49^2+4*'OddsRatio_working_3-way'!U49^3/27</f>
        <v>-2.0134205523151705E-2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0.1558935347309377</v>
      </c>
      <c r="Y49" s="11">
        <f>IF('OddsRatio_working_3-way'!W49&gt;=0,IF('OddsRatio_working_3-way'!V49+SQRT('OddsRatio_working_3-way'!W49)&gt;0,0,PI()),ACOS('OddsRatio_working_3-way'!V49/(2*'OddsRatio_working_3-way'!X49)))</f>
        <v>0.47248723715715069</v>
      </c>
      <c r="Z49" s="11">
        <f>'OddsRatio_working_3-way'!X49^(1/3)*COS('OddsRatio_working_3-way'!Y49/3)</f>
        <v>0.53153757097999754</v>
      </c>
      <c r="AA49" s="11">
        <f>'OddsRatio_working_3-way'!X49^(1/3)*COS(('OddsRatio_working_3-way'!Y49+2*PI())/3)</f>
        <v>-0.3388734745320417</v>
      </c>
      <c r="AB49" s="11">
        <f>'OddsRatio_working_3-way'!X49^(1/3)*COS(('OddsRatio_working_3-way'!Y49+4*PI())/3)</f>
        <v>-0.19266409644795621</v>
      </c>
      <c r="AC49" s="11">
        <f>'OddsRatio_working_3-way'!X49^(1/3)*SIN('OddsRatio_working_3-way'!Y49/3)</f>
        <v>8.4414023794894738E-2</v>
      </c>
      <c r="AD49" s="11">
        <f>'OddsRatio_working_3-way'!X49^(1/3)*SIN(('OddsRatio_working_3-way'!Y49+2*PI())/3)</f>
        <v>0.41811802763710476</v>
      </c>
      <c r="AE49" s="11">
        <f>'OddsRatio_working_3-way'!X49^(1/3)*SIN(('OddsRatio_working_3-way'!Y49+4*PI())/3)</f>
        <v>-0.50253205143199942</v>
      </c>
      <c r="AF49" s="11">
        <f>-'OddsRatio_working_3-way'!U49/(3*'OddsRatio_working_3-way'!X49^(1/3))*COS(('OddsRatio_working_3-way'!Y49)/3)</f>
        <v>0.53153757097999754</v>
      </c>
      <c r="AG49" s="11">
        <f>-'OddsRatio_working_3-way'!U49/(3*'OddsRatio_working_3-way'!X49^(1/3))*COS(('OddsRatio_working_3-way'!Y49+2*PI())/3)</f>
        <v>-0.3388734745320417</v>
      </c>
      <c r="AH49" s="11">
        <f>-'OddsRatio_working_3-way'!U49/(3*'OddsRatio_working_3-way'!X49^(1/3))*COS(('OddsRatio_working_3-way'!Y49+4*PI())/3)</f>
        <v>-0.19266409644795621</v>
      </c>
      <c r="AI49" s="11">
        <f>'OddsRatio_working_3-way'!U49/(3*'OddsRatio_working_3-way'!X49^(1/3))*SIN(('OddsRatio_working_3-way'!Y49)/3)</f>
        <v>-8.4414023794894738E-2</v>
      </c>
      <c r="AJ49" s="11">
        <f>'OddsRatio_working_3-way'!U49/(3*'OddsRatio_working_3-way'!X49^(1/3))*SIN(('OddsRatio_working_3-way'!Y49+2*PI())/3)</f>
        <v>-0.41811802763710476</v>
      </c>
      <c r="AK49" s="11">
        <f>'OddsRatio_working_3-way'!U49/(3*'OddsRatio_working_3-way'!X49^(1/3))*SIN(('OddsRatio_working_3-way'!Y49+4*PI())/3)</f>
        <v>0.50253205143199942</v>
      </c>
      <c r="AL49" s="11">
        <f>'OddsRatio_working_3-way'!Z49+'OddsRatio_working_3-way'!AF49</f>
        <v>1.0630751419599951</v>
      </c>
      <c r="AM49" s="11">
        <f>'OddsRatio_working_3-way'!AA49+'OddsRatio_working_3-way'!AG49</f>
        <v>-0.67774694906408339</v>
      </c>
      <c r="AN49" s="11">
        <f>'OddsRatio_working_3-way'!AB49+'OddsRatio_working_3-way'!AH49</f>
        <v>-0.38532819289591241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1.0630751419599951</v>
      </c>
      <c r="AS49" s="11">
        <f>IF(('OddsRatio_working_3-way'!X49=0),IF(Q49&gt;0,-Q49^(1/3),(-Q49)^(1/3)),'OddsRatio_working_3-way'!AM49-'OddsRatio_working_3-way'!R49/3)</f>
        <v>-0.67774694906408339</v>
      </c>
      <c r="AT49" s="11">
        <f>IF(('OddsRatio_working_3-way'!X49=0),IF(Q49&gt;0,-Q49^(1/3),(-Q49)^(1/3)),'OddsRatio_working_3-way'!AN49-'OddsRatio_working_3-way'!R49/3)</f>
        <v>-0.38532819289591241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2.0499999999999998</v>
      </c>
      <c r="B50" s="4">
        <f>IF('True_Odds_Calculator_3-way'!B51="","",'True_Odds_Calculator_3-way'!B51)</f>
        <v>3.25</v>
      </c>
      <c r="C50" s="4">
        <f>IF('True_Odds_Calculator_3-way'!C51="","",'True_Odds_Calculator_3-way'!C51)</f>
        <v>4.09</v>
      </c>
      <c r="D50" s="9">
        <f t="shared" si="13"/>
        <v>0.47225077871175652</v>
      </c>
      <c r="E50" s="9">
        <f t="shared" si="14"/>
        <v>0.29457826466893233</v>
      </c>
      <c r="F50" s="9">
        <f t="shared" si="15"/>
        <v>0.23317095661931117</v>
      </c>
      <c r="G50" s="9">
        <f t="shared" si="16"/>
        <v>1.0643038162052074</v>
      </c>
      <c r="H50" s="9">
        <f t="shared" si="17"/>
        <v>2.1175190070154675</v>
      </c>
      <c r="I50" s="9">
        <f t="shared" si="18"/>
        <v>3.3946835864617166</v>
      </c>
      <c r="J50" s="9">
        <f t="shared" si="19"/>
        <v>4.2886987920740909</v>
      </c>
      <c r="K50" s="11">
        <f t="shared" si="20"/>
        <v>0.48780487804878053</v>
      </c>
      <c r="L50" s="11">
        <f t="shared" si="21"/>
        <v>0.30769230769230771</v>
      </c>
      <c r="M50" s="11">
        <f t="shared" si="22"/>
        <v>0.24449877750611249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-0.26789818208507454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0.23449863988953978</v>
      </c>
      <c r="Q50" s="11">
        <f>2*'OddsRatio_working_3-way'!K50*'OddsRatio_working_3-way'!L50*'OddsRatio_working_3-way'!M50</f>
        <v>7.3395505442735459E-2</v>
      </c>
      <c r="R50" s="11">
        <f t="shared" si="23"/>
        <v>0</v>
      </c>
      <c r="S50" s="11">
        <f t="shared" si="24"/>
        <v>-0.875327477269225</v>
      </c>
      <c r="T50" s="11">
        <f t="shared" si="25"/>
        <v>-0.27396791150836464</v>
      </c>
      <c r="U50" s="11">
        <f>'OddsRatio_working_3-way'!S50-'OddsRatio_working_3-way'!R50^2/3</f>
        <v>-0.875327477269225</v>
      </c>
      <c r="V50" s="11">
        <f>'OddsRatio_working_3-way'!S50*'OddsRatio_working_3-way'!R50/3-2*'OddsRatio_working_3-way'!R50^3/27-'OddsRatio_working_3-way'!T50</f>
        <v>0.27396791150836464</v>
      </c>
      <c r="W50" s="11">
        <f>'OddsRatio_working_3-way'!V50^2+4*'OddsRatio_working_3-way'!U50^3/27</f>
        <v>-2.4300743596551586E-2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0.15760644032907309</v>
      </c>
      <c r="Y50" s="11">
        <f>IF('OddsRatio_working_3-way'!W50&gt;=0,IF('OddsRatio_working_3-way'!V50+SQRT('OddsRatio_working_3-way'!W50)&gt;0,0,PI()),ACOS('OddsRatio_working_3-way'!V50/(2*'OddsRatio_working_3-way'!X50)))</f>
        <v>0.51731126831690077</v>
      </c>
      <c r="Z50" s="11">
        <f>'OddsRatio_working_3-way'!X50^(1/3)*COS('OddsRatio_working_3-way'!Y50/3)</f>
        <v>0.53215190810260371</v>
      </c>
      <c r="AA50" s="11">
        <f>'OddsRatio_working_3-way'!X50^(1/3)*COS(('OddsRatio_working_3-way'!Y50+2*PI())/3)</f>
        <v>-0.34634194525788153</v>
      </c>
      <c r="AB50" s="11">
        <f>'OddsRatio_working_3-way'!X50^(1/3)*COS(('OddsRatio_working_3-way'!Y50+4*PI())/3)</f>
        <v>-0.18580996284472229</v>
      </c>
      <c r="AC50" s="11">
        <f>'OddsRatio_working_3-way'!X50^(1/3)*SIN('OddsRatio_working_3-way'!Y50/3)</f>
        <v>9.2683183259782004E-2</v>
      </c>
      <c r="AD50" s="11">
        <f>'OddsRatio_working_3-way'!X50^(1/3)*SIN(('OddsRatio_working_3-way'!Y50+2*PI())/3)</f>
        <v>0.41451547945932599</v>
      </c>
      <c r="AE50" s="11">
        <f>'OddsRatio_working_3-way'!X50^(1/3)*SIN(('OddsRatio_working_3-way'!Y50+4*PI())/3)</f>
        <v>-0.50719866271910774</v>
      </c>
      <c r="AF50" s="11">
        <f>-'OddsRatio_working_3-way'!U50/(3*'OddsRatio_working_3-way'!X50^(1/3))*COS(('OddsRatio_working_3-way'!Y50)/3)</f>
        <v>0.53215190810260371</v>
      </c>
      <c r="AG50" s="11">
        <f>-'OddsRatio_working_3-way'!U50/(3*'OddsRatio_working_3-way'!X50^(1/3))*COS(('OddsRatio_working_3-way'!Y50+2*PI())/3)</f>
        <v>-0.34634194525788153</v>
      </c>
      <c r="AH50" s="11">
        <f>-'OddsRatio_working_3-way'!U50/(3*'OddsRatio_working_3-way'!X50^(1/3))*COS(('OddsRatio_working_3-way'!Y50+4*PI())/3)</f>
        <v>-0.18580996284472229</v>
      </c>
      <c r="AI50" s="11">
        <f>'OddsRatio_working_3-way'!U50/(3*'OddsRatio_working_3-way'!X50^(1/3))*SIN(('OddsRatio_working_3-way'!Y50)/3)</f>
        <v>-9.2683183259782004E-2</v>
      </c>
      <c r="AJ50" s="11">
        <f>'OddsRatio_working_3-way'!U50/(3*'OddsRatio_working_3-way'!X50^(1/3))*SIN(('OddsRatio_working_3-way'!Y50+2*PI())/3)</f>
        <v>-0.41451547945932599</v>
      </c>
      <c r="AK50" s="11">
        <f>'OddsRatio_working_3-way'!U50/(3*'OddsRatio_working_3-way'!X50^(1/3))*SIN(('OddsRatio_working_3-way'!Y50+4*PI())/3)</f>
        <v>0.50719866271910774</v>
      </c>
      <c r="AL50" s="11">
        <f>'OddsRatio_working_3-way'!Z50+'OddsRatio_working_3-way'!AF50</f>
        <v>1.0643038162052074</v>
      </c>
      <c r="AM50" s="11">
        <f>'OddsRatio_working_3-way'!AA50+'OddsRatio_working_3-way'!AG50</f>
        <v>-0.69268389051576307</v>
      </c>
      <c r="AN50" s="11">
        <f>'OddsRatio_working_3-way'!AB50+'OddsRatio_working_3-way'!AH50</f>
        <v>-0.37161992568944457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1.0643038162052074</v>
      </c>
      <c r="AS50" s="11">
        <f>IF(('OddsRatio_working_3-way'!X50=0),IF(Q50&gt;0,-Q50^(1/3),(-Q50)^(1/3)),'OddsRatio_working_3-way'!AM50-'OddsRatio_working_3-way'!R50/3)</f>
        <v>-0.69268389051576307</v>
      </c>
      <c r="AT50" s="11">
        <f>IF(('OddsRatio_working_3-way'!X50=0),IF(Q50&gt;0,-Q50^(1/3),(-Q50)^(1/3)),'OddsRatio_working_3-way'!AN50-'OddsRatio_working_3-way'!R50/3)</f>
        <v>-0.37161992568944457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1.71</v>
      </c>
      <c r="B51" s="4">
        <f>IF('True_Odds_Calculator_3-way'!B52="","",'True_Odds_Calculator_3-way'!B52)</f>
        <v>3.61</v>
      </c>
      <c r="C51" s="4">
        <f>IF('True_Odds_Calculator_3-way'!C52="","",'True_Odds_Calculator_3-way'!C52)</f>
        <v>5.56</v>
      </c>
      <c r="D51" s="9">
        <f t="shared" si="13"/>
        <v>0.56741855411748798</v>
      </c>
      <c r="E51" s="9">
        <f t="shared" si="14"/>
        <v>0.26298448005065683</v>
      </c>
      <c r="F51" s="9">
        <f t="shared" si="15"/>
        <v>0.16959696583185532</v>
      </c>
      <c r="G51" s="9">
        <f t="shared" si="16"/>
        <v>1.0737569959016384</v>
      </c>
      <c r="H51" s="9">
        <f t="shared" si="17"/>
        <v>1.7623674670901632</v>
      </c>
      <c r="I51" s="9">
        <f t="shared" si="18"/>
        <v>3.8025057593032758</v>
      </c>
      <c r="J51" s="9">
        <f t="shared" si="19"/>
        <v>5.8963319013114708</v>
      </c>
      <c r="K51" s="11">
        <f t="shared" si="20"/>
        <v>0.58479532163742687</v>
      </c>
      <c r="L51" s="11">
        <f t="shared" si="21"/>
        <v>0.2770083102493075</v>
      </c>
      <c r="M51" s="11">
        <f t="shared" si="22"/>
        <v>0.17985611510791369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-0.24619860897985224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0.2295874337124556</v>
      </c>
      <c r="Q51" s="11">
        <f>2*'OddsRatio_working_3-way'!K51*'OddsRatio_working_3-way'!L51*'OddsRatio_working_3-way'!M51</f>
        <v>5.8270922262044583E-2</v>
      </c>
      <c r="R51" s="11">
        <f t="shared" si="23"/>
        <v>0</v>
      </c>
      <c r="S51" s="11">
        <f t="shared" si="24"/>
        <v>-0.93252936994150104</v>
      </c>
      <c r="T51" s="11">
        <f t="shared" si="25"/>
        <v>-0.23668258120342672</v>
      </c>
      <c r="U51" s="11">
        <f>'OddsRatio_working_3-way'!S51-'OddsRatio_working_3-way'!R51^2/3</f>
        <v>-0.93252936994150104</v>
      </c>
      <c r="V51" s="11">
        <f>'OddsRatio_working_3-way'!S51*'OddsRatio_working_3-way'!R51/3-2*'OddsRatio_working_3-way'!R51^3/27-'OddsRatio_working_3-way'!T51</f>
        <v>0.23668258120342672</v>
      </c>
      <c r="W51" s="11">
        <f>'OddsRatio_working_3-way'!V51^2+4*'OddsRatio_working_3-way'!U51^3/27</f>
        <v>-6.4120292345507549E-2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0.17330532059823223</v>
      </c>
      <c r="Y51" s="11">
        <f>IF('OddsRatio_working_3-way'!W51&gt;=0,IF('OddsRatio_working_3-way'!V51+SQRT('OddsRatio_working_3-way'!W51)&gt;0,0,PI()),ACOS('OddsRatio_working_3-way'!V51/(2*'OddsRatio_working_3-way'!X51)))</f>
        <v>0.81914159993921554</v>
      </c>
      <c r="Z51" s="11">
        <f>'OddsRatio_working_3-way'!X51^(1/3)*COS('OddsRatio_working_3-way'!Y51/3)</f>
        <v>0.53687849795081921</v>
      </c>
      <c r="AA51" s="11">
        <f>'OddsRatio_working_3-way'!X51^(1/3)*COS(('OddsRatio_working_3-way'!Y51+2*PI())/3)</f>
        <v>-0.39864466865496617</v>
      </c>
      <c r="AB51" s="11">
        <f>'OddsRatio_working_3-way'!X51^(1/3)*COS(('OddsRatio_working_3-way'!Y51+4*PI())/3)</f>
        <v>-0.13823382929585318</v>
      </c>
      <c r="AC51" s="11">
        <f>'OddsRatio_working_3-way'!X51^(1/3)*SIN('OddsRatio_working_3-way'!Y51/3)</f>
        <v>0.15034826820388042</v>
      </c>
      <c r="AD51" s="11">
        <f>'OddsRatio_working_3-way'!X51^(1/3)*SIN(('OddsRatio_working_3-way'!Y51+2*PI())/3)</f>
        <v>0.38977628386910096</v>
      </c>
      <c r="AE51" s="11">
        <f>'OddsRatio_working_3-way'!X51^(1/3)*SIN(('OddsRatio_working_3-way'!Y51+4*PI())/3)</f>
        <v>-0.54012455207298127</v>
      </c>
      <c r="AF51" s="11">
        <f>-'OddsRatio_working_3-way'!U51/(3*'OddsRatio_working_3-way'!X51^(1/3))*COS(('OddsRatio_working_3-way'!Y51)/3)</f>
        <v>0.53687849795081921</v>
      </c>
      <c r="AG51" s="11">
        <f>-'OddsRatio_working_3-way'!U51/(3*'OddsRatio_working_3-way'!X51^(1/3))*COS(('OddsRatio_working_3-way'!Y51+2*PI())/3)</f>
        <v>-0.39864466865496617</v>
      </c>
      <c r="AH51" s="11">
        <f>-'OddsRatio_working_3-way'!U51/(3*'OddsRatio_working_3-way'!X51^(1/3))*COS(('OddsRatio_working_3-way'!Y51+4*PI())/3)</f>
        <v>-0.13823382929585318</v>
      </c>
      <c r="AI51" s="11">
        <f>'OddsRatio_working_3-way'!U51/(3*'OddsRatio_working_3-way'!X51^(1/3))*SIN(('OddsRatio_working_3-way'!Y51)/3)</f>
        <v>-0.15034826820388042</v>
      </c>
      <c r="AJ51" s="11">
        <f>'OddsRatio_working_3-way'!U51/(3*'OddsRatio_working_3-way'!X51^(1/3))*SIN(('OddsRatio_working_3-way'!Y51+2*PI())/3)</f>
        <v>-0.38977628386910096</v>
      </c>
      <c r="AK51" s="11">
        <f>'OddsRatio_working_3-way'!U51/(3*'OddsRatio_working_3-way'!X51^(1/3))*SIN(('OddsRatio_working_3-way'!Y51+4*PI())/3)</f>
        <v>0.54012455207298127</v>
      </c>
      <c r="AL51" s="11">
        <f>'OddsRatio_working_3-way'!Z51+'OddsRatio_working_3-way'!AF51</f>
        <v>1.0737569959016384</v>
      </c>
      <c r="AM51" s="11">
        <f>'OddsRatio_working_3-way'!AA51+'OddsRatio_working_3-way'!AG51</f>
        <v>-0.79728933730993234</v>
      </c>
      <c r="AN51" s="11">
        <f>'OddsRatio_working_3-way'!AB51+'OddsRatio_working_3-way'!AH51</f>
        <v>-0.27646765859170636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1.0737569959016384</v>
      </c>
      <c r="AS51" s="11">
        <f>IF(('OddsRatio_working_3-way'!X51=0),IF(Q51&gt;0,-Q51^(1/3),(-Q51)^(1/3)),'OddsRatio_working_3-way'!AM51-'OddsRatio_working_3-way'!R51/3)</f>
        <v>-0.79728933730993234</v>
      </c>
      <c r="AT51" s="11">
        <f>IF(('OddsRatio_working_3-way'!X51=0),IF(Q51&gt;0,-Q51^(1/3),(-Q51)^(1/3)),'OddsRatio_working_3-way'!AN51-'OddsRatio_working_3-way'!R51/3)</f>
        <v>-0.27646765859170636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3.56</v>
      </c>
      <c r="B52" s="4">
        <f>IF('True_Odds_Calculator_3-way'!B53="","",'True_Odds_Calculator_3-way'!B53)</f>
        <v>3.21</v>
      </c>
      <c r="C52" s="4">
        <f>IF('True_Odds_Calculator_3-way'!C53="","",'True_Odds_Calculator_3-way'!C53)</f>
        <v>2.2400000000000002</v>
      </c>
      <c r="D52" s="9">
        <f t="shared" si="13"/>
        <v>0.26912163822887952</v>
      </c>
      <c r="E52" s="9">
        <f t="shared" si="14"/>
        <v>0.29899905147914024</v>
      </c>
      <c r="F52" s="9">
        <f t="shared" si="15"/>
        <v>0.43187931029198029</v>
      </c>
      <c r="G52" s="9">
        <f t="shared" si="16"/>
        <v>1.0608562059362752</v>
      </c>
      <c r="H52" s="9">
        <f t="shared" si="17"/>
        <v>3.7157918871968643</v>
      </c>
      <c r="I52" s="9">
        <f t="shared" si="18"/>
        <v>3.3444922151191685</v>
      </c>
      <c r="J52" s="9">
        <f t="shared" si="19"/>
        <v>2.3154616953609812</v>
      </c>
      <c r="K52" s="11">
        <f t="shared" si="20"/>
        <v>0.2808988764044944</v>
      </c>
      <c r="L52" s="11">
        <f t="shared" si="21"/>
        <v>0.3115264797507788</v>
      </c>
      <c r="M52" s="11">
        <f t="shared" si="22"/>
        <v>0.4464285714285714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-0.27406329538010743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0.2347855817744508</v>
      </c>
      <c r="Q52" s="11">
        <f>2*'OddsRatio_working_3-way'!K52*'OddsRatio_working_3-way'!L52*'OddsRatio_working_3-way'!M52</f>
        <v>7.8131641189501097E-2</v>
      </c>
      <c r="R52" s="11">
        <f t="shared" si="23"/>
        <v>0</v>
      </c>
      <c r="S52" s="11">
        <f t="shared" si="24"/>
        <v>-0.8566837870383881</v>
      </c>
      <c r="T52" s="11">
        <f t="shared" si="25"/>
        <v>-0.28508611881477142</v>
      </c>
      <c r="U52" s="11">
        <f>'OddsRatio_working_3-way'!S52-'OddsRatio_working_3-way'!R52^2/3</f>
        <v>-0.8566837870383881</v>
      </c>
      <c r="V52" s="11">
        <f>'OddsRatio_working_3-way'!S52*'OddsRatio_working_3-way'!R52/3-2*'OddsRatio_working_3-way'!R52^3/27-'OddsRatio_working_3-way'!T52</f>
        <v>0.28508611881477142</v>
      </c>
      <c r="W52" s="11">
        <f>'OddsRatio_working_3-way'!V52^2+4*'OddsRatio_working_3-way'!U52^3/27</f>
        <v>-1.1870545327867951E-2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0.15259803444731679</v>
      </c>
      <c r="Y52" s="11">
        <f>IF('OddsRatio_working_3-way'!W52&gt;=0,IF('OddsRatio_working_3-way'!V52+SQRT('OddsRatio_working_3-way'!W52)&gt;0,0,PI()),ACOS('OddsRatio_working_3-way'!V52/(2*'OddsRatio_working_3-way'!X52)))</f>
        <v>0.36504388379149488</v>
      </c>
      <c r="Z52" s="11">
        <f>'OddsRatio_working_3-way'!X52^(1/3)*COS('OddsRatio_working_3-way'!Y52/3)</f>
        <v>0.53042810296813758</v>
      </c>
      <c r="AA52" s="11">
        <f>'OddsRatio_working_3-way'!X52^(1/3)*COS(('OddsRatio_working_3-way'!Y52+2*PI())/3)</f>
        <v>-0.32138759904708269</v>
      </c>
      <c r="AB52" s="11">
        <f>'OddsRatio_working_3-way'!X52^(1/3)*COS(('OddsRatio_working_3-way'!Y52+4*PI())/3)</f>
        <v>-0.209040503921055</v>
      </c>
      <c r="AC52" s="11">
        <f>'OddsRatio_working_3-way'!X52^(1/3)*SIN('OddsRatio_working_3-way'!Y52/3)</f>
        <v>6.4863625613684722E-2</v>
      </c>
      <c r="AD52" s="11">
        <f>'OddsRatio_working_3-way'!X52^(1/3)*SIN(('OddsRatio_working_3-way'!Y52+2*PI())/3)</f>
        <v>0.42693239924475279</v>
      </c>
      <c r="AE52" s="11">
        <f>'OddsRatio_working_3-way'!X52^(1/3)*SIN(('OddsRatio_working_3-way'!Y52+4*PI())/3)</f>
        <v>-0.49179602485843738</v>
      </c>
      <c r="AF52" s="11">
        <f>-'OddsRatio_working_3-way'!U52/(3*'OddsRatio_working_3-way'!X52^(1/3))*COS(('OddsRatio_working_3-way'!Y52)/3)</f>
        <v>0.53042810296813758</v>
      </c>
      <c r="AG52" s="11">
        <f>-'OddsRatio_working_3-way'!U52/(3*'OddsRatio_working_3-way'!X52^(1/3))*COS(('OddsRatio_working_3-way'!Y52+2*PI())/3)</f>
        <v>-0.32138759904708269</v>
      </c>
      <c r="AH52" s="11">
        <f>-'OddsRatio_working_3-way'!U52/(3*'OddsRatio_working_3-way'!X52^(1/3))*COS(('OddsRatio_working_3-way'!Y52+4*PI())/3)</f>
        <v>-0.209040503921055</v>
      </c>
      <c r="AI52" s="11">
        <f>'OddsRatio_working_3-way'!U52/(3*'OddsRatio_working_3-way'!X52^(1/3))*SIN(('OddsRatio_working_3-way'!Y52)/3)</f>
        <v>-6.4863625613684722E-2</v>
      </c>
      <c r="AJ52" s="11">
        <f>'OddsRatio_working_3-way'!U52/(3*'OddsRatio_working_3-way'!X52^(1/3))*SIN(('OddsRatio_working_3-way'!Y52+2*PI())/3)</f>
        <v>-0.42693239924475279</v>
      </c>
      <c r="AK52" s="11">
        <f>'OddsRatio_working_3-way'!U52/(3*'OddsRatio_working_3-way'!X52^(1/3))*SIN(('OddsRatio_working_3-way'!Y52+4*PI())/3)</f>
        <v>0.49179602485843738</v>
      </c>
      <c r="AL52" s="11">
        <f>'OddsRatio_working_3-way'!Z52+'OddsRatio_working_3-way'!AF52</f>
        <v>1.0608562059362752</v>
      </c>
      <c r="AM52" s="11">
        <f>'OddsRatio_working_3-way'!AA52+'OddsRatio_working_3-way'!AG52</f>
        <v>-0.64277519809416539</v>
      </c>
      <c r="AN52" s="11">
        <f>'OddsRatio_working_3-way'!AB52+'OddsRatio_working_3-way'!AH52</f>
        <v>-0.41808100784211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1.0608562059362752</v>
      </c>
      <c r="AS52" s="11">
        <f>IF(('OddsRatio_working_3-way'!X52=0),IF(Q52&gt;0,-Q52^(1/3),(-Q52)^(1/3)),'OddsRatio_working_3-way'!AM52-'OddsRatio_working_3-way'!R52/3)</f>
        <v>-0.64277519809416539</v>
      </c>
      <c r="AT52" s="11">
        <f>IF(('OddsRatio_working_3-way'!X52=0),IF(Q52&gt;0,-Q52^(1/3),(-Q52)^(1/3)),'OddsRatio_working_3-way'!AN52-'OddsRatio_working_3-way'!R52/3)</f>
        <v>-0.41808100784211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2.5299999999999998</v>
      </c>
      <c r="B53" s="4">
        <f>IF('True_Odds_Calculator_3-way'!B54="","",'True_Odds_Calculator_3-way'!B54)</f>
        <v>2.97</v>
      </c>
      <c r="C53" s="4">
        <f>IF('True_Odds_Calculator_3-way'!C54="","",'True_Odds_Calculator_3-way'!C54)</f>
        <v>3.27</v>
      </c>
      <c r="D53" s="9">
        <f t="shared" si="13"/>
        <v>0.38184022575173243</v>
      </c>
      <c r="E53" s="9">
        <f t="shared" si="14"/>
        <v>0.32420571030997219</v>
      </c>
      <c r="F53" s="9">
        <f t="shared" si="15"/>
        <v>0.29395406393829543</v>
      </c>
      <c r="G53" s="9">
        <f t="shared" si="16"/>
        <v>1.0581022348949431</v>
      </c>
      <c r="H53" s="9">
        <f t="shared" si="17"/>
        <v>2.6188964193892632</v>
      </c>
      <c r="I53" s="9">
        <f t="shared" si="18"/>
        <v>3.0844614027430386</v>
      </c>
      <c r="J53" s="9">
        <f t="shared" si="19"/>
        <v>3.4018920732115214</v>
      </c>
      <c r="K53" s="11">
        <f t="shared" si="20"/>
        <v>0.39525691699604748</v>
      </c>
      <c r="L53" s="11">
        <f t="shared" si="21"/>
        <v>0.33670033670033667</v>
      </c>
      <c r="M53" s="11">
        <f t="shared" si="22"/>
        <v>0.3058103975535168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-0.27845741748631847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0.23482865464710234</v>
      </c>
      <c r="Q53" s="11">
        <f>2*'OddsRatio_working_3-way'!K53*'OddsRatio_working_3-way'!L53*'OddsRatio_working_3-way'!M53</f>
        <v>8.1396414089116936E-2</v>
      </c>
      <c r="R53" s="11">
        <f t="shared" si="23"/>
        <v>0</v>
      </c>
      <c r="S53" s="11">
        <f t="shared" si="24"/>
        <v>-0.84331980367748782</v>
      </c>
      <c r="T53" s="11">
        <f t="shared" si="25"/>
        <v>-0.2923118903561483</v>
      </c>
      <c r="U53" s="11">
        <f>'OddsRatio_working_3-way'!S53-'OddsRatio_working_3-way'!R53^2/3</f>
        <v>-0.84331980367748782</v>
      </c>
      <c r="V53" s="11">
        <f>'OddsRatio_working_3-way'!S53*'OddsRatio_working_3-way'!R53/3-2*'OddsRatio_working_3-way'!R53^3/27-'OddsRatio_working_3-way'!T53</f>
        <v>0.2923118903561483</v>
      </c>
      <c r="W53" s="11">
        <f>'OddsRatio_working_3-way'!V53^2+4*'OddsRatio_working_3-way'!U53^3/27</f>
        <v>-3.4069691527787715E-3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0.14904127817182364</v>
      </c>
      <c r="Y53" s="11">
        <f>IF('OddsRatio_working_3-way'!W53&gt;=0,IF('OddsRatio_working_3-way'!V53+SQRT('OddsRatio_working_3-way'!W53)&gt;0,0,PI()),ACOS('OddsRatio_working_3-way'!V53/(2*'OddsRatio_working_3-way'!X53)))</f>
        <v>0.19708919771683098</v>
      </c>
      <c r="Z53" s="11">
        <f>'OddsRatio_working_3-way'!X53^(1/3)*COS('OddsRatio_working_3-way'!Y53/3)</f>
        <v>0.52905111744747157</v>
      </c>
      <c r="AA53" s="11">
        <f>'OddsRatio_working_3-way'!X53^(1/3)*COS(('OddsRatio_working_3-way'!Y53+2*PI())/3)</f>
        <v>-0.29466916940756332</v>
      </c>
      <c r="AB53" s="11">
        <f>'OddsRatio_working_3-way'!X53^(1/3)*COS(('OddsRatio_working_3-way'!Y53+4*PI())/3)</f>
        <v>-0.23438194803990839</v>
      </c>
      <c r="AC53" s="11">
        <f>'OddsRatio_working_3-way'!X53^(1/3)*SIN('OddsRatio_working_3-way'!Y53/3)</f>
        <v>3.4806843485310081E-2</v>
      </c>
      <c r="AD53" s="11">
        <f>'OddsRatio_working_3-way'!X53^(1/3)*SIN(('OddsRatio_working_3-way'!Y53+2*PI())/3)</f>
        <v>0.44076828586739997</v>
      </c>
      <c r="AE53" s="11">
        <f>'OddsRatio_working_3-way'!X53^(1/3)*SIN(('OddsRatio_working_3-way'!Y53+4*PI())/3)</f>
        <v>-0.47557512935271012</v>
      </c>
      <c r="AF53" s="11">
        <f>-'OddsRatio_working_3-way'!U53/(3*'OddsRatio_working_3-way'!X53^(1/3))*COS(('OddsRatio_working_3-way'!Y53)/3)</f>
        <v>0.52905111744747157</v>
      </c>
      <c r="AG53" s="11">
        <f>-'OddsRatio_working_3-way'!U53/(3*'OddsRatio_working_3-way'!X53^(1/3))*COS(('OddsRatio_working_3-way'!Y53+2*PI())/3)</f>
        <v>-0.29466916940756332</v>
      </c>
      <c r="AH53" s="11">
        <f>-'OddsRatio_working_3-way'!U53/(3*'OddsRatio_working_3-way'!X53^(1/3))*COS(('OddsRatio_working_3-way'!Y53+4*PI())/3)</f>
        <v>-0.23438194803990839</v>
      </c>
      <c r="AI53" s="11">
        <f>'OddsRatio_working_3-way'!U53/(3*'OddsRatio_working_3-way'!X53^(1/3))*SIN(('OddsRatio_working_3-way'!Y53)/3)</f>
        <v>-3.4806843485310081E-2</v>
      </c>
      <c r="AJ53" s="11">
        <f>'OddsRatio_working_3-way'!U53/(3*'OddsRatio_working_3-way'!X53^(1/3))*SIN(('OddsRatio_working_3-way'!Y53+2*PI())/3)</f>
        <v>-0.44076828586739997</v>
      </c>
      <c r="AK53" s="11">
        <f>'OddsRatio_working_3-way'!U53/(3*'OddsRatio_working_3-way'!X53^(1/3))*SIN(('OddsRatio_working_3-way'!Y53+4*PI())/3)</f>
        <v>0.47557512935271012</v>
      </c>
      <c r="AL53" s="11">
        <f>'OddsRatio_working_3-way'!Z53+'OddsRatio_working_3-way'!AF53</f>
        <v>1.0581022348949431</v>
      </c>
      <c r="AM53" s="11">
        <f>'OddsRatio_working_3-way'!AA53+'OddsRatio_working_3-way'!AG53</f>
        <v>-0.58933833881512665</v>
      </c>
      <c r="AN53" s="11">
        <f>'OddsRatio_working_3-way'!AB53+'OddsRatio_working_3-way'!AH53</f>
        <v>-0.46876389607981678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1.0581022348949431</v>
      </c>
      <c r="AS53" s="11">
        <f>IF(('OddsRatio_working_3-way'!X53=0),IF(Q53&gt;0,-Q53^(1/3),(-Q53)^(1/3)),'OddsRatio_working_3-way'!AM53-'OddsRatio_working_3-way'!R53/3)</f>
        <v>-0.58933833881512665</v>
      </c>
      <c r="AT53" s="11">
        <f>IF(('OddsRatio_working_3-way'!X53=0),IF(Q53&gt;0,-Q53^(1/3),(-Q53)^(1/3)),'OddsRatio_working_3-way'!AN53-'OddsRatio_working_3-way'!R53/3)</f>
        <v>-0.46876389607981678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2.11</v>
      </c>
      <c r="B54" s="4">
        <f>IF('True_Odds_Calculator_3-way'!B55="","",'True_Odds_Calculator_3-way'!B55)</f>
        <v>3.26</v>
      </c>
      <c r="C54" s="4">
        <f>IF('True_Odds_Calculator_3-way'!C55="","",'True_Odds_Calculator_3-way'!C55)</f>
        <v>3.87</v>
      </c>
      <c r="D54" s="9">
        <f t="shared" si="13"/>
        <v>0.45892127065608407</v>
      </c>
      <c r="E54" s="9">
        <f t="shared" si="14"/>
        <v>0.29407152126642017</v>
      </c>
      <c r="F54" s="9">
        <f t="shared" si="15"/>
        <v>0.24700720807749574</v>
      </c>
      <c r="G54" s="9">
        <f t="shared" si="16"/>
        <v>1.0621828751309941</v>
      </c>
      <c r="H54" s="9">
        <f t="shared" si="17"/>
        <v>2.1790229913954038</v>
      </c>
      <c r="I54" s="9">
        <f t="shared" si="18"/>
        <v>3.4005332977960467</v>
      </c>
      <c r="J54" s="9">
        <f t="shared" si="19"/>
        <v>4.0484648516259547</v>
      </c>
      <c r="K54" s="11">
        <f t="shared" si="20"/>
        <v>0.47393364928909953</v>
      </c>
      <c r="L54" s="11">
        <f t="shared" si="21"/>
        <v>0.30674846625766872</v>
      </c>
      <c r="M54" s="11">
        <f t="shared" si="22"/>
        <v>0.25839793281653745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-0.27045953329695505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0.23440861523786727</v>
      </c>
      <c r="Q54" s="11">
        <f>2*'OddsRatio_working_3-way'!K54*'OddsRatio_working_3-way'!L54*'OddsRatio_working_3-way'!M54</f>
        <v>7.513096642239335E-2</v>
      </c>
      <c r="R54" s="11">
        <f t="shared" si="23"/>
        <v>0</v>
      </c>
      <c r="S54" s="11">
        <f t="shared" si="24"/>
        <v>-0.86670494613512061</v>
      </c>
      <c r="T54" s="11">
        <f t="shared" si="25"/>
        <v>-0.27779004683817965</v>
      </c>
      <c r="U54" s="11">
        <f>'OddsRatio_working_3-way'!S54-'OddsRatio_working_3-way'!R54^2/3</f>
        <v>-0.86670494613512061</v>
      </c>
      <c r="V54" s="11">
        <f>'OddsRatio_working_3-way'!S54*'OddsRatio_working_3-way'!R54/3-2*'OddsRatio_working_3-way'!R54^3/27-'OddsRatio_working_3-way'!T54</f>
        <v>0.27779004683817965</v>
      </c>
      <c r="W54" s="11">
        <f>'OddsRatio_working_3-way'!V54^2+4*'OddsRatio_working_3-way'!U54^3/27</f>
        <v>-1.9284426644322644E-2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0.15528339960108475</v>
      </c>
      <c r="Y54" s="11">
        <f>IF('OddsRatio_working_3-way'!W54&gt;=0,IF('OddsRatio_working_3-way'!V54+SQRT('OddsRatio_working_3-way'!W54)&gt;0,0,PI()),ACOS('OddsRatio_working_3-way'!V54/(2*'OddsRatio_working_3-way'!X54)))</f>
        <v>0.4635708730859962</v>
      </c>
      <c r="Z54" s="11">
        <f>'OddsRatio_working_3-way'!X54^(1/3)*COS('OddsRatio_working_3-way'!Y54/3)</f>
        <v>0.53109143756549704</v>
      </c>
      <c r="AA54" s="11">
        <f>'OddsRatio_working_3-way'!X54^(1/3)*COS(('OddsRatio_working_3-way'!Y54+2*PI())/3)</f>
        <v>-0.33718823578376178</v>
      </c>
      <c r="AB54" s="11">
        <f>'OddsRatio_working_3-way'!X54^(1/3)*COS(('OddsRatio_working_3-way'!Y54+4*PI())/3)</f>
        <v>-0.1939032017817354</v>
      </c>
      <c r="AC54" s="11">
        <f>'OddsRatio_working_3-way'!X54^(1/3)*SIN('OddsRatio_working_3-way'!Y54/3)</f>
        <v>8.2725652951914794E-2</v>
      </c>
      <c r="AD54" s="11">
        <f>'OddsRatio_working_3-way'!X54^(1/3)*SIN(('OddsRatio_working_3-way'!Y54+2*PI())/3)</f>
        <v>0.41857585018816029</v>
      </c>
      <c r="AE54" s="11">
        <f>'OddsRatio_working_3-way'!X54^(1/3)*SIN(('OddsRatio_working_3-way'!Y54+4*PI())/3)</f>
        <v>-0.50130150314007482</v>
      </c>
      <c r="AF54" s="11">
        <f>-'OddsRatio_working_3-way'!U54/(3*'OddsRatio_working_3-way'!X54^(1/3))*COS(('OddsRatio_working_3-way'!Y54)/3)</f>
        <v>0.53109143756549704</v>
      </c>
      <c r="AG54" s="11">
        <f>-'OddsRatio_working_3-way'!U54/(3*'OddsRatio_working_3-way'!X54^(1/3))*COS(('OddsRatio_working_3-way'!Y54+2*PI())/3)</f>
        <v>-0.33718823578376178</v>
      </c>
      <c r="AH54" s="11">
        <f>-'OddsRatio_working_3-way'!U54/(3*'OddsRatio_working_3-way'!X54^(1/3))*COS(('OddsRatio_working_3-way'!Y54+4*PI())/3)</f>
        <v>-0.1939032017817354</v>
      </c>
      <c r="AI54" s="11">
        <f>'OddsRatio_working_3-way'!U54/(3*'OddsRatio_working_3-way'!X54^(1/3))*SIN(('OddsRatio_working_3-way'!Y54)/3)</f>
        <v>-8.2725652951914794E-2</v>
      </c>
      <c r="AJ54" s="11">
        <f>'OddsRatio_working_3-way'!U54/(3*'OddsRatio_working_3-way'!X54^(1/3))*SIN(('OddsRatio_working_3-way'!Y54+2*PI())/3)</f>
        <v>-0.41857585018816029</v>
      </c>
      <c r="AK54" s="11">
        <f>'OddsRatio_working_3-way'!U54/(3*'OddsRatio_working_3-way'!X54^(1/3))*SIN(('OddsRatio_working_3-way'!Y54+4*PI())/3)</f>
        <v>0.50130150314007482</v>
      </c>
      <c r="AL54" s="11">
        <f>'OddsRatio_working_3-way'!Z54+'OddsRatio_working_3-way'!AF54</f>
        <v>1.0621828751309941</v>
      </c>
      <c r="AM54" s="11">
        <f>'OddsRatio_working_3-way'!AA54+'OddsRatio_working_3-way'!AG54</f>
        <v>-0.67437647156752356</v>
      </c>
      <c r="AN54" s="11">
        <f>'OddsRatio_working_3-way'!AB54+'OddsRatio_working_3-way'!AH54</f>
        <v>-0.38780640356347079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1.0621828751309941</v>
      </c>
      <c r="AS54" s="11">
        <f>IF(('OddsRatio_working_3-way'!X54=0),IF(Q54&gt;0,-Q54^(1/3),(-Q54)^(1/3)),'OddsRatio_working_3-way'!AM54-'OddsRatio_working_3-way'!R54/3)</f>
        <v>-0.67437647156752356</v>
      </c>
      <c r="AT54" s="11">
        <f>IF(('OddsRatio_working_3-way'!X54=0),IF(Q54&gt;0,-Q54^(1/3),(-Q54)^(1/3)),'OddsRatio_working_3-way'!AN54-'OddsRatio_working_3-way'!R54/3)</f>
        <v>-0.38780640356347079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2.71</v>
      </c>
      <c r="B55" s="4">
        <f>IF('True_Odds_Calculator_3-way'!B56="","",'True_Odds_Calculator_3-way'!B56)</f>
        <v>2.96</v>
      </c>
      <c r="C55" s="4">
        <f>IF('True_Odds_Calculator_3-way'!C56="","",'True_Odds_Calculator_3-way'!C56)</f>
        <v>3.01</v>
      </c>
      <c r="D55" s="9">
        <f t="shared" si="13"/>
        <v>0.35557766332706447</v>
      </c>
      <c r="E55" s="9">
        <f t="shared" si="14"/>
        <v>0.32496178165144668</v>
      </c>
      <c r="F55" s="9">
        <f t="shared" si="15"/>
        <v>0.31946055502148896</v>
      </c>
      <c r="G55" s="9">
        <f t="shared" si="16"/>
        <v>1.0598392602022242</v>
      </c>
      <c r="H55" s="9">
        <f t="shared" si="17"/>
        <v>2.8123251349458034</v>
      </c>
      <c r="I55" s="9">
        <f t="shared" si="18"/>
        <v>3.0772849499963595</v>
      </c>
      <c r="J55" s="9">
        <f t="shared" si="19"/>
        <v>3.1302769130064698</v>
      </c>
      <c r="K55" s="11">
        <f t="shared" si="20"/>
        <v>0.36900369003690037</v>
      </c>
      <c r="L55" s="11">
        <f t="shared" si="21"/>
        <v>0.33783783783783783</v>
      </c>
      <c r="M55" s="11">
        <f t="shared" si="22"/>
        <v>0.33222591362126247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-0.27901062480140837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0.23524523653245871</v>
      </c>
      <c r="Q55" s="11">
        <f>2*'OddsRatio_working_3-way'!K55*'OddsRatio_working_3-way'!L55*'OddsRatio_working_3-way'!M55</f>
        <v>8.2832829764950253E-2</v>
      </c>
      <c r="R55" s="11">
        <f t="shared" si="23"/>
        <v>0</v>
      </c>
      <c r="S55" s="11">
        <f t="shared" si="24"/>
        <v>-0.84314078254152303</v>
      </c>
      <c r="T55" s="11">
        <f t="shared" si="25"/>
        <v>-0.29688055723293061</v>
      </c>
      <c r="U55" s="11">
        <f>'OddsRatio_working_3-way'!S55-'OddsRatio_working_3-way'!R55^2/3</f>
        <v>-0.84314078254152303</v>
      </c>
      <c r="V55" s="11">
        <f>'OddsRatio_working_3-way'!S55*'OddsRatio_working_3-way'!R55/3-2*'OddsRatio_working_3-way'!R55^3/27-'OddsRatio_working_3-way'!T55</f>
        <v>0.29688055723293061</v>
      </c>
      <c r="W55" s="11">
        <f>'OddsRatio_working_3-way'!V55^2+4*'OddsRatio_working_3-way'!U55^3/27</f>
        <v>-6.585714843127255E-4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0.14899382264648434</v>
      </c>
      <c r="Y55" s="11">
        <f>IF('OddsRatio_working_3-way'!W55&gt;=0,IF('OddsRatio_working_3-way'!V55+SQRT('OddsRatio_working_3-way'!W55)&gt;0,0,PI()),ACOS('OddsRatio_working_3-way'!V55/(2*'OddsRatio_working_3-way'!X55)))</f>
        <v>8.6226647669034762E-2</v>
      </c>
      <c r="Z55" s="11">
        <f>'OddsRatio_working_3-way'!X55^(1/3)*COS('OddsRatio_working_3-way'!Y55/3)</f>
        <v>0.5299196301011122</v>
      </c>
      <c r="AA55" s="11">
        <f>'OddsRatio_working_3-way'!X55^(1/3)*COS(('OddsRatio_working_3-way'!Y55+2*PI())/3)</f>
        <v>-0.2781539372459193</v>
      </c>
      <c r="AB55" s="11">
        <f>'OddsRatio_working_3-way'!X55^(1/3)*COS(('OddsRatio_working_3-way'!Y55+4*PI())/3)</f>
        <v>-0.25176569285519279</v>
      </c>
      <c r="AC55" s="11">
        <f>'OddsRatio_working_3-way'!X55^(1/3)*SIN('OddsRatio_working_3-way'!Y55/3)</f>
        <v>1.5235260002427564E-2</v>
      </c>
      <c r="AD55" s="11">
        <f>'OddsRatio_working_3-way'!X55^(1/3)*SIN(('OddsRatio_working_3-way'!Y55+2*PI())/3)</f>
        <v>0.45130623163040223</v>
      </c>
      <c r="AE55" s="11">
        <f>'OddsRatio_working_3-way'!X55^(1/3)*SIN(('OddsRatio_working_3-way'!Y55+4*PI())/3)</f>
        <v>-0.46654149163282987</v>
      </c>
      <c r="AF55" s="11">
        <f>-'OddsRatio_working_3-way'!U55/(3*'OddsRatio_working_3-way'!X55^(1/3))*COS(('OddsRatio_working_3-way'!Y55)/3)</f>
        <v>0.52991963010111198</v>
      </c>
      <c r="AG55" s="11">
        <f>-'OddsRatio_working_3-way'!U55/(3*'OddsRatio_working_3-way'!X55^(1/3))*COS(('OddsRatio_working_3-way'!Y55+2*PI())/3)</f>
        <v>-0.27815393724591919</v>
      </c>
      <c r="AH55" s="11">
        <f>-'OddsRatio_working_3-way'!U55/(3*'OddsRatio_working_3-way'!X55^(1/3))*COS(('OddsRatio_working_3-way'!Y55+4*PI())/3)</f>
        <v>-0.25176569285519268</v>
      </c>
      <c r="AI55" s="11">
        <f>'OddsRatio_working_3-way'!U55/(3*'OddsRatio_working_3-way'!X55^(1/3))*SIN(('OddsRatio_working_3-way'!Y55)/3)</f>
        <v>-1.5235260002427559E-2</v>
      </c>
      <c r="AJ55" s="11">
        <f>'OddsRatio_working_3-way'!U55/(3*'OddsRatio_working_3-way'!X55^(1/3))*SIN(('OddsRatio_working_3-way'!Y55+2*PI())/3)</f>
        <v>-0.45130623163040207</v>
      </c>
      <c r="AK55" s="11">
        <f>'OddsRatio_working_3-way'!U55/(3*'OddsRatio_working_3-way'!X55^(1/3))*SIN(('OddsRatio_working_3-way'!Y55+4*PI())/3)</f>
        <v>0.46654149163282965</v>
      </c>
      <c r="AL55" s="11">
        <f>'OddsRatio_working_3-way'!Z55+'OddsRatio_working_3-way'!AF55</f>
        <v>1.0598392602022242</v>
      </c>
      <c r="AM55" s="11">
        <f>'OddsRatio_working_3-way'!AA55+'OddsRatio_working_3-way'!AG55</f>
        <v>-0.55630787449183849</v>
      </c>
      <c r="AN55" s="11">
        <f>'OddsRatio_working_3-way'!AB55+'OddsRatio_working_3-way'!AH55</f>
        <v>-0.50353138571038547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1.0598392602022242</v>
      </c>
      <c r="AS55" s="11">
        <f>IF(('OddsRatio_working_3-way'!X55=0),IF(Q55&gt;0,-Q55^(1/3),(-Q55)^(1/3)),'OddsRatio_working_3-way'!AM55-'OddsRatio_working_3-way'!R55/3)</f>
        <v>-0.55630787449183849</v>
      </c>
      <c r="AT55" s="11">
        <f>IF(('OddsRatio_working_3-way'!X55=0),IF(Q55&gt;0,-Q55^(1/3),(-Q55)^(1/3)),'OddsRatio_working_3-way'!AN55-'OddsRatio_working_3-way'!R55/3)</f>
        <v>-0.50353138571038547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1.71</v>
      </c>
      <c r="B2" s="4">
        <f>IF('True_Odds_Calculator_2-way'!B3="","",'True_Odds_Calculator_2-way'!B3)</f>
        <v>2.21</v>
      </c>
      <c r="C2" s="4">
        <f t="shared" ref="C2:C65" si="0">IF(A2="","",((1/A2)+(1/B2))-1)</f>
        <v>3.7284009420232245E-2</v>
      </c>
      <c r="D2" s="4">
        <f>IF(A2="","",(2*A2)/(2-($C2*A2)))</f>
        <v>1.7663059989250076</v>
      </c>
      <c r="E2" s="4">
        <f>IF(B2="","",(2*B2)/(2-($C2*B2)))</f>
        <v>2.3049617273032235</v>
      </c>
      <c r="G2" s="4">
        <f t="shared" ref="G2:G65" si="1">IF(A2="","",C2+1)</f>
        <v>1.0372840094202322</v>
      </c>
    </row>
    <row r="3" spans="1:7" x14ac:dyDescent="0.2">
      <c r="A3" s="4">
        <f>IF('True_Odds_Calculator_2-way'!A4="","",'True_Odds_Calculator_2-way'!A4)</f>
        <v>2.25</v>
      </c>
      <c r="B3" s="4">
        <f>IF('True_Odds_Calculator_2-way'!B4="","",'True_Odds_Calculator_2-way'!B4)</f>
        <v>1.68</v>
      </c>
      <c r="C3" s="4">
        <f t="shared" si="0"/>
        <v>3.9682539682539542E-2</v>
      </c>
      <c r="D3" s="4">
        <f t="shared" ref="D3:D66" si="2">IF(A3="","",(2*A3)/(2-($C3*A3)))</f>
        <v>2.3551401869158877</v>
      </c>
      <c r="E3" s="4">
        <f t="shared" ref="E3:E66" si="3">IF(B3="","",(2*B3)/(2-($C3*B3)))</f>
        <v>1.7379310344827583</v>
      </c>
      <c r="G3" s="4">
        <f t="shared" si="1"/>
        <v>1.0396825396825395</v>
      </c>
    </row>
    <row r="4" spans="1:7" x14ac:dyDescent="0.2">
      <c r="A4" s="4">
        <f>IF('True_Odds_Calculator_2-way'!A5="","",'True_Odds_Calculator_2-way'!A5)</f>
        <v>1.87</v>
      </c>
      <c r="B4" s="4">
        <f>IF('True_Odds_Calculator_2-way'!B5="","",'True_Odds_Calculator_2-way'!B5)</f>
        <v>1.95</v>
      </c>
      <c r="C4" s="4">
        <f t="shared" si="0"/>
        <v>4.7579871109282745E-2</v>
      </c>
      <c r="D4" s="4">
        <f t="shared" si="2"/>
        <v>1.9570642694217093</v>
      </c>
      <c r="E4" s="4">
        <f t="shared" si="3"/>
        <v>2.0448619094350202</v>
      </c>
      <c r="G4" s="4">
        <f t="shared" si="1"/>
        <v>1.0475798711092827</v>
      </c>
    </row>
    <row r="5" spans="1:7" x14ac:dyDescent="0.2">
      <c r="A5" s="4">
        <f>IF('True_Odds_Calculator_2-way'!A6="","",'True_Odds_Calculator_2-way'!A6)</f>
        <v>2.21</v>
      </c>
      <c r="B5" s="4">
        <f>IF('True_Odds_Calculator_2-way'!B6="","",'True_Odds_Calculator_2-way'!B6)</f>
        <v>1.72</v>
      </c>
      <c r="C5" s="4">
        <f t="shared" si="0"/>
        <v>3.3884036620014824E-2</v>
      </c>
      <c r="D5" s="4">
        <f t="shared" si="2"/>
        <v>2.2959652089876781</v>
      </c>
      <c r="E5" s="4">
        <f t="shared" si="3"/>
        <v>1.7716256524981358</v>
      </c>
      <c r="G5" s="4">
        <f t="shared" si="1"/>
        <v>1.0338840366200148</v>
      </c>
    </row>
    <row r="6" spans="1:7" x14ac:dyDescent="0.2">
      <c r="A6" s="4">
        <f>IF('True_Odds_Calculator_2-way'!A7="","",'True_Odds_Calculator_2-way'!A7)</f>
        <v>1.76</v>
      </c>
      <c r="B6" s="4">
        <f>IF('True_Odds_Calculator_2-way'!B7="","",'True_Odds_Calculator_2-way'!B7)</f>
        <v>2.09</v>
      </c>
      <c r="C6" s="4">
        <f t="shared" si="0"/>
        <v>4.6650717703349276E-2</v>
      </c>
      <c r="D6" s="4">
        <f t="shared" si="2"/>
        <v>1.8353457738748626</v>
      </c>
      <c r="E6" s="4">
        <f t="shared" si="3"/>
        <v>2.1971090670170828</v>
      </c>
      <c r="G6" s="4">
        <f t="shared" si="1"/>
        <v>1.0466507177033493</v>
      </c>
    </row>
    <row r="7" spans="1:7" x14ac:dyDescent="0.2">
      <c r="A7" s="4">
        <f>IF('True_Odds_Calculator_2-way'!A8="","",'True_Odds_Calculator_2-way'!A8)</f>
        <v>1.94</v>
      </c>
      <c r="B7" s="4">
        <f>IF('True_Odds_Calculator_2-way'!B8="","",'True_Odds_Calculator_2-way'!B8)</f>
        <v>1.89</v>
      </c>
      <c r="C7" s="4">
        <f t="shared" si="0"/>
        <v>4.4564446626302434E-2</v>
      </c>
      <c r="D7" s="4">
        <f t="shared" si="2"/>
        <v>2.0276502792678208</v>
      </c>
      <c r="E7" s="4">
        <f t="shared" si="3"/>
        <v>1.9730936877791532</v>
      </c>
      <c r="G7" s="4">
        <f t="shared" si="1"/>
        <v>1.0445644466263024</v>
      </c>
    </row>
    <row r="8" spans="1:7" x14ac:dyDescent="0.2">
      <c r="A8" s="4">
        <f>IF('True_Odds_Calculator_2-way'!A9="","",'True_Odds_Calculator_2-way'!A9)</f>
        <v>1.87</v>
      </c>
      <c r="B8" s="4">
        <f>IF('True_Odds_Calculator_2-way'!B9="","",'True_Odds_Calculator_2-way'!B9)</f>
        <v>1.97</v>
      </c>
      <c r="C8" s="4">
        <f t="shared" si="0"/>
        <v>4.2373571486739481E-2</v>
      </c>
      <c r="D8" s="4">
        <f t="shared" si="2"/>
        <v>1.9471444805623825</v>
      </c>
      <c r="E8" s="4">
        <f t="shared" si="3"/>
        <v>2.0558051284913081</v>
      </c>
      <c r="G8" s="4">
        <f t="shared" si="1"/>
        <v>1.0423735714867395</v>
      </c>
    </row>
    <row r="9" spans="1:7" x14ac:dyDescent="0.2">
      <c r="A9" s="4">
        <f>IF('True_Odds_Calculator_2-way'!A10="","",'True_Odds_Calculator_2-way'!A10)</f>
        <v>1.82</v>
      </c>
      <c r="B9" s="4">
        <f>IF('True_Odds_Calculator_2-way'!B10="","",'True_Odds_Calculator_2-way'!B10)</f>
        <v>2.0299999999999998</v>
      </c>
      <c r="C9" s="4">
        <f t="shared" si="0"/>
        <v>4.2061386888973207E-2</v>
      </c>
      <c r="D9" s="4">
        <f t="shared" si="2"/>
        <v>1.8924345643599858</v>
      </c>
      <c r="E9" s="4">
        <f t="shared" si="3"/>
        <v>2.1205303334672561</v>
      </c>
      <c r="G9" s="4">
        <f t="shared" si="1"/>
        <v>1.0420613868889732</v>
      </c>
    </row>
    <row r="10" spans="1:7" x14ac:dyDescent="0.2">
      <c r="A10" s="4">
        <f>IF('True_Odds_Calculator_2-way'!A11="","",'True_Odds_Calculator_2-way'!A11)</f>
        <v>1.89</v>
      </c>
      <c r="B10" s="4">
        <f>IF('True_Odds_Calculator_2-way'!B11="","",'True_Odds_Calculator_2-way'!B11)</f>
        <v>1.94</v>
      </c>
      <c r="C10" s="4">
        <f t="shared" si="0"/>
        <v>4.4564446626302434E-2</v>
      </c>
      <c r="D10" s="4">
        <f t="shared" si="2"/>
        <v>1.9730936877791532</v>
      </c>
      <c r="E10" s="4">
        <f t="shared" si="3"/>
        <v>2.0276502792678208</v>
      </c>
      <c r="G10" s="4">
        <f t="shared" si="1"/>
        <v>1.0445644466263024</v>
      </c>
    </row>
    <row r="11" spans="1:7" x14ac:dyDescent="0.2">
      <c r="A11" s="4">
        <f>IF('True_Odds_Calculator_2-way'!A12="","",'True_Odds_Calculator_2-way'!A12)</f>
        <v>1.97</v>
      </c>
      <c r="B11" s="4">
        <f>IF('True_Odds_Calculator_2-way'!B12="","",'True_Odds_Calculator_2-way'!B12)</f>
        <v>1.87</v>
      </c>
      <c r="C11" s="4">
        <f t="shared" si="0"/>
        <v>4.2373571486739481E-2</v>
      </c>
      <c r="D11" s="4">
        <f t="shared" si="2"/>
        <v>2.0558051284913081</v>
      </c>
      <c r="E11" s="4">
        <f t="shared" si="3"/>
        <v>1.9471444805623825</v>
      </c>
      <c r="G11" s="4">
        <f t="shared" si="1"/>
        <v>1.0423735714867395</v>
      </c>
    </row>
    <row r="12" spans="1:7" x14ac:dyDescent="0.2">
      <c r="A12" s="4">
        <f>IF('True_Odds_Calculator_2-way'!A13="","",'True_Odds_Calculator_2-way'!A13)</f>
        <v>2.04</v>
      </c>
      <c r="B12" s="4">
        <f>IF('True_Odds_Calculator_2-way'!B13="","",'True_Odds_Calculator_2-way'!B13)</f>
        <v>1.84</v>
      </c>
      <c r="C12" s="4">
        <f t="shared" si="0"/>
        <v>3.3674339300937772E-2</v>
      </c>
      <c r="D12" s="4">
        <f t="shared" si="2"/>
        <v>2.1125619090499774</v>
      </c>
      <c r="E12" s="4">
        <f t="shared" si="3"/>
        <v>1.8988263860785108</v>
      </c>
      <c r="G12" s="4">
        <f t="shared" si="1"/>
        <v>1.0336743393009378</v>
      </c>
    </row>
    <row r="13" spans="1:7" x14ac:dyDescent="0.2">
      <c r="A13" s="4">
        <f>IF('True_Odds_Calculator_2-way'!A14="","",'True_Odds_Calculator_2-way'!A14)</f>
        <v>2.21</v>
      </c>
      <c r="B13" s="4">
        <f>IF('True_Odds_Calculator_2-way'!B14="","",'True_Odds_Calculator_2-way'!B14)</f>
        <v>1.68</v>
      </c>
      <c r="C13" s="4">
        <f t="shared" si="0"/>
        <v>4.772678302090072E-2</v>
      </c>
      <c r="D13" s="4">
        <f t="shared" si="2"/>
        <v>2.3330400904863642</v>
      </c>
      <c r="E13" s="4">
        <f t="shared" si="3"/>
        <v>1.7501649853870085</v>
      </c>
      <c r="G13" s="4">
        <f t="shared" si="1"/>
        <v>1.0477267830209007</v>
      </c>
    </row>
    <row r="14" spans="1:7" x14ac:dyDescent="0.2">
      <c r="A14" s="4">
        <f>IF('True_Odds_Calculator_2-way'!A15="","",'True_Odds_Calculator_2-way'!A15)</f>
        <v>2.1800000000000002</v>
      </c>
      <c r="B14" s="4">
        <f>IF('True_Odds_Calculator_2-way'!B15="","",'True_Odds_Calculator_2-way'!B15)</f>
        <v>1.7</v>
      </c>
      <c r="C14" s="4">
        <f t="shared" si="0"/>
        <v>4.6950890447922333E-2</v>
      </c>
      <c r="D14" s="4">
        <f t="shared" si="2"/>
        <v>2.2975821450712961</v>
      </c>
      <c r="E14" s="4">
        <f t="shared" si="3"/>
        <v>1.7706641184902054</v>
      </c>
      <c r="G14" s="4">
        <f t="shared" si="1"/>
        <v>1.0469508904479223</v>
      </c>
    </row>
    <row r="15" spans="1:7" x14ac:dyDescent="0.2">
      <c r="A15" s="4">
        <f>IF('True_Odds_Calculator_2-way'!A16="","",'True_Odds_Calculator_2-way'!A16)</f>
        <v>1.9</v>
      </c>
      <c r="B15" s="4">
        <f>IF('True_Odds_Calculator_2-way'!B16="","",'True_Odds_Calculator_2-way'!B16)</f>
        <v>1.97</v>
      </c>
      <c r="C15" s="4">
        <f t="shared" si="0"/>
        <v>3.3930002671653803E-2</v>
      </c>
      <c r="D15" s="4">
        <f t="shared" si="2"/>
        <v>1.9632835038027801</v>
      </c>
      <c r="E15" s="4">
        <f t="shared" si="3"/>
        <v>2.0381159814865235</v>
      </c>
      <c r="G15" s="4">
        <f t="shared" si="1"/>
        <v>1.0339300026716538</v>
      </c>
    </row>
    <row r="16" spans="1:7" x14ac:dyDescent="0.2">
      <c r="A16" s="4">
        <f>IF('True_Odds_Calculator_2-way'!A17="","",'True_Odds_Calculator_2-way'!A17)</f>
        <v>2.12</v>
      </c>
      <c r="B16" s="4">
        <f>IF('True_Odds_Calculator_2-way'!B17="","",'True_Odds_Calculator_2-way'!B17)</f>
        <v>1.74</v>
      </c>
      <c r="C16" s="4">
        <f t="shared" si="0"/>
        <v>4.6410756885707949E-2</v>
      </c>
      <c r="D16" s="4">
        <f t="shared" si="2"/>
        <v>2.2296905222437133</v>
      </c>
      <c r="E16" s="4">
        <f t="shared" si="3"/>
        <v>1.8132127408572549</v>
      </c>
      <c r="G16" s="4">
        <f t="shared" si="1"/>
        <v>1.0464107568857079</v>
      </c>
    </row>
    <row r="17" spans="1:7" x14ac:dyDescent="0.2">
      <c r="A17" s="4">
        <f>IF('True_Odds_Calculator_2-way'!A18="","",'True_Odds_Calculator_2-way'!A18)</f>
        <v>2.2799999999999998</v>
      </c>
      <c r="B17" s="4">
        <f>IF('True_Odds_Calculator_2-way'!B18="","",'True_Odds_Calculator_2-way'!B18)</f>
        <v>1.64</v>
      </c>
      <c r="C17" s="4">
        <f t="shared" si="0"/>
        <v>4.8352588789045914E-2</v>
      </c>
      <c r="D17" s="4">
        <f t="shared" si="2"/>
        <v>2.4130098089829635</v>
      </c>
      <c r="E17" s="4">
        <f t="shared" si="3"/>
        <v>1.7077091706247716</v>
      </c>
      <c r="G17" s="4">
        <f t="shared" si="1"/>
        <v>1.0483525887890459</v>
      </c>
    </row>
    <row r="18" spans="1:7" x14ac:dyDescent="0.2">
      <c r="A18" s="4">
        <f>IF('True_Odds_Calculator_2-way'!A19="","",'True_Odds_Calculator_2-way'!A19)</f>
        <v>2.12</v>
      </c>
      <c r="B18" s="4">
        <f>IF('True_Odds_Calculator_2-way'!B19="","",'True_Odds_Calculator_2-way'!B19)</f>
        <v>1.74</v>
      </c>
      <c r="C18" s="4">
        <f t="shared" si="0"/>
        <v>4.6410756885707949E-2</v>
      </c>
      <c r="D18" s="4">
        <f t="shared" si="2"/>
        <v>2.2296905222437133</v>
      </c>
      <c r="E18" s="4">
        <f t="shared" si="3"/>
        <v>1.8132127408572549</v>
      </c>
      <c r="G18" s="4">
        <f t="shared" si="1"/>
        <v>1.0464107568857079</v>
      </c>
    </row>
    <row r="19" spans="1:7" x14ac:dyDescent="0.2">
      <c r="A19" s="4">
        <f>IF('True_Odds_Calculator_2-way'!A20="","",'True_Odds_Calculator_2-way'!A20)</f>
        <v>2.2400000000000002</v>
      </c>
      <c r="B19" s="4">
        <f>IF('True_Odds_Calculator_2-way'!B20="","",'True_Odds_Calculator_2-way'!B20)</f>
        <v>1.66</v>
      </c>
      <c r="C19" s="4">
        <f t="shared" si="0"/>
        <v>4.8838209982788428E-2</v>
      </c>
      <c r="D19" s="4">
        <f t="shared" si="2"/>
        <v>2.3696150904919713</v>
      </c>
      <c r="E19" s="4">
        <f t="shared" si="3"/>
        <v>1.7301321421924438</v>
      </c>
      <c r="G19" s="4">
        <f t="shared" si="1"/>
        <v>1.0488382099827884</v>
      </c>
    </row>
    <row r="20" spans="1:7" x14ac:dyDescent="0.2">
      <c r="A20" s="4">
        <f>IF('True_Odds_Calculator_2-way'!A21="","",'True_Odds_Calculator_2-way'!A21)</f>
        <v>2.06</v>
      </c>
      <c r="B20" s="4">
        <f>IF('True_Odds_Calculator_2-way'!B21="","",'True_Odds_Calculator_2-way'!B21)</f>
        <v>1.82</v>
      </c>
      <c r="C20" s="4">
        <f t="shared" si="0"/>
        <v>3.4887442654432999E-2</v>
      </c>
      <c r="D20" s="4">
        <f t="shared" si="2"/>
        <v>2.1367833124358828</v>
      </c>
      <c r="E20" s="4">
        <f t="shared" si="3"/>
        <v>1.8796751228316457</v>
      </c>
      <c r="G20" s="4">
        <f t="shared" si="1"/>
        <v>1.034887442654433</v>
      </c>
    </row>
    <row r="21" spans="1:7" x14ac:dyDescent="0.2">
      <c r="A21" s="4">
        <f>IF('True_Odds_Calculator_2-way'!A22="","",'True_Odds_Calculator_2-way'!A22)</f>
        <v>1.76</v>
      </c>
      <c r="B21" s="4">
        <f>IF('True_Odds_Calculator_2-way'!B22="","",'True_Odds_Calculator_2-way'!B22)</f>
        <v>2.0499999999999998</v>
      </c>
      <c r="C21" s="4">
        <f t="shared" si="0"/>
        <v>5.598669623059882E-2</v>
      </c>
      <c r="D21" s="4">
        <f t="shared" si="2"/>
        <v>1.8512057465366858</v>
      </c>
      <c r="E21" s="4">
        <f t="shared" si="3"/>
        <v>2.1748040988547319</v>
      </c>
      <c r="G21" s="4">
        <f t="shared" si="1"/>
        <v>1.0559866962305988</v>
      </c>
    </row>
    <row r="22" spans="1:7" x14ac:dyDescent="0.2">
      <c r="A22" s="4">
        <f>IF('True_Odds_Calculator_2-way'!A23="","",'True_Odds_Calculator_2-way'!A23)</f>
        <v>1.97</v>
      </c>
      <c r="B22" s="4">
        <f>IF('True_Odds_Calculator_2-way'!B23="","",'True_Odds_Calculator_2-way'!B23)</f>
        <v>1.87</v>
      </c>
      <c r="C22" s="4">
        <f t="shared" si="0"/>
        <v>4.2373571486739481E-2</v>
      </c>
      <c r="D22" s="4">
        <f t="shared" si="2"/>
        <v>2.0558051284913081</v>
      </c>
      <c r="E22" s="4">
        <f t="shared" si="3"/>
        <v>1.9471444805623825</v>
      </c>
      <c r="G22" s="4">
        <f t="shared" si="1"/>
        <v>1.0423735714867395</v>
      </c>
    </row>
    <row r="23" spans="1:7" x14ac:dyDescent="0.2">
      <c r="A23" s="4">
        <f>IF('True_Odds_Calculator_2-way'!A24="","",'True_Odds_Calculator_2-way'!A24)</f>
        <v>1.7</v>
      </c>
      <c r="B23" s="4">
        <f>IF('True_Odds_Calculator_2-way'!B24="","",'True_Odds_Calculator_2-way'!B24)</f>
        <v>2.13</v>
      </c>
      <c r="C23" s="4">
        <f t="shared" si="0"/>
        <v>5.7718862192764453E-2</v>
      </c>
      <c r="D23" s="4">
        <f t="shared" si="2"/>
        <v>1.7877067390767711</v>
      </c>
      <c r="E23" s="4">
        <f t="shared" si="3"/>
        <v>2.2695079912253213</v>
      </c>
      <c r="G23" s="4">
        <f t="shared" si="1"/>
        <v>1.0577188621927645</v>
      </c>
    </row>
    <row r="24" spans="1:7" x14ac:dyDescent="0.2">
      <c r="A24" s="4">
        <f>IF('True_Odds_Calculator_2-way'!A25="","",'True_Odds_Calculator_2-way'!A25)</f>
        <v>1.83</v>
      </c>
      <c r="B24" s="4">
        <f>IF('True_Odds_Calculator_2-way'!B25="","",'True_Odds_Calculator_2-way'!B25)</f>
        <v>2.02</v>
      </c>
      <c r="C24" s="4">
        <f t="shared" si="0"/>
        <v>4.1497592382188975E-2</v>
      </c>
      <c r="D24" s="4">
        <f t="shared" si="2"/>
        <v>1.9022281685792208</v>
      </c>
      <c r="E24" s="4">
        <f t="shared" si="3"/>
        <v>2.1083670792220381</v>
      </c>
      <c r="G24" s="4">
        <f t="shared" si="1"/>
        <v>1.041497592382189</v>
      </c>
    </row>
    <row r="25" spans="1:7" x14ac:dyDescent="0.2">
      <c r="A25" s="4">
        <f>IF('True_Odds_Calculator_2-way'!A26="","",'True_Odds_Calculator_2-way'!A26)</f>
        <v>1.7</v>
      </c>
      <c r="B25" s="4">
        <f>IF('True_Odds_Calculator_2-way'!B26="","",'True_Odds_Calculator_2-way'!B26)</f>
        <v>2.13</v>
      </c>
      <c r="C25" s="4">
        <f t="shared" si="0"/>
        <v>5.7718862192764453E-2</v>
      </c>
      <c r="D25" s="4">
        <f t="shared" si="2"/>
        <v>1.7877067390767711</v>
      </c>
      <c r="E25" s="4">
        <f t="shared" si="3"/>
        <v>2.2695079912253213</v>
      </c>
      <c r="G25" s="4">
        <f t="shared" si="1"/>
        <v>1.0577188621927645</v>
      </c>
    </row>
    <row r="26" spans="1:7" x14ac:dyDescent="0.2">
      <c r="A26" s="4">
        <f>IF('True_Odds_Calculator_2-way'!A27="","",'True_Odds_Calculator_2-way'!A27)</f>
        <v>1.85</v>
      </c>
      <c r="B26" s="4">
        <f>IF('True_Odds_Calculator_2-way'!B27="","",'True_Odds_Calculator_2-way'!B27)</f>
        <v>2</v>
      </c>
      <c r="C26" s="4">
        <f t="shared" si="0"/>
        <v>4.0540540540540349E-2</v>
      </c>
      <c r="D26" s="4">
        <f t="shared" si="2"/>
        <v>1.9220779220779218</v>
      </c>
      <c r="E26" s="4">
        <f t="shared" si="3"/>
        <v>2.0845070422535206</v>
      </c>
      <c r="G26" s="4">
        <f t="shared" si="1"/>
        <v>1.0405405405405403</v>
      </c>
    </row>
    <row r="27" spans="1:7" x14ac:dyDescent="0.2">
      <c r="A27" s="4">
        <f>IF('True_Odds_Calculator_2-way'!A28="","",'True_Odds_Calculator_2-way'!A28)</f>
        <v>1.89</v>
      </c>
      <c r="B27" s="4">
        <f>IF('True_Odds_Calculator_2-way'!B28="","",'True_Odds_Calculator_2-way'!B28)</f>
        <v>1.94</v>
      </c>
      <c r="C27" s="4">
        <f t="shared" si="0"/>
        <v>4.4564446626302434E-2</v>
      </c>
      <c r="D27" s="4">
        <f t="shared" si="2"/>
        <v>1.9730936877791532</v>
      </c>
      <c r="E27" s="4">
        <f t="shared" si="3"/>
        <v>2.0276502792678208</v>
      </c>
      <c r="G27" s="4">
        <f t="shared" si="1"/>
        <v>1.0445644466263024</v>
      </c>
    </row>
    <row r="28" spans="1:7" x14ac:dyDescent="0.2">
      <c r="A28" s="4">
        <f>IF('True_Odds_Calculator_2-way'!A29="","",'True_Odds_Calculator_2-way'!A29)</f>
        <v>1.64</v>
      </c>
      <c r="B28" s="4">
        <f>IF('True_Odds_Calculator_2-way'!B29="","",'True_Odds_Calculator_2-way'!B29)</f>
        <v>2.25</v>
      </c>
      <c r="C28" s="4">
        <f t="shared" si="0"/>
        <v>5.4200542005419905E-2</v>
      </c>
      <c r="D28" s="4">
        <f t="shared" si="2"/>
        <v>1.7162790697674415</v>
      </c>
      <c r="E28" s="4">
        <f t="shared" si="3"/>
        <v>2.3961038961038956</v>
      </c>
      <c r="G28" s="4">
        <f t="shared" si="1"/>
        <v>1.0542005420054199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2.0699999999999998</v>
      </c>
      <c r="C29" s="4">
        <f t="shared" si="0"/>
        <v>5.452035886818507E-2</v>
      </c>
      <c r="D29" s="4">
        <f t="shared" si="2"/>
        <v>1.8376664552948638</v>
      </c>
      <c r="E29" s="4">
        <f t="shared" si="3"/>
        <v>2.1937925813777439</v>
      </c>
      <c r="G29" s="4">
        <f t="shared" si="1"/>
        <v>1.0545203588681851</v>
      </c>
    </row>
    <row r="30" spans="1:7" x14ac:dyDescent="0.2">
      <c r="A30" s="4">
        <f>IF('True_Odds_Calculator_2-way'!A31="","",'True_Odds_Calculator_2-way'!A31)</f>
        <v>2.0299999999999998</v>
      </c>
      <c r="B30" s="4">
        <f>IF('True_Odds_Calculator_2-way'!B31="","",'True_Odds_Calculator_2-way'!B31)</f>
        <v>1.77</v>
      </c>
      <c r="C30" s="4">
        <f t="shared" si="0"/>
        <v>5.7582588850852989E-2</v>
      </c>
      <c r="D30" s="4">
        <f t="shared" si="2"/>
        <v>2.1560109207644533</v>
      </c>
      <c r="E30" s="4">
        <f t="shared" si="3"/>
        <v>1.8650437310217747</v>
      </c>
      <c r="G30" s="4">
        <f t="shared" si="1"/>
        <v>1.057582588850853</v>
      </c>
    </row>
    <row r="31" spans="1:7" x14ac:dyDescent="0.2">
      <c r="A31" s="4">
        <f>IF('True_Odds_Calculator_2-way'!A32="","",'True_Odds_Calculator_2-way'!A32)</f>
        <v>1.84</v>
      </c>
      <c r="B31" s="4">
        <f>IF('True_Odds_Calculator_2-way'!B32="","",'True_Odds_Calculator_2-way'!B32)</f>
        <v>1.96</v>
      </c>
      <c r="C31" s="4">
        <f t="shared" si="0"/>
        <v>5.3682342502218372E-2</v>
      </c>
      <c r="D31" s="4">
        <f t="shared" si="2"/>
        <v>1.9355946758265352</v>
      </c>
      <c r="E31" s="4">
        <f t="shared" si="3"/>
        <v>2.0688389169343737</v>
      </c>
      <c r="G31" s="4">
        <f t="shared" si="1"/>
        <v>1.0536823425022184</v>
      </c>
    </row>
    <row r="32" spans="1:7" x14ac:dyDescent="0.2">
      <c r="A32" s="4">
        <f>IF('True_Odds_Calculator_2-way'!A33="","",'True_Odds_Calculator_2-way'!A33)</f>
        <v>1.88</v>
      </c>
      <c r="B32" s="4">
        <f>IF('True_Odds_Calculator_2-way'!B33="","",'True_Odds_Calculator_2-way'!B33)</f>
        <v>1.95</v>
      </c>
      <c r="C32" s="4">
        <f t="shared" si="0"/>
        <v>4.4735406437534042E-2</v>
      </c>
      <c r="D32" s="4">
        <f t="shared" si="2"/>
        <v>1.9625267665952888</v>
      </c>
      <c r="E32" s="4">
        <f t="shared" si="3"/>
        <v>2.0389321468298109</v>
      </c>
      <c r="G32" s="4">
        <f t="shared" si="1"/>
        <v>1.044735406437534</v>
      </c>
    </row>
    <row r="33" spans="1:7" x14ac:dyDescent="0.2">
      <c r="A33" s="4">
        <f>IF('True_Odds_Calculator_2-way'!A34="","",'True_Odds_Calculator_2-way'!A34)</f>
        <v>2.1</v>
      </c>
      <c r="B33" s="4">
        <f>IF('True_Odds_Calculator_2-way'!B34="","",'True_Odds_Calculator_2-way'!B34)</f>
        <v>1.75</v>
      </c>
      <c r="C33" s="4">
        <f t="shared" si="0"/>
        <v>4.761904761904745E-2</v>
      </c>
      <c r="D33" s="4">
        <f t="shared" si="2"/>
        <v>2.2105263157894735</v>
      </c>
      <c r="E33" s="4">
        <f t="shared" si="3"/>
        <v>1.8260869565217388</v>
      </c>
      <c r="G33" s="4">
        <f t="shared" si="1"/>
        <v>1.0476190476190474</v>
      </c>
    </row>
    <row r="34" spans="1:7" x14ac:dyDescent="0.2">
      <c r="A34" s="4">
        <f>IF('True_Odds_Calculator_2-way'!A35="","",'True_Odds_Calculator_2-way'!A35)</f>
        <v>2.14</v>
      </c>
      <c r="B34" s="4">
        <f>IF('True_Odds_Calculator_2-way'!B35="","",'True_Odds_Calculator_2-way'!B35)</f>
        <v>1.72</v>
      </c>
      <c r="C34" s="4">
        <f t="shared" si="0"/>
        <v>4.8685068463377501E-2</v>
      </c>
      <c r="D34" s="4">
        <f t="shared" si="2"/>
        <v>2.2576054955839058</v>
      </c>
      <c r="E34" s="4">
        <f t="shared" si="3"/>
        <v>1.7951619196254389</v>
      </c>
      <c r="G34" s="4">
        <f t="shared" si="1"/>
        <v>1.0486850684633775</v>
      </c>
    </row>
    <row r="35" spans="1:7" x14ac:dyDescent="0.2">
      <c r="A35" s="4">
        <f>IF('True_Odds_Calculator_2-way'!A36="","",'True_Odds_Calculator_2-way'!A36)</f>
        <v>1.93</v>
      </c>
      <c r="B35" s="4">
        <f>IF('True_Odds_Calculator_2-way'!B36="","",'True_Odds_Calculator_2-way'!B36)</f>
        <v>1.91</v>
      </c>
      <c r="C35" s="4">
        <f t="shared" si="0"/>
        <v>4.1694924449990456E-2</v>
      </c>
      <c r="D35" s="4">
        <f t="shared" si="2"/>
        <v>2.0109101819272834</v>
      </c>
      <c r="E35" s="4">
        <f t="shared" si="3"/>
        <v>1.9892075654965866</v>
      </c>
      <c r="G35" s="4">
        <f t="shared" si="1"/>
        <v>1.0416949244499905</v>
      </c>
    </row>
    <row r="36" spans="1:7" x14ac:dyDescent="0.2">
      <c r="A36" s="4">
        <f>IF('True_Odds_Calculator_2-way'!A37="","",'True_Odds_Calculator_2-way'!A37)</f>
        <v>2.25</v>
      </c>
      <c r="B36" s="4">
        <f>IF('True_Odds_Calculator_2-way'!B37="","",'True_Odds_Calculator_2-way'!B37)</f>
        <v>1.63</v>
      </c>
      <c r="C36" s="4">
        <f t="shared" si="0"/>
        <v>5.7941376959781854E-2</v>
      </c>
      <c r="D36" s="4">
        <f t="shared" si="2"/>
        <v>2.4068908941755538</v>
      </c>
      <c r="E36" s="4">
        <f t="shared" si="3"/>
        <v>1.7107871720116616</v>
      </c>
      <c r="G36" s="4">
        <f t="shared" si="1"/>
        <v>1.0579413769597819</v>
      </c>
    </row>
    <row r="37" spans="1:7" x14ac:dyDescent="0.2">
      <c r="A37" s="4">
        <f>IF('True_Odds_Calculator_2-way'!A38="","",'True_Odds_Calculator_2-way'!A38)</f>
        <v>1.76</v>
      </c>
      <c r="B37" s="4">
        <f>IF('True_Odds_Calculator_2-way'!B38="","",'True_Odds_Calculator_2-way'!B38)</f>
        <v>2.02</v>
      </c>
      <c r="C37" s="4">
        <f t="shared" si="0"/>
        <v>6.3231323132313388E-2</v>
      </c>
      <c r="D37" s="4">
        <f t="shared" si="2"/>
        <v>1.8637030824072136</v>
      </c>
      <c r="E37" s="4">
        <f t="shared" si="3"/>
        <v>2.157805292546735</v>
      </c>
      <c r="G37" s="4">
        <f t="shared" si="1"/>
        <v>1.0632313231323134</v>
      </c>
    </row>
    <row r="38" spans="1:7" x14ac:dyDescent="0.2">
      <c r="A38" s="4">
        <f>IF('True_Odds_Calculator_2-way'!A39="","",'True_Odds_Calculator_2-way'!A39)</f>
        <v>1.62</v>
      </c>
      <c r="B38" s="4">
        <f>IF('True_Odds_Calculator_2-way'!B39="","",'True_Odds_Calculator_2-way'!B39)</f>
        <v>2.15</v>
      </c>
      <c r="C38" s="4">
        <f t="shared" si="0"/>
        <v>8.2400229687051407E-2</v>
      </c>
      <c r="D38" s="4">
        <f t="shared" si="2"/>
        <v>1.735858460004984</v>
      </c>
      <c r="E38" s="4">
        <f t="shared" si="3"/>
        <v>2.3589569928885878</v>
      </c>
      <c r="G38" s="4">
        <f t="shared" si="1"/>
        <v>1.0824002296870514</v>
      </c>
    </row>
    <row r="39" spans="1:7" x14ac:dyDescent="0.2">
      <c r="A39" s="4">
        <f>IF('True_Odds_Calculator_2-way'!A40="","",'True_Odds_Calculator_2-way'!A40)</f>
        <v>1.73</v>
      </c>
      <c r="B39" s="4">
        <f>IF('True_Odds_Calculator_2-way'!B40="","",'True_Odds_Calculator_2-way'!B40)</f>
        <v>2.06</v>
      </c>
      <c r="C39" s="4">
        <f t="shared" si="0"/>
        <v>6.3471575284808512E-2</v>
      </c>
      <c r="D39" s="4">
        <f t="shared" si="2"/>
        <v>1.8304997688633216</v>
      </c>
      <c r="E39" s="4">
        <f t="shared" si="3"/>
        <v>2.2040942544375044</v>
      </c>
      <c r="G39" s="4">
        <f t="shared" si="1"/>
        <v>1.0634715752848085</v>
      </c>
    </row>
    <row r="40" spans="1:7" x14ac:dyDescent="0.2">
      <c r="A40" s="4">
        <f>IF('True_Odds_Calculator_2-way'!A41="","",'True_Odds_Calculator_2-way'!A41)</f>
        <v>1.71</v>
      </c>
      <c r="B40" s="4">
        <f>IF('True_Odds_Calculator_2-way'!B41="","",'True_Odds_Calculator_2-way'!B41)</f>
        <v>2.09</v>
      </c>
      <c r="C40" s="4">
        <f t="shared" si="0"/>
        <v>6.3264221158958023E-2</v>
      </c>
      <c r="D40" s="4">
        <f t="shared" si="2"/>
        <v>1.8077847188851512</v>
      </c>
      <c r="E40" s="4">
        <f t="shared" si="3"/>
        <v>2.2379535990481854</v>
      </c>
      <c r="G40" s="4">
        <f t="shared" si="1"/>
        <v>1.063264221158958</v>
      </c>
    </row>
    <row r="41" spans="1:7" x14ac:dyDescent="0.2">
      <c r="A41" s="4">
        <f>IF('True_Odds_Calculator_2-way'!A42="","",'True_Odds_Calculator_2-way'!A42)</f>
        <v>1.53</v>
      </c>
      <c r="B41" s="4">
        <f>IF('True_Odds_Calculator_2-way'!B42="","",'True_Odds_Calculator_2-way'!B42)</f>
        <v>2.2799999999999998</v>
      </c>
      <c r="C41" s="4">
        <f t="shared" si="0"/>
        <v>9.219126246990017E-2</v>
      </c>
      <c r="D41" s="4">
        <f t="shared" si="2"/>
        <v>1.6460928652321631</v>
      </c>
      <c r="E41" s="4">
        <f t="shared" si="3"/>
        <v>2.5477651183172649</v>
      </c>
      <c r="G41" s="4">
        <f t="shared" si="1"/>
        <v>1.0921912624699002</v>
      </c>
    </row>
    <row r="42" spans="1:7" x14ac:dyDescent="0.2">
      <c r="A42" s="4">
        <f>IF('True_Odds_Calculator_2-way'!A43="","",'True_Odds_Calculator_2-way'!A43)</f>
        <v>1.74</v>
      </c>
      <c r="B42" s="4">
        <f>IF('True_Odds_Calculator_2-way'!B43="","",'True_Odds_Calculator_2-way'!B43)</f>
        <v>1.98</v>
      </c>
      <c r="C42" s="4">
        <f t="shared" si="0"/>
        <v>7.9763148728666078E-2</v>
      </c>
      <c r="D42" s="4">
        <f t="shared" si="2"/>
        <v>1.869749267339629</v>
      </c>
      <c r="E42" s="4">
        <f t="shared" si="3"/>
        <v>2.1497566454511423</v>
      </c>
      <c r="G42" s="4">
        <f t="shared" si="1"/>
        <v>1.0797631487286661</v>
      </c>
    </row>
    <row r="43" spans="1:7" x14ac:dyDescent="0.2">
      <c r="A43" s="4">
        <f>IF('True_Odds_Calculator_2-way'!A44="","",'True_Odds_Calculator_2-way'!A44)</f>
        <v>1.78</v>
      </c>
      <c r="B43" s="4">
        <f>IF('True_Odds_Calculator_2-way'!B44="","",'True_Odds_Calculator_2-way'!B44)</f>
        <v>1.99</v>
      </c>
      <c r="C43" s="4">
        <f t="shared" si="0"/>
        <v>6.4310315623059111E-2</v>
      </c>
      <c r="D43" s="4">
        <f t="shared" si="2"/>
        <v>1.8880656681413572</v>
      </c>
      <c r="E43" s="4">
        <f t="shared" si="3"/>
        <v>2.1260428545705539</v>
      </c>
      <c r="G43" s="4">
        <f t="shared" si="1"/>
        <v>1.0643103156230591</v>
      </c>
    </row>
    <row r="44" spans="1:7" x14ac:dyDescent="0.2">
      <c r="A44" s="4">
        <f>IF('True_Odds_Calculator_2-way'!A45="","",'True_Odds_Calculator_2-way'!A45)</f>
        <v>1.67</v>
      </c>
      <c r="B44" s="4">
        <f>IF('True_Odds_Calculator_2-way'!B45="","",'True_Odds_Calculator_2-way'!B45)</f>
        <v>2.0699999999999998</v>
      </c>
      <c r="C44" s="4">
        <f t="shared" si="0"/>
        <v>8.1894182649194569E-2</v>
      </c>
      <c r="D44" s="4">
        <f t="shared" si="2"/>
        <v>1.7925795327853979</v>
      </c>
      <c r="E44" s="4">
        <f t="shared" si="3"/>
        <v>2.2617030324838892</v>
      </c>
      <c r="G44" s="4">
        <f t="shared" si="1"/>
        <v>1.0818941826491946</v>
      </c>
    </row>
    <row r="45" spans="1:7" x14ac:dyDescent="0.2">
      <c r="A45" s="4">
        <f>IF('True_Odds_Calculator_2-way'!A46="","",'True_Odds_Calculator_2-way'!A46)</f>
        <v>1.81</v>
      </c>
      <c r="B45" s="4">
        <f>IF('True_Odds_Calculator_2-way'!B46="","",'True_Odds_Calculator_2-way'!B46)</f>
        <v>1.98</v>
      </c>
      <c r="C45" s="4">
        <f t="shared" si="0"/>
        <v>5.7536692895808983E-2</v>
      </c>
      <c r="D45" s="4">
        <f t="shared" si="2"/>
        <v>1.9094251158825726</v>
      </c>
      <c r="E45" s="4">
        <f t="shared" si="3"/>
        <v>2.0995957583924074</v>
      </c>
      <c r="G45" s="4">
        <f t="shared" si="1"/>
        <v>1.057536692895809</v>
      </c>
    </row>
    <row r="46" spans="1:7" x14ac:dyDescent="0.2">
      <c r="A46" s="4">
        <f>IF('True_Odds_Calculator_2-way'!A47="","",'True_Odds_Calculator_2-way'!A47)</f>
        <v>2.17</v>
      </c>
      <c r="B46" s="4">
        <f>IF('True_Odds_Calculator_2-way'!B47="","",'True_Odds_Calculator_2-way'!B47)</f>
        <v>1.71</v>
      </c>
      <c r="C46" s="4">
        <f t="shared" si="0"/>
        <v>4.5624814724984475E-2</v>
      </c>
      <c r="D46" s="4">
        <f t="shared" si="2"/>
        <v>2.2830159657919831</v>
      </c>
      <c r="E46" s="4">
        <f t="shared" si="3"/>
        <v>1.7794135277051812</v>
      </c>
      <c r="G46" s="4">
        <f t="shared" si="1"/>
        <v>1.0456248147249845</v>
      </c>
    </row>
    <row r="47" spans="1:7" x14ac:dyDescent="0.2">
      <c r="A47" s="4">
        <f>IF('True_Odds_Calculator_2-way'!A48="","",'True_Odds_Calculator_2-way'!A48)</f>
        <v>2.0099999999999998</v>
      </c>
      <c r="B47" s="4">
        <f>IF('True_Odds_Calculator_2-way'!B48="","",'True_Odds_Calculator_2-way'!B48)</f>
        <v>1.85</v>
      </c>
      <c r="C47" s="4">
        <f t="shared" si="0"/>
        <v>3.80529783514858E-2</v>
      </c>
      <c r="D47" s="4">
        <f t="shared" si="2"/>
        <v>2.0899255304201207</v>
      </c>
      <c r="E47" s="4">
        <f t="shared" si="3"/>
        <v>1.9174938764986464</v>
      </c>
      <c r="G47" s="4">
        <f t="shared" si="1"/>
        <v>1.0380529783514858</v>
      </c>
    </row>
    <row r="48" spans="1:7" x14ac:dyDescent="0.2">
      <c r="A48" s="4">
        <f>IF('True_Odds_Calculator_2-way'!A49="","",'True_Odds_Calculator_2-way'!A49)</f>
        <v>2.25</v>
      </c>
      <c r="B48" s="4">
        <f>IF('True_Odds_Calculator_2-way'!B49="","",'True_Odds_Calculator_2-way'!B49)</f>
        <v>1.67</v>
      </c>
      <c r="C48" s="4">
        <f t="shared" si="0"/>
        <v>4.3246839654025315E-2</v>
      </c>
      <c r="D48" s="4">
        <f t="shared" si="2"/>
        <v>2.3650668764752165</v>
      </c>
      <c r="E48" s="4">
        <f t="shared" si="3"/>
        <v>1.732564841498559</v>
      </c>
      <c r="G48" s="4">
        <f t="shared" si="1"/>
        <v>1.0432468396540253</v>
      </c>
    </row>
    <row r="49" spans="1:7" x14ac:dyDescent="0.2">
      <c r="A49" s="4">
        <f>IF('True_Odds_Calculator_2-way'!A50="","",'True_Odds_Calculator_2-way'!A50)</f>
        <v>2.5499999999999998</v>
      </c>
      <c r="B49" s="4">
        <f>IF('True_Odds_Calculator_2-way'!B50="","",'True_Odds_Calculator_2-way'!B50)</f>
        <v>1.53</v>
      </c>
      <c r="C49" s="4">
        <f t="shared" si="0"/>
        <v>4.5751633986928164E-2</v>
      </c>
      <c r="D49" s="4">
        <f t="shared" si="2"/>
        <v>2.7079646017699113</v>
      </c>
      <c r="E49" s="4">
        <f t="shared" si="3"/>
        <v>1.5854922279792747</v>
      </c>
      <c r="G49" s="4">
        <f t="shared" si="1"/>
        <v>1.0457516339869282</v>
      </c>
    </row>
    <row r="50" spans="1:7" x14ac:dyDescent="0.2">
      <c r="A50" s="4">
        <f>IF('True_Odds_Calculator_2-way'!A51="","",'True_Odds_Calculator_2-way'!A51)</f>
        <v>2.2200000000000002</v>
      </c>
      <c r="B50" s="4">
        <f>IF('True_Odds_Calculator_2-way'!B51="","",'True_Odds_Calculator_2-way'!B51)</f>
        <v>1.69</v>
      </c>
      <c r="C50" s="4">
        <f t="shared" si="0"/>
        <v>4.2166426781811372E-2</v>
      </c>
      <c r="D50" s="4">
        <f t="shared" si="2"/>
        <v>2.3290086287168665</v>
      </c>
      <c r="E50" s="4">
        <f t="shared" si="3"/>
        <v>1.7524405623803074</v>
      </c>
      <c r="G50" s="4">
        <f t="shared" si="1"/>
        <v>1.0421664267818114</v>
      </c>
    </row>
    <row r="51" spans="1:7" x14ac:dyDescent="0.2">
      <c r="A51" s="4">
        <f>IF('True_Odds_Calculator_2-way'!A52="","",'True_Odds_Calculator_2-way'!A52)</f>
        <v>2.06</v>
      </c>
      <c r="B51" s="4">
        <f>IF('True_Odds_Calculator_2-way'!B52="","",'True_Odds_Calculator_2-way'!B52)</f>
        <v>1.79</v>
      </c>
      <c r="C51" s="4">
        <f t="shared" si="0"/>
        <v>4.4096111080978329E-2</v>
      </c>
      <c r="D51" s="4">
        <f t="shared" si="2"/>
        <v>2.1580148651021243</v>
      </c>
      <c r="E51" s="4">
        <f t="shared" si="3"/>
        <v>1.8635467731338755</v>
      </c>
      <c r="G51" s="4">
        <f t="shared" si="1"/>
        <v>1.0440961110809783</v>
      </c>
    </row>
    <row r="52" spans="1:7" x14ac:dyDescent="0.2">
      <c r="A52" s="4">
        <f>IF('True_Odds_Calculator_2-way'!A53="","",'True_Odds_Calculator_2-way'!A53)</f>
        <v>2.14</v>
      </c>
      <c r="B52" s="4">
        <f>IF('True_Odds_Calculator_2-way'!B53="","",'True_Odds_Calculator_2-way'!B53)</f>
        <v>1.74</v>
      </c>
      <c r="C52" s="4">
        <f t="shared" si="0"/>
        <v>4.200236330432916E-2</v>
      </c>
      <c r="D52" s="4">
        <f t="shared" si="2"/>
        <v>2.2407028523288002</v>
      </c>
      <c r="E52" s="4">
        <f t="shared" si="3"/>
        <v>1.8059947618585701</v>
      </c>
      <c r="G52" s="4">
        <f t="shared" si="1"/>
        <v>1.0420023633043292</v>
      </c>
    </row>
    <row r="53" spans="1:7" x14ac:dyDescent="0.2">
      <c r="A53" s="4">
        <f>IF('True_Odds_Calculator_2-way'!A54="","",'True_Odds_Calculator_2-way'!A54)</f>
        <v>2.67</v>
      </c>
      <c r="B53" s="4">
        <f>IF('True_Odds_Calculator_2-way'!B54="","",'True_Odds_Calculator_2-way'!B54)</f>
        <v>1.5</v>
      </c>
      <c r="C53" s="4">
        <f t="shared" si="0"/>
        <v>4.1198501872659055E-2</v>
      </c>
      <c r="D53" s="4">
        <f t="shared" si="2"/>
        <v>2.8253968253968247</v>
      </c>
      <c r="E53" s="4">
        <f t="shared" si="3"/>
        <v>1.5478260869565217</v>
      </c>
      <c r="G53" s="4">
        <f t="shared" si="1"/>
        <v>1.0411985018726591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1.51</v>
      </c>
      <c r="C54" s="4">
        <f t="shared" si="0"/>
        <v>4.1039534417017798E-2</v>
      </c>
      <c r="D54" s="4">
        <f t="shared" si="2"/>
        <v>2.7912057134855064</v>
      </c>
      <c r="E54" s="4">
        <f t="shared" si="3"/>
        <v>1.5582831678523961</v>
      </c>
      <c r="G54" s="4">
        <f t="shared" si="1"/>
        <v>1.0410395344170178</v>
      </c>
    </row>
    <row r="55" spans="1:7" x14ac:dyDescent="0.2">
      <c r="A55" s="4">
        <f>IF('True_Odds_Calculator_2-way'!A56="","",'True_Odds_Calculator_2-way'!A56)</f>
        <v>2.61</v>
      </c>
      <c r="B55" s="4">
        <f>IF('True_Odds_Calculator_2-way'!B56="","",'True_Odds_Calculator_2-way'!B56)</f>
        <v>1.51</v>
      </c>
      <c r="C55" s="4">
        <f t="shared" si="0"/>
        <v>4.5393418081246306E-2</v>
      </c>
      <c r="D55" s="4">
        <f t="shared" si="2"/>
        <v>2.7743479638168314</v>
      </c>
      <c r="E55" s="4">
        <f t="shared" si="3"/>
        <v>1.563587312292952</v>
      </c>
      <c r="G55" s="4">
        <f t="shared" si="1"/>
        <v>1.0453934180812463</v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1.75</v>
      </c>
      <c r="B2" s="4">
        <f>IF('True_Odds_Calculator_3-way'!B3="","",'True_Odds_Calculator_3-way'!B3)</f>
        <v>3.96</v>
      </c>
      <c r="C2" s="4">
        <f>IF('True_Odds_Calculator_3-way'!C3="","",'True_Odds_Calculator_3-way'!C3)</f>
        <v>4.71</v>
      </c>
      <c r="D2" s="4">
        <f>IF(A2="","",((1/A2)+(1/B2)+(1/C2))-1)</f>
        <v>3.6268049006902503E-2</v>
      </c>
      <c r="E2" s="4">
        <f>IF(A2="","",(3*A2)/(3-($D2*A2)))</f>
        <v>1.78782384838692</v>
      </c>
      <c r="F2" s="4">
        <f>IF(B2="","",(3*B2)/(3-($D2*B2)))</f>
        <v>4.1591126288561266</v>
      </c>
      <c r="G2" s="4">
        <f>IF(C2="","",(3*C2)/(3-($D2*C2)))</f>
        <v>4.9943844294151845</v>
      </c>
      <c r="I2" s="4">
        <f>IF(A2="","",D2+1)</f>
        <v>1.0362680490069025</v>
      </c>
    </row>
    <row r="3" spans="1:9" x14ac:dyDescent="0.2">
      <c r="A3" s="4">
        <f>IF('True_Odds_Calculator_3-way'!A4="","",'True_Odds_Calculator_3-way'!A4)</f>
        <v>3.05</v>
      </c>
      <c r="B3" s="4">
        <f>IF('True_Odds_Calculator_3-way'!B4="","",'True_Odds_Calculator_3-way'!B4)</f>
        <v>3.33</v>
      </c>
      <c r="C3" s="4">
        <f>IF('True_Odds_Calculator_3-way'!C4="","",'True_Odds_Calculator_3-way'!C4)</f>
        <v>2.4700000000000002</v>
      </c>
      <c r="D3" s="4">
        <f t="shared" ref="D3:D66" si="0">IF(A3="","",((1/A3)+(1/B3)+(1/C3))-1)</f>
        <v>3.3027452354458475E-2</v>
      </c>
      <c r="E3" s="4">
        <f t="shared" ref="E3:E66" si="1">IF(A3="","",(3*A3)/(3-($D3*A3)))</f>
        <v>3.1559709067334314</v>
      </c>
      <c r="F3" s="4">
        <f t="shared" ref="F3:F66" si="2">IF(B3="","",(3*B3)/(3-($D3*B3)))</f>
        <v>3.4567251769535625</v>
      </c>
      <c r="G3" s="4">
        <f t="shared" ref="G3:G66" si="3">IF(C3="","",(3*C3)/(3-($D3*C3)))</f>
        <v>2.539043192096881</v>
      </c>
      <c r="I3" s="4">
        <f t="shared" ref="I3:I66" si="4">IF(A3="","",D3+1)</f>
        <v>1.0330274523544585</v>
      </c>
    </row>
    <row r="4" spans="1:9" x14ac:dyDescent="0.2">
      <c r="A4" s="4">
        <f>IF('True_Odds_Calculator_3-way'!A5="","",'True_Odds_Calculator_3-way'!A5)</f>
        <v>2.63</v>
      </c>
      <c r="B4" s="4">
        <f>IF('True_Odds_Calculator_3-way'!B5="","",'True_Odds_Calculator_3-way'!B5)</f>
        <v>3.27</v>
      </c>
      <c r="C4" s="4">
        <f>IF('True_Odds_Calculator_3-way'!C5="","",'True_Odds_Calculator_3-way'!C5)</f>
        <v>2.65</v>
      </c>
      <c r="D4" s="4">
        <f t="shared" si="0"/>
        <v>6.3397025001683982E-2</v>
      </c>
      <c r="E4" s="4">
        <f t="shared" si="1"/>
        <v>2.7847722343881771</v>
      </c>
      <c r="F4" s="4">
        <f t="shared" si="2"/>
        <v>3.5127400209569997</v>
      </c>
      <c r="G4" s="4">
        <f t="shared" si="3"/>
        <v>2.8072054875568995</v>
      </c>
      <c r="I4" s="4">
        <f t="shared" si="4"/>
        <v>1.063397025001684</v>
      </c>
    </row>
    <row r="5" spans="1:9" x14ac:dyDescent="0.2">
      <c r="A5" s="4">
        <f>IF('True_Odds_Calculator_3-way'!A6="","",'True_Odds_Calculator_3-way'!A6)</f>
        <v>1.8</v>
      </c>
      <c r="B5" s="4">
        <f>IF('True_Odds_Calculator_3-way'!B6="","",'True_Odds_Calculator_3-way'!B6)</f>
        <v>3.48</v>
      </c>
      <c r="C5" s="4">
        <f>IF('True_Odds_Calculator_3-way'!C6="","",'True_Odds_Calculator_3-way'!C6)</f>
        <v>5.33</v>
      </c>
      <c r="D5" s="4">
        <f t="shared" si="0"/>
        <v>3.0529138182628479E-2</v>
      </c>
      <c r="E5" s="4">
        <f t="shared" si="1"/>
        <v>1.8335866929106184</v>
      </c>
      <c r="F5" s="4">
        <f t="shared" si="2"/>
        <v>3.6077646570653017</v>
      </c>
      <c r="G5" s="4">
        <f t="shared" si="3"/>
        <v>5.6356798509175858</v>
      </c>
      <c r="I5" s="4">
        <f t="shared" si="4"/>
        <v>1.0305291381826285</v>
      </c>
    </row>
    <row r="6" spans="1:9" x14ac:dyDescent="0.2">
      <c r="A6" s="4">
        <f>IF('True_Odds_Calculator_3-way'!A7="","",'True_Odds_Calculator_3-way'!A7)</f>
        <v>3.01</v>
      </c>
      <c r="B6" s="4">
        <f>IF('True_Odds_Calculator_3-way'!B7="","",'True_Odds_Calculator_3-way'!B7)</f>
        <v>3.72</v>
      </c>
      <c r="C6" s="4">
        <f>IF('True_Odds_Calculator_3-way'!C7="","",'True_Odds_Calculator_3-way'!C7)</f>
        <v>2.25</v>
      </c>
      <c r="D6" s="4">
        <f t="shared" si="0"/>
        <v>4.5487562366782086E-2</v>
      </c>
      <c r="E6" s="4">
        <f t="shared" si="1"/>
        <v>3.1539434151226833</v>
      </c>
      <c r="F6" s="4">
        <f t="shared" si="2"/>
        <v>3.9423675768719191</v>
      </c>
      <c r="G6" s="4">
        <f t="shared" si="3"/>
        <v>2.3294714845772613</v>
      </c>
      <c r="I6" s="4">
        <f t="shared" si="4"/>
        <v>1.0454875623667821</v>
      </c>
    </row>
    <row r="7" spans="1: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3.48</v>
      </c>
      <c r="C7" s="4">
        <f>IF('True_Odds_Calculator_3-way'!C8="","",'True_Odds_Calculator_3-way'!C8)</f>
        <v>2.65</v>
      </c>
      <c r="D7" s="4">
        <f t="shared" si="0"/>
        <v>4.3502691192996989E-2</v>
      </c>
      <c r="E7" s="4">
        <f t="shared" si="1"/>
        <v>2.7450884883909725</v>
      </c>
      <c r="F7" s="4">
        <f t="shared" si="2"/>
        <v>3.6649445427941756</v>
      </c>
      <c r="G7" s="4">
        <f t="shared" si="3"/>
        <v>2.755902089162976</v>
      </c>
      <c r="I7" s="4">
        <f t="shared" si="4"/>
        <v>1.043502691192997</v>
      </c>
    </row>
    <row r="8" spans="1:9" x14ac:dyDescent="0.2">
      <c r="A8" s="4">
        <f>IF('True_Odds_Calculator_3-way'!A9="","",'True_Odds_Calculator_3-way'!A9)</f>
        <v>2.3199999999999998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3.16</v>
      </c>
      <c r="D8" s="4">
        <f t="shared" si="0"/>
        <v>4.5109226580200001E-2</v>
      </c>
      <c r="E8" s="4">
        <f t="shared" si="1"/>
        <v>2.4038572838293035</v>
      </c>
      <c r="F8" s="4">
        <f t="shared" si="2"/>
        <v>3.538787819349777</v>
      </c>
      <c r="G8" s="4">
        <f t="shared" si="3"/>
        <v>3.3176377292134771</v>
      </c>
      <c r="I8" s="4">
        <f t="shared" si="4"/>
        <v>1.0451092265802</v>
      </c>
    </row>
    <row r="9" spans="1:9" x14ac:dyDescent="0.2">
      <c r="A9" s="4">
        <f>IF('True_Odds_Calculator_3-way'!A10="","",'True_Odds_Calculator_3-way'!A10)</f>
        <v>1.65</v>
      </c>
      <c r="B9" s="4">
        <f>IF('True_Odds_Calculator_3-way'!B10="","",'True_Odds_Calculator_3-way'!B10)</f>
        <v>3.74</v>
      </c>
      <c r="C9" s="4">
        <f>IF('True_Odds_Calculator_3-way'!C10="","",'True_Odds_Calculator_3-way'!C10)</f>
        <v>5.67</v>
      </c>
      <c r="D9" s="4">
        <f t="shared" si="0"/>
        <v>4.9807128238500642E-2</v>
      </c>
      <c r="E9" s="4">
        <f t="shared" si="1"/>
        <v>1.6964730478562546</v>
      </c>
      <c r="F9" s="4">
        <f t="shared" si="2"/>
        <v>3.9876016999084851</v>
      </c>
      <c r="G9" s="4">
        <f t="shared" si="3"/>
        <v>6.2592140734764525</v>
      </c>
      <c r="I9" s="4">
        <f t="shared" si="4"/>
        <v>1.0498071282385006</v>
      </c>
    </row>
    <row r="10" spans="1:9" x14ac:dyDescent="0.2">
      <c r="A10" s="4">
        <f>IF('True_Odds_Calculator_3-way'!A11="","",'True_Odds_Calculator_3-way'!A11)</f>
        <v>1.63</v>
      </c>
      <c r="B10" s="4">
        <f>IF('True_Odds_Calculator_3-way'!B11="","",'True_Odds_Calculator_3-way'!B11)</f>
        <v>3.93</v>
      </c>
      <c r="C10" s="4">
        <f>IF('True_Odds_Calculator_3-way'!C11="","",'True_Odds_Calculator_3-way'!C11)</f>
        <v>5.49</v>
      </c>
      <c r="D10" s="4">
        <f t="shared" si="0"/>
        <v>5.0099221201220123E-2</v>
      </c>
      <c r="E10" s="4">
        <f t="shared" si="1"/>
        <v>1.6756111007429484</v>
      </c>
      <c r="F10" s="4">
        <f t="shared" si="2"/>
        <v>4.2060424830922392</v>
      </c>
      <c r="G10" s="4">
        <f t="shared" si="3"/>
        <v>6.0441358973649475</v>
      </c>
      <c r="I10" s="4">
        <f t="shared" si="4"/>
        <v>1.0500992212012201</v>
      </c>
    </row>
    <row r="11" spans="1:9" x14ac:dyDescent="0.2">
      <c r="A11" s="4">
        <f>IF('True_Odds_Calculator_3-way'!A12="","",'True_Odds_Calculator_3-way'!A12)</f>
        <v>2.04</v>
      </c>
      <c r="B11" s="4">
        <f>IF('True_Odds_Calculator_3-way'!B12="","",'True_Odds_Calculator_3-way'!B12)</f>
        <v>3.57</v>
      </c>
      <c r="C11" s="4">
        <f>IF('True_Odds_Calculator_3-way'!C12="","",'True_Odds_Calculator_3-way'!C12)</f>
        <v>3.63</v>
      </c>
      <c r="D11" s="4">
        <f t="shared" si="0"/>
        <v>4.5790216913211612E-2</v>
      </c>
      <c r="E11" s="4">
        <f t="shared" si="1"/>
        <v>2.1055616033275384</v>
      </c>
      <c r="F11" s="4">
        <f t="shared" si="2"/>
        <v>3.7757415069051921</v>
      </c>
      <c r="G11" s="4">
        <f t="shared" si="3"/>
        <v>3.8429215349030308</v>
      </c>
      <c r="I11" s="4">
        <f t="shared" si="4"/>
        <v>1.0457902169132116</v>
      </c>
    </row>
    <row r="12" spans="1:9" x14ac:dyDescent="0.2">
      <c r="A12" s="4">
        <f>IF('True_Odds_Calculator_3-way'!A13="","",'True_Odds_Calculator_3-way'!A13)</f>
        <v>2.25</v>
      </c>
      <c r="B12" s="4">
        <f>IF('True_Odds_Calculator_3-way'!B13="","",'True_Odds_Calculator_3-way'!B13)</f>
        <v>3.28</v>
      </c>
      <c r="C12" s="4">
        <f>IF('True_Odds_Calculator_3-way'!C13="","",'True_Odds_Calculator_3-way'!C13)</f>
        <v>3.51</v>
      </c>
      <c r="D12" s="4">
        <f t="shared" si="0"/>
        <v>3.4222778125217124E-2</v>
      </c>
      <c r="E12" s="4">
        <f t="shared" si="1"/>
        <v>2.3092722847744112</v>
      </c>
      <c r="F12" s="4">
        <f t="shared" si="2"/>
        <v>3.4074980268350434</v>
      </c>
      <c r="G12" s="4">
        <f t="shared" si="3"/>
        <v>3.6564048274401859</v>
      </c>
      <c r="I12" s="4">
        <f t="shared" si="4"/>
        <v>1.0342227781252171</v>
      </c>
    </row>
    <row r="13" spans="1:9" x14ac:dyDescent="0.2">
      <c r="A13" s="4">
        <f>IF('True_Odds_Calculator_3-way'!A14="","",'True_Odds_Calculator_3-way'!A14)</f>
        <v>2.5</v>
      </c>
      <c r="B13" s="4">
        <f>IF('True_Odds_Calculator_3-way'!B14="","",'True_Odds_Calculator_3-way'!B14)</f>
        <v>3.15</v>
      </c>
      <c r="C13" s="4">
        <f>IF('True_Odds_Calculator_3-way'!C14="","",'True_Odds_Calculator_3-way'!C14)</f>
        <v>3.06</v>
      </c>
      <c r="D13" s="4">
        <f t="shared" si="0"/>
        <v>4.4257703081232558E-2</v>
      </c>
      <c r="E13" s="4">
        <f t="shared" si="1"/>
        <v>2.5957343674260787</v>
      </c>
      <c r="F13" s="4">
        <f t="shared" si="2"/>
        <v>3.3035163479333747</v>
      </c>
      <c r="G13" s="4">
        <f t="shared" si="3"/>
        <v>3.2046678635547576</v>
      </c>
      <c r="I13" s="4">
        <f t="shared" si="4"/>
        <v>1.0442577030812326</v>
      </c>
    </row>
    <row r="14" spans="1:9" x14ac:dyDescent="0.2">
      <c r="A14" s="4">
        <f>IF('True_Odds_Calculator_3-way'!A15="","",'True_Odds_Calculator_3-way'!A15)</f>
        <v>2.69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2.67</v>
      </c>
      <c r="D14" s="4">
        <f t="shared" si="0"/>
        <v>4.3898094720951075E-2</v>
      </c>
      <c r="E14" s="4">
        <f t="shared" si="1"/>
        <v>2.8002222305767557</v>
      </c>
      <c r="F14" s="4">
        <f t="shared" si="2"/>
        <v>3.5337393559632968</v>
      </c>
      <c r="G14" s="4">
        <f t="shared" si="3"/>
        <v>2.7785562600428588</v>
      </c>
      <c r="I14" s="4">
        <f t="shared" si="4"/>
        <v>1.0438980947209511</v>
      </c>
    </row>
    <row r="15" spans="1:9" x14ac:dyDescent="0.2">
      <c r="A15" s="4">
        <f>IF('True_Odds_Calculator_3-way'!A16="","",'True_Odds_Calculator_3-way'!A16)</f>
        <v>1.76</v>
      </c>
      <c r="B15" s="4">
        <f>IF('True_Odds_Calculator_3-way'!B16="","",'True_Odds_Calculator_3-way'!B16)</f>
        <v>3.78</v>
      </c>
      <c r="C15" s="4">
        <f>IF('True_Odds_Calculator_3-way'!C16="","",'True_Odds_Calculator_3-way'!C16)</f>
        <v>4.66</v>
      </c>
      <c r="D15" s="4">
        <f t="shared" si="0"/>
        <v>4.7324357410194473E-2</v>
      </c>
      <c r="E15" s="4">
        <f t="shared" si="1"/>
        <v>1.8102593583836957</v>
      </c>
      <c r="F15" s="4">
        <f t="shared" si="2"/>
        <v>4.0196887773554177</v>
      </c>
      <c r="G15" s="4">
        <f t="shared" si="3"/>
        <v>5.029738609313986</v>
      </c>
      <c r="I15" s="4">
        <f t="shared" si="4"/>
        <v>1.0473243574101945</v>
      </c>
    </row>
    <row r="16" spans="1:9" x14ac:dyDescent="0.2">
      <c r="A16" s="4">
        <f>IF('True_Odds_Calculator_3-way'!A17="","",'True_Odds_Calculator_3-way'!A17)</f>
        <v>2.4500000000000002</v>
      </c>
      <c r="B16" s="4">
        <f>IF('True_Odds_Calculator_3-way'!B17="","",'True_Odds_Calculator_3-way'!B17)</f>
        <v>3.28</v>
      </c>
      <c r="C16" s="4">
        <f>IF('True_Odds_Calculator_3-way'!C17="","",'True_Odds_Calculator_3-way'!C17)</f>
        <v>3.02</v>
      </c>
      <c r="D16" s="4">
        <f t="shared" si="0"/>
        <v>4.4167141901179763E-2</v>
      </c>
      <c r="E16" s="4">
        <f t="shared" si="1"/>
        <v>2.5416778961156115</v>
      </c>
      <c r="F16" s="4">
        <f t="shared" si="2"/>
        <v>3.4464258664566167</v>
      </c>
      <c r="G16" s="4">
        <f t="shared" si="3"/>
        <v>3.16052182398772</v>
      </c>
      <c r="I16" s="4">
        <f t="shared" si="4"/>
        <v>1.0441671419011798</v>
      </c>
    </row>
    <row r="17" spans="1:9" x14ac:dyDescent="0.2">
      <c r="A17" s="4">
        <f>IF('True_Odds_Calculator_3-way'!A18="","",'True_Odds_Calculator_3-way'!A18)</f>
        <v>4.1900000000000004</v>
      </c>
      <c r="B17" s="4">
        <f>IF('True_Odds_Calculator_3-way'!B18="","",'True_Odds_Calculator_3-way'!B18)</f>
        <v>3.13</v>
      </c>
      <c r="C17" s="4">
        <f>IF('True_Odds_Calculator_3-way'!C18="","",'True_Odds_Calculator_3-way'!C18)</f>
        <v>2.0499999999999998</v>
      </c>
      <c r="D17" s="4">
        <f t="shared" si="0"/>
        <v>4.5957180427027788E-2</v>
      </c>
      <c r="E17" s="4">
        <f t="shared" si="1"/>
        <v>4.4773895875609631</v>
      </c>
      <c r="F17" s="4">
        <f t="shared" si="2"/>
        <v>3.2876378223804044</v>
      </c>
      <c r="G17" s="4">
        <f t="shared" si="3"/>
        <v>2.1164656421455192</v>
      </c>
      <c r="I17" s="4">
        <f t="shared" si="4"/>
        <v>1.0459571804270278</v>
      </c>
    </row>
    <row r="18" spans="1:9" x14ac:dyDescent="0.2">
      <c r="A18" s="4">
        <f>IF('True_Odds_Calculator_3-way'!A19="","",'True_Odds_Calculator_3-way'!A19)</f>
        <v>2.59</v>
      </c>
      <c r="B18" s="4">
        <f>IF('True_Odds_Calculator_3-way'!B19="","",'True_Odds_Calculator_3-way'!B19)</f>
        <v>3.23</v>
      </c>
      <c r="C18" s="4">
        <f>IF('True_Odds_Calculator_3-way'!C19="","",'True_Odds_Calculator_3-way'!C19)</f>
        <v>2.87</v>
      </c>
      <c r="D18" s="4">
        <f t="shared" si="0"/>
        <v>4.4129965069329202E-2</v>
      </c>
      <c r="E18" s="4">
        <f t="shared" si="1"/>
        <v>2.6925844234924323</v>
      </c>
      <c r="F18" s="4">
        <f t="shared" si="2"/>
        <v>3.3911233327082653</v>
      </c>
      <c r="G18" s="4">
        <f t="shared" si="3"/>
        <v>2.9965054687957289</v>
      </c>
      <c r="I18" s="4">
        <f t="shared" si="4"/>
        <v>1.0441299650693292</v>
      </c>
    </row>
    <row r="19" spans="1:9" x14ac:dyDescent="0.2">
      <c r="A19" s="4">
        <f>IF('True_Odds_Calculator_3-way'!A20="","",'True_Odds_Calculator_3-way'!A20)</f>
        <v>2.71</v>
      </c>
      <c r="B19" s="4">
        <f>IF('True_Odds_Calculator_3-way'!B20="","",'True_Odds_Calculator_3-way'!B20)</f>
        <v>3.11</v>
      </c>
      <c r="C19" s="4">
        <f>IF('True_Odds_Calculator_3-way'!C20="","",'True_Odds_Calculator_3-way'!C20)</f>
        <v>2.84</v>
      </c>
      <c r="D19" s="4">
        <f t="shared" si="0"/>
        <v>4.2659774453366994E-2</v>
      </c>
      <c r="E19" s="4">
        <f t="shared" si="1"/>
        <v>2.8186182628238599</v>
      </c>
      <c r="F19" s="4">
        <f t="shared" si="2"/>
        <v>3.2539003803860993</v>
      </c>
      <c r="G19" s="4">
        <f t="shared" si="3"/>
        <v>2.9595189489401315</v>
      </c>
      <c r="I19" s="4">
        <f t="shared" si="4"/>
        <v>1.042659774453367</v>
      </c>
    </row>
    <row r="20" spans="1:9" x14ac:dyDescent="0.2">
      <c r="A20" s="4">
        <f>IF('True_Odds_Calculator_3-way'!A21="","",'True_Odds_Calculator_3-way'!A21)</f>
        <v>2.7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2.68</v>
      </c>
      <c r="D20" s="4">
        <f t="shared" si="0"/>
        <v>4.4709518005687787E-2</v>
      </c>
      <c r="E20" s="4">
        <f t="shared" si="1"/>
        <v>2.8131990981594717</v>
      </c>
      <c r="F20" s="4">
        <f t="shared" si="2"/>
        <v>3.4928195902669001</v>
      </c>
      <c r="G20" s="4">
        <f t="shared" si="3"/>
        <v>2.7914936602173999</v>
      </c>
      <c r="I20" s="4">
        <f t="shared" si="4"/>
        <v>1.0447095180056878</v>
      </c>
    </row>
    <row r="21" spans="1:9" x14ac:dyDescent="0.2">
      <c r="A21" s="4">
        <f>IF('True_Odds_Calculator_3-way'!A22="","",'True_Odds_Calculator_3-way'!A22)</f>
        <v>3.72</v>
      </c>
      <c r="B21" s="4">
        <f>IF('True_Odds_Calculator_3-way'!B22="","",'True_Odds_Calculator_3-way'!B22)</f>
        <v>3.86</v>
      </c>
      <c r="C21" s="4">
        <f>IF('True_Odds_Calculator_3-way'!C22="","",'True_Odds_Calculator_3-way'!C22)</f>
        <v>1.88</v>
      </c>
      <c r="D21" s="4">
        <f t="shared" si="0"/>
        <v>5.9799455431049919E-2</v>
      </c>
      <c r="E21" s="4">
        <f t="shared" si="1"/>
        <v>4.0179352192011786</v>
      </c>
      <c r="F21" s="4">
        <f t="shared" si="2"/>
        <v>4.1817522385050969</v>
      </c>
      <c r="G21" s="4">
        <f t="shared" si="3"/>
        <v>1.9531946519639924</v>
      </c>
      <c r="I21" s="4">
        <f t="shared" si="4"/>
        <v>1.0597994554310499</v>
      </c>
    </row>
    <row r="22" spans="1:9" x14ac:dyDescent="0.2">
      <c r="A22" s="4">
        <f>IF('True_Odds_Calculator_3-way'!A23="","",'True_Odds_Calculator_3-way'!A23)</f>
        <v>3.1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2.34</v>
      </c>
      <c r="D22" s="4">
        <f t="shared" si="0"/>
        <v>4.318620447652699E-2</v>
      </c>
      <c r="E22" s="4">
        <f t="shared" si="1"/>
        <v>3.2448016916528859</v>
      </c>
      <c r="F22" s="4">
        <f t="shared" si="2"/>
        <v>3.5860322976900258</v>
      </c>
      <c r="G22" s="4">
        <f t="shared" si="3"/>
        <v>2.4215712060210004</v>
      </c>
      <c r="I22" s="4">
        <f t="shared" si="4"/>
        <v>1.043186204476527</v>
      </c>
    </row>
    <row r="23" spans="1:9" x14ac:dyDescent="0.2">
      <c r="A23" s="4">
        <f>IF('True_Odds_Calculator_3-way'!A24="","",'True_Odds_Calculator_3-way'!A24)</f>
        <v>1.36</v>
      </c>
      <c r="B23" s="4">
        <f>IF('True_Odds_Calculator_3-way'!B24="","",'True_Odds_Calculator_3-way'!B24)</f>
        <v>5.1100000000000003</v>
      </c>
      <c r="C23" s="4">
        <f>IF('True_Odds_Calculator_3-way'!C24="","",'True_Odds_Calculator_3-way'!C24)</f>
        <v>7.44</v>
      </c>
      <c r="D23" s="4">
        <f t="shared" si="0"/>
        <v>6.5397436040257828E-2</v>
      </c>
      <c r="E23" s="4">
        <f t="shared" si="1"/>
        <v>1.4015515719417087</v>
      </c>
      <c r="F23" s="4">
        <f t="shared" si="2"/>
        <v>5.7505777452985534</v>
      </c>
      <c r="G23" s="4">
        <f t="shared" si="3"/>
        <v>8.880248856385462</v>
      </c>
      <c r="I23" s="4">
        <f t="shared" si="4"/>
        <v>1.0653974360402578</v>
      </c>
    </row>
    <row r="24" spans="1:9" x14ac:dyDescent="0.2">
      <c r="A24" s="4">
        <f>IF('True_Odds_Calculator_3-way'!A25="","",'True_Odds_Calculator_3-way'!A25)</f>
        <v>4.51</v>
      </c>
      <c r="B24" s="4">
        <f>IF('True_Odds_Calculator_3-way'!B25="","",'True_Odds_Calculator_3-way'!B25)</f>
        <v>4</v>
      </c>
      <c r="C24" s="4">
        <f>IF('True_Odds_Calculator_3-way'!C25="","",'True_Odds_Calculator_3-way'!C25)</f>
        <v>1.7</v>
      </c>
      <c r="D24" s="4">
        <f t="shared" si="0"/>
        <v>5.9964784139820093E-2</v>
      </c>
      <c r="E24" s="4">
        <f t="shared" si="1"/>
        <v>4.956844997575562</v>
      </c>
      <c r="F24" s="4">
        <f t="shared" si="2"/>
        <v>4.3476041962007379</v>
      </c>
      <c r="G24" s="4">
        <f t="shared" si="3"/>
        <v>1.7597980145750847</v>
      </c>
      <c r="I24" s="4">
        <f t="shared" si="4"/>
        <v>1.0599647841398201</v>
      </c>
    </row>
    <row r="25" spans="1:9" x14ac:dyDescent="0.2">
      <c r="A25" s="4">
        <f>IF('True_Odds_Calculator_3-way'!A26="","",'True_Odds_Calculator_3-way'!A26)</f>
        <v>3.47</v>
      </c>
      <c r="B25" s="4">
        <f>IF('True_Odds_Calculator_3-way'!B26="","",'True_Odds_Calculator_3-way'!B26)</f>
        <v>3.8</v>
      </c>
      <c r="C25" s="4">
        <f>IF('True_Odds_Calculator_3-way'!C26="","",'True_Odds_Calculator_3-way'!C26)</f>
        <v>1.97</v>
      </c>
      <c r="D25" s="4">
        <f t="shared" si="0"/>
        <v>5.8956545975157315E-2</v>
      </c>
      <c r="E25" s="4">
        <f t="shared" si="1"/>
        <v>3.7239474121832004</v>
      </c>
      <c r="F25" s="4">
        <f t="shared" si="2"/>
        <v>4.1066798340238453</v>
      </c>
      <c r="G25" s="4">
        <f t="shared" si="3"/>
        <v>2.0493397765559402</v>
      </c>
      <c r="I25" s="4">
        <f t="shared" si="4"/>
        <v>1.0589565459751573</v>
      </c>
    </row>
    <row r="26" spans="1:9" x14ac:dyDescent="0.2">
      <c r="A26" s="4">
        <f>IF('True_Odds_Calculator_3-way'!A27="","",'True_Odds_Calculator_3-way'!A27)</f>
        <v>1.93</v>
      </c>
      <c r="B26" s="4">
        <f>IF('True_Odds_Calculator_3-way'!B27="","",'True_Odds_Calculator_3-way'!B27)</f>
        <v>3.64</v>
      </c>
      <c r="C26" s="4">
        <f>IF('True_Odds_Calculator_3-way'!C27="","",'True_Odds_Calculator_3-way'!C27)</f>
        <v>3.77</v>
      </c>
      <c r="D26" s="4">
        <f t="shared" si="0"/>
        <v>5.8111979141101777E-2</v>
      </c>
      <c r="E26" s="4">
        <f t="shared" si="1"/>
        <v>2.004956029507861</v>
      </c>
      <c r="F26" s="4">
        <f t="shared" si="2"/>
        <v>3.9161226827824289</v>
      </c>
      <c r="G26" s="4">
        <f t="shared" si="3"/>
        <v>4.0670025711867384</v>
      </c>
      <c r="I26" s="4">
        <f t="shared" si="4"/>
        <v>1.0581119791411018</v>
      </c>
    </row>
    <row r="27" spans="1:9" x14ac:dyDescent="0.2">
      <c r="A27" s="4">
        <f>IF('True_Odds_Calculator_3-way'!A28="","",'True_Odds_Calculator_3-way'!A28)</f>
        <v>2.4</v>
      </c>
      <c r="B27" s="4">
        <f>IF('True_Odds_Calculator_3-way'!B28="","",'True_Odds_Calculator_3-way'!B28)</f>
        <v>3.44</v>
      </c>
      <c r="C27" s="4">
        <f>IF('True_Odds_Calculator_3-way'!C28="","",'True_Odds_Calculator_3-way'!C28)</f>
        <v>2.87</v>
      </c>
      <c r="D27" s="4">
        <f t="shared" si="0"/>
        <v>5.5796396834400186E-2</v>
      </c>
      <c r="E27" s="4">
        <f t="shared" si="1"/>
        <v>2.5121344400968035</v>
      </c>
      <c r="F27" s="4">
        <f t="shared" si="2"/>
        <v>3.6751346298609442</v>
      </c>
      <c r="G27" s="4">
        <f t="shared" si="3"/>
        <v>3.0318349631833592</v>
      </c>
      <c r="I27" s="4">
        <f t="shared" si="4"/>
        <v>1.0557963968344002</v>
      </c>
    </row>
    <row r="28" spans="1:9" x14ac:dyDescent="0.2">
      <c r="A28" s="4">
        <f>IF('True_Odds_Calculator_3-way'!A29="","",'True_Odds_Calculator_3-way'!A29)</f>
        <v>1.5</v>
      </c>
      <c r="B28" s="4">
        <f>IF('True_Odds_Calculator_3-way'!B29="","",'True_Odds_Calculator_3-way'!B29)</f>
        <v>4.3</v>
      </c>
      <c r="C28" s="4">
        <f>IF('True_Odds_Calculator_3-way'!C29="","",'True_Odds_Calculator_3-way'!C29)</f>
        <v>6.15</v>
      </c>
      <c r="D28" s="4">
        <f t="shared" si="0"/>
        <v>6.1826432217810368E-2</v>
      </c>
      <c r="E28" s="4">
        <f t="shared" si="1"/>
        <v>1.5478489903424055</v>
      </c>
      <c r="F28" s="4">
        <f t="shared" si="2"/>
        <v>4.7181088314005333</v>
      </c>
      <c r="G28" s="4">
        <f t="shared" si="3"/>
        <v>7.0426098535286261</v>
      </c>
      <c r="I28" s="4">
        <f t="shared" si="4"/>
        <v>1.0618264322178104</v>
      </c>
    </row>
    <row r="29" spans="1: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3.56</v>
      </c>
      <c r="C29" s="4">
        <f>IF('True_Odds_Calculator_3-way'!C30="","",'True_Odds_Calculator_3-way'!C30)</f>
        <v>2.79</v>
      </c>
      <c r="D29" s="4">
        <f t="shared" si="0"/>
        <v>5.4259574808694255E-2</v>
      </c>
      <c r="E29" s="4">
        <f t="shared" si="1"/>
        <v>2.5198359317496739</v>
      </c>
      <c r="F29" s="4">
        <f t="shared" si="2"/>
        <v>3.8049962051374866</v>
      </c>
      <c r="G29" s="4">
        <f t="shared" si="3"/>
        <v>2.9382691903562623</v>
      </c>
      <c r="I29" s="4">
        <f t="shared" si="4"/>
        <v>1.0542595748086943</v>
      </c>
    </row>
    <row r="30" spans="1:9" x14ac:dyDescent="0.2">
      <c r="A30" s="4">
        <f>IF('True_Odds_Calculator_3-way'!A31="","",'True_Odds_Calculator_3-way'!A31)</f>
        <v>2.2200000000000002</v>
      </c>
      <c r="B30" s="4">
        <f>IF('True_Odds_Calculator_3-way'!B31="","",'True_Odds_Calculator_3-way'!B31)</f>
        <v>3.38</v>
      </c>
      <c r="C30" s="4">
        <f>IF('True_Odds_Calculator_3-way'!C31="","",'True_Odds_Calculator_3-way'!C31)</f>
        <v>3.23</v>
      </c>
      <c r="D30" s="4">
        <f t="shared" si="0"/>
        <v>5.5905961835945206E-2</v>
      </c>
      <c r="E30" s="4">
        <f t="shared" si="1"/>
        <v>2.3158058412035611</v>
      </c>
      <c r="F30" s="4">
        <f t="shared" si="2"/>
        <v>3.6072086342156617</v>
      </c>
      <c r="G30" s="4">
        <f t="shared" si="3"/>
        <v>3.436872525150044</v>
      </c>
      <c r="I30" s="4">
        <f t="shared" si="4"/>
        <v>1.0559059618359452</v>
      </c>
    </row>
    <row r="31" spans="1:9" x14ac:dyDescent="0.2">
      <c r="A31" s="4">
        <f>IF('True_Odds_Calculator_3-way'!A32="","",'True_Odds_Calculator_3-way'!A32)</f>
        <v>1.82</v>
      </c>
      <c r="B31" s="4">
        <f>IF('True_Odds_Calculator_3-way'!B32="","",'True_Odds_Calculator_3-way'!B32)</f>
        <v>3.77</v>
      </c>
      <c r="C31" s="4">
        <f>IF('True_Odds_Calculator_3-way'!C32="","",'True_Odds_Calculator_3-way'!C32)</f>
        <v>4.0999999999999996</v>
      </c>
      <c r="D31" s="4">
        <f t="shared" si="0"/>
        <v>5.8604977864860075E-2</v>
      </c>
      <c r="E31" s="4">
        <f t="shared" si="1"/>
        <v>1.8870931172206105</v>
      </c>
      <c r="F31" s="4">
        <f t="shared" si="2"/>
        <v>4.0697225391491862</v>
      </c>
      <c r="G31" s="4">
        <f t="shared" si="3"/>
        <v>4.4569745568386212</v>
      </c>
      <c r="I31" s="4">
        <f t="shared" si="4"/>
        <v>1.0586049778648601</v>
      </c>
    </row>
    <row r="32" spans="1:9" x14ac:dyDescent="0.2">
      <c r="A32" s="4">
        <f>IF('True_Odds_Calculator_3-way'!A33="","",'True_Odds_Calculator_3-way'!A33)</f>
        <v>1.81</v>
      </c>
      <c r="B32" s="4">
        <f>IF('True_Odds_Calculator_3-way'!B33="","",'True_Odds_Calculator_3-way'!B33)</f>
        <v>3.73</v>
      </c>
      <c r="C32" s="4">
        <f>IF('True_Odds_Calculator_3-way'!C33="","",'True_Odds_Calculator_3-way'!C33)</f>
        <v>4.3899999999999997</v>
      </c>
      <c r="D32" s="4">
        <f t="shared" si="0"/>
        <v>4.8373135392434596E-2</v>
      </c>
      <c r="E32" s="4">
        <f t="shared" si="1"/>
        <v>1.864413130296833</v>
      </c>
      <c r="F32" s="4">
        <f t="shared" si="2"/>
        <v>3.9686927878571012</v>
      </c>
      <c r="G32" s="4">
        <f t="shared" si="3"/>
        <v>4.7244231160688086</v>
      </c>
      <c r="I32" s="4">
        <f t="shared" si="4"/>
        <v>1.0483731353924346</v>
      </c>
    </row>
    <row r="33" spans="1:9" x14ac:dyDescent="0.2">
      <c r="A33" s="4">
        <f>IF('True_Odds_Calculator_3-way'!A34="","",'True_Odds_Calculator_3-way'!A34)</f>
        <v>3.5</v>
      </c>
      <c r="B33" s="4">
        <f>IF('True_Odds_Calculator_3-way'!B34="","",'True_Odds_Calculator_3-way'!B34)</f>
        <v>3.37</v>
      </c>
      <c r="C33" s="4">
        <f>IF('True_Odds_Calculator_3-way'!C34="","",'True_Odds_Calculator_3-way'!C34)</f>
        <v>2.16</v>
      </c>
      <c r="D33" s="4">
        <f t="shared" si="0"/>
        <v>4.5413153721758803E-2</v>
      </c>
      <c r="E33" s="4">
        <f t="shared" si="1"/>
        <v>3.6958115335145005</v>
      </c>
      <c r="F33" s="4">
        <f t="shared" si="2"/>
        <v>3.5511592250150987</v>
      </c>
      <c r="G33" s="4">
        <f t="shared" si="3"/>
        <v>2.2330139067430173</v>
      </c>
      <c r="I33" s="4">
        <f t="shared" si="4"/>
        <v>1.0454131537217588</v>
      </c>
    </row>
    <row r="34" spans="1:9" x14ac:dyDescent="0.2">
      <c r="A34" s="4">
        <f>IF('True_Odds_Calculator_3-way'!A35="","",'True_Odds_Calculator_3-way'!A35)</f>
        <v>3.27</v>
      </c>
      <c r="B34" s="4">
        <f>IF('True_Odds_Calculator_3-way'!B35="","",'True_Odds_Calculator_3-way'!B35)</f>
        <v>3.18</v>
      </c>
      <c r="C34" s="4">
        <f>IF('True_Odds_Calculator_3-way'!C35="","",'True_Odds_Calculator_3-way'!C35)</f>
        <v>2.36</v>
      </c>
      <c r="D34" s="4">
        <f t="shared" si="0"/>
        <v>4.4004619917870302E-2</v>
      </c>
      <c r="E34" s="4">
        <f t="shared" si="1"/>
        <v>3.4347478009279997</v>
      </c>
      <c r="F34" s="4">
        <f t="shared" si="2"/>
        <v>3.3355881668540563</v>
      </c>
      <c r="G34" s="4">
        <f t="shared" si="3"/>
        <v>2.4446255226807794</v>
      </c>
      <c r="I34" s="4">
        <f t="shared" si="4"/>
        <v>1.0440046199178703</v>
      </c>
    </row>
    <row r="35" spans="1:9" x14ac:dyDescent="0.2">
      <c r="A35" s="4">
        <f>IF('True_Odds_Calculator_3-way'!A36="","",'True_Odds_Calculator_3-way'!A36)</f>
        <v>1.65</v>
      </c>
      <c r="B35" s="4">
        <f>IF('True_Odds_Calculator_3-way'!B36="","",'True_Odds_Calculator_3-way'!B36)</f>
        <v>3.82</v>
      </c>
      <c r="C35" s="4">
        <f>IF('True_Odds_Calculator_3-way'!C36="","",'True_Odds_Calculator_3-way'!C36)</f>
        <v>5.24</v>
      </c>
      <c r="D35" s="4">
        <f t="shared" si="0"/>
        <v>5.8680405429136551E-2</v>
      </c>
      <c r="E35" s="4">
        <f t="shared" si="1"/>
        <v>1.7050284690062276</v>
      </c>
      <c r="F35" s="4">
        <f t="shared" si="2"/>
        <v>4.128478761595872</v>
      </c>
      <c r="G35" s="4">
        <f t="shared" si="3"/>
        <v>5.8384082890026008</v>
      </c>
      <c r="I35" s="4">
        <f t="shared" si="4"/>
        <v>1.0586804054291366</v>
      </c>
    </row>
    <row r="36" spans="1:9" x14ac:dyDescent="0.2">
      <c r="A36" s="4">
        <f>IF('True_Odds_Calculator_3-way'!A37="","",'True_Odds_Calculator_3-way'!A37)</f>
        <v>4.1500000000000004</v>
      </c>
      <c r="B36" s="4">
        <f>IF('True_Odds_Calculator_3-way'!B37="","",'True_Odds_Calculator_3-way'!B37)</f>
        <v>3.16</v>
      </c>
      <c r="C36" s="4">
        <f>IF('True_Odds_Calculator_3-way'!C37="","",'True_Odds_Calculator_3-way'!C37)</f>
        <v>2</v>
      </c>
      <c r="D36" s="4">
        <f t="shared" si="0"/>
        <v>5.741955162421819E-2</v>
      </c>
      <c r="E36" s="4">
        <f t="shared" si="1"/>
        <v>4.5080783774492943</v>
      </c>
      <c r="F36" s="4">
        <f t="shared" si="2"/>
        <v>3.3634265196204152</v>
      </c>
      <c r="G36" s="4">
        <f t="shared" si="3"/>
        <v>2.0796067237551537</v>
      </c>
      <c r="I36" s="4">
        <f t="shared" si="4"/>
        <v>1.0574195516242182</v>
      </c>
    </row>
    <row r="37" spans="1:9" x14ac:dyDescent="0.2">
      <c r="A37" s="4">
        <f>IF('True_Odds_Calculator_3-way'!A38="","",'True_Odds_Calculator_3-way'!A38)</f>
        <v>2.54</v>
      </c>
      <c r="B37" s="4">
        <f>IF('True_Odds_Calculator_3-way'!B38="","",'True_Odds_Calculator_3-way'!B38)</f>
        <v>3.66</v>
      </c>
      <c r="C37" s="4">
        <f>IF('True_Odds_Calculator_3-way'!C38="","",'True_Odds_Calculator_3-way'!C38)</f>
        <v>2.44</v>
      </c>
      <c r="D37" s="4">
        <f t="shared" si="0"/>
        <v>7.6760896691192126E-2</v>
      </c>
      <c r="E37" s="4">
        <f t="shared" si="1"/>
        <v>2.7165510792488115</v>
      </c>
      <c r="F37" s="4">
        <f t="shared" si="2"/>
        <v>4.0381674968145482</v>
      </c>
      <c r="G37" s="4">
        <f t="shared" si="3"/>
        <v>2.6024784442536668</v>
      </c>
      <c r="I37" s="4">
        <f t="shared" si="4"/>
        <v>1.0767608966911921</v>
      </c>
    </row>
    <row r="38" spans="1:9" x14ac:dyDescent="0.2">
      <c r="A38" s="4">
        <f>IF('True_Odds_Calculator_3-way'!A39="","",'True_Odds_Calculator_3-way'!A39)</f>
        <v>1.41</v>
      </c>
      <c r="B38" s="4">
        <f>IF('True_Odds_Calculator_3-way'!B39="","",'True_Odds_Calculator_3-way'!B39)</f>
        <v>4.3499999999999996</v>
      </c>
      <c r="C38" s="4">
        <f>IF('True_Odds_Calculator_3-way'!C39="","",'True_Odds_Calculator_3-way'!C39)</f>
        <v>5.95</v>
      </c>
      <c r="D38" s="4">
        <f t="shared" si="0"/>
        <v>0.10717214251804918</v>
      </c>
      <c r="E38" s="4">
        <f t="shared" si="1"/>
        <v>1.4847902305953002</v>
      </c>
      <c r="F38" s="4">
        <f t="shared" si="2"/>
        <v>5.1503646390126701</v>
      </c>
      <c r="G38" s="4">
        <f t="shared" si="3"/>
        <v>7.5561128624004255</v>
      </c>
      <c r="I38" s="4">
        <f t="shared" si="4"/>
        <v>1.1071721425180492</v>
      </c>
    </row>
    <row r="39" spans="1:9" x14ac:dyDescent="0.2">
      <c r="A39" s="4">
        <f>IF('True_Odds_Calculator_3-way'!A40="","",'True_Odds_Calculator_3-way'!A40)</f>
        <v>3.25</v>
      </c>
      <c r="B39" s="4">
        <f>IF('True_Odds_Calculator_3-way'!B40="","",'True_Odds_Calculator_3-way'!B40)</f>
        <v>3.47</v>
      </c>
      <c r="C39" s="4">
        <f>IF('True_Odds_Calculator_3-way'!C40="","",'True_Odds_Calculator_3-way'!C40)</f>
        <v>2.0699999999999998</v>
      </c>
      <c r="D39" s="4">
        <f t="shared" si="0"/>
        <v>7.896853317226693E-2</v>
      </c>
      <c r="E39" s="4">
        <f t="shared" si="1"/>
        <v>3.5540459446669597</v>
      </c>
      <c r="F39" s="4">
        <f t="shared" si="2"/>
        <v>3.8188112508707519</v>
      </c>
      <c r="G39" s="4">
        <f t="shared" si="3"/>
        <v>2.1892907020454668</v>
      </c>
      <c r="I39" s="4">
        <f t="shared" si="4"/>
        <v>1.0789685331722669</v>
      </c>
    </row>
    <row r="40" spans="1:9" x14ac:dyDescent="0.2">
      <c r="A40" s="4">
        <f>IF('True_Odds_Calculator_3-way'!A41="","",'True_Odds_Calculator_3-way'!A41)</f>
        <v>3.69</v>
      </c>
      <c r="B40" s="4">
        <f>IF('True_Odds_Calculator_3-way'!B41="","",'True_Odds_Calculator_3-way'!B41)</f>
        <v>3.77</v>
      </c>
      <c r="C40" s="4">
        <f>IF('True_Odds_Calculator_3-way'!C41="","",'True_Odds_Calculator_3-way'!C41)</f>
        <v>1.85</v>
      </c>
      <c r="D40" s="4">
        <f t="shared" si="0"/>
        <v>7.6795239957561101E-2</v>
      </c>
      <c r="E40" s="4">
        <f t="shared" si="1"/>
        <v>4.0749082775442469</v>
      </c>
      <c r="F40" s="4">
        <f t="shared" si="2"/>
        <v>4.1726896647886935</v>
      </c>
      <c r="G40" s="4">
        <f t="shared" si="3"/>
        <v>1.9419657999162676</v>
      </c>
      <c r="I40" s="4">
        <f t="shared" si="4"/>
        <v>1.0767952399575611</v>
      </c>
    </row>
    <row r="41" spans="1:9" x14ac:dyDescent="0.2">
      <c r="A41" s="4">
        <f>IF('True_Odds_Calculator_3-way'!A42="","",'True_Odds_Calculator_3-way'!A42)</f>
        <v>1.34</v>
      </c>
      <c r="B41" s="4">
        <f>IF('True_Odds_Calculator_3-way'!B42="","",'True_Odds_Calculator_3-way'!B42)</f>
        <v>4.68</v>
      </c>
      <c r="C41" s="4">
        <f>IF('True_Odds_Calculator_3-way'!C42="","",'True_Odds_Calculator_3-way'!C42)</f>
        <v>6.74</v>
      </c>
      <c r="D41" s="4">
        <f t="shared" si="0"/>
        <v>0.10831182291388664</v>
      </c>
      <c r="E41" s="4">
        <f t="shared" si="1"/>
        <v>1.4081240278894669</v>
      </c>
      <c r="F41" s="4">
        <f t="shared" si="2"/>
        <v>5.6315415482063775</v>
      </c>
      <c r="G41" s="4">
        <f t="shared" si="3"/>
        <v>8.9075740852719587</v>
      </c>
      <c r="I41" s="4">
        <f t="shared" si="4"/>
        <v>1.1083118229138866</v>
      </c>
    </row>
    <row r="42" spans="1:9" x14ac:dyDescent="0.2">
      <c r="A42" s="4">
        <f>IF('True_Odds_Calculator_3-way'!A43="","",'True_Odds_Calculator_3-way'!A43)</f>
        <v>2.78</v>
      </c>
      <c r="B42" s="4">
        <f>IF('True_Odds_Calculator_3-way'!B43="","",'True_Odds_Calculator_3-way'!B43)</f>
        <v>3.59</v>
      </c>
      <c r="C42" s="4">
        <f>IF('True_Odds_Calculator_3-way'!C43="","",'True_Odds_Calculator_3-way'!C43)</f>
        <v>2.14</v>
      </c>
      <c r="D42" s="4">
        <f t="shared" si="0"/>
        <v>0.1055534818754218</v>
      </c>
      <c r="E42" s="4">
        <f t="shared" si="1"/>
        <v>3.081400719496564</v>
      </c>
      <c r="F42" s="4">
        <f t="shared" si="2"/>
        <v>4.1090198899163148</v>
      </c>
      <c r="G42" s="4">
        <f t="shared" si="3"/>
        <v>2.3142511143085294</v>
      </c>
      <c r="I42" s="4">
        <f t="shared" si="4"/>
        <v>1.1055534818754218</v>
      </c>
    </row>
    <row r="43" spans="1:9" x14ac:dyDescent="0.2">
      <c r="A43" s="4">
        <f>IF('True_Odds_Calculator_3-way'!A44="","",'True_Odds_Calculator_3-way'!A44)</f>
        <v>2.21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2.92</v>
      </c>
      <c r="D43" s="4">
        <f t="shared" si="0"/>
        <v>7.9045350298372119E-2</v>
      </c>
      <c r="E43" s="4">
        <f t="shared" si="1"/>
        <v>2.3466453330864985</v>
      </c>
      <c r="F43" s="4">
        <f t="shared" si="2"/>
        <v>3.8798419317989286</v>
      </c>
      <c r="G43" s="4">
        <f t="shared" si="3"/>
        <v>3.1633826730809083</v>
      </c>
      <c r="I43" s="4">
        <f t="shared" si="4"/>
        <v>1.0790453502983721</v>
      </c>
    </row>
    <row r="44" spans="1:9" x14ac:dyDescent="0.2">
      <c r="A44" s="4">
        <f>IF('True_Odds_Calculator_3-way'!A45="","",'True_Odds_Calculator_3-way'!A45)</f>
        <v>1.47</v>
      </c>
      <c r="B44" s="4">
        <f>IF('True_Odds_Calculator_3-way'!B45="","",'True_Odds_Calculator_3-way'!B45)</f>
        <v>4.0599999999999996</v>
      </c>
      <c r="C44" s="4">
        <f>IF('True_Odds_Calculator_3-way'!C45="","",'True_Odds_Calculator_3-way'!C45)</f>
        <v>5.52</v>
      </c>
      <c r="D44" s="4">
        <f t="shared" si="0"/>
        <v>0.10773694785260446</v>
      </c>
      <c r="E44" s="4">
        <f t="shared" si="1"/>
        <v>1.551927992761289</v>
      </c>
      <c r="F44" s="4">
        <f t="shared" si="2"/>
        <v>4.7530075218343271</v>
      </c>
      <c r="G44" s="4">
        <f t="shared" si="3"/>
        <v>6.884818837187531</v>
      </c>
      <c r="I44" s="4">
        <f t="shared" si="4"/>
        <v>1.1077369478526045</v>
      </c>
    </row>
    <row r="45" spans="1:9" x14ac:dyDescent="0.2">
      <c r="A45" s="4">
        <f>IF('True_Odds_Calculator_3-way'!A46="","",'True_Odds_Calculator_3-way'!A46)</f>
        <v>2.2200000000000002</v>
      </c>
      <c r="B45" s="4">
        <f>IF('True_Odds_Calculator_3-way'!B46="","",'True_Odds_Calculator_3-way'!B46)</f>
        <v>3.29</v>
      </c>
      <c r="C45" s="4">
        <f>IF('True_Odds_Calculator_3-way'!C46="","",'True_Odds_Calculator_3-way'!C46)</f>
        <v>2.85</v>
      </c>
      <c r="D45" s="4">
        <f t="shared" si="0"/>
        <v>0.10527901121406158</v>
      </c>
      <c r="E45" s="4">
        <f t="shared" si="1"/>
        <v>2.4075648767466151</v>
      </c>
      <c r="F45" s="4">
        <f t="shared" si="2"/>
        <v>3.7194305022237071</v>
      </c>
      <c r="G45" s="4">
        <f t="shared" si="3"/>
        <v>3.1667196587411821</v>
      </c>
      <c r="I45" s="4">
        <f t="shared" si="4"/>
        <v>1.1052790112140616</v>
      </c>
    </row>
    <row r="46" spans="1:9" x14ac:dyDescent="0.2">
      <c r="A46" s="4">
        <f>IF('True_Odds_Calculator_3-way'!A47="","",'True_Odds_Calculator_3-way'!A47)</f>
        <v>1.58</v>
      </c>
      <c r="B46" s="4">
        <f>IF('True_Odds_Calculator_3-way'!B47="","",'True_Odds_Calculator_3-way'!B47)</f>
        <v>3.73</v>
      </c>
      <c r="C46" s="4">
        <f>IF('True_Odds_Calculator_3-way'!C47="","",'True_Odds_Calculator_3-way'!C47)</f>
        <v>6.93</v>
      </c>
      <c r="D46" s="4">
        <f t="shared" si="0"/>
        <v>4.5308051450515974E-2</v>
      </c>
      <c r="E46" s="4">
        <f t="shared" si="1"/>
        <v>1.6186239949338581</v>
      </c>
      <c r="F46" s="4">
        <f t="shared" si="2"/>
        <v>3.9526655505000652</v>
      </c>
      <c r="G46" s="4">
        <f t="shared" si="3"/>
        <v>7.7400902174018791</v>
      </c>
      <c r="I46" s="4">
        <f t="shared" si="4"/>
        <v>1.045308051450516</v>
      </c>
    </row>
    <row r="47" spans="1:9" x14ac:dyDescent="0.2">
      <c r="A47" s="4">
        <f>IF('True_Odds_Calculator_3-way'!A48="","",'True_Odds_Calculator_3-way'!A48)</f>
        <v>1.47</v>
      </c>
      <c r="B47" s="4">
        <f>IF('True_Odds_Calculator_3-way'!B48="","",'True_Odds_Calculator_3-way'!B48)</f>
        <v>4.3</v>
      </c>
      <c r="C47" s="4">
        <f>IF('True_Odds_Calculator_3-way'!C48="","",'True_Odds_Calculator_3-way'!C48)</f>
        <v>7.7</v>
      </c>
      <c r="D47" s="4">
        <f t="shared" si="0"/>
        <v>4.2700378248550885E-2</v>
      </c>
      <c r="E47" s="4">
        <f t="shared" si="1"/>
        <v>1.5014143711626633</v>
      </c>
      <c r="F47" s="4">
        <f t="shared" si="2"/>
        <v>4.5803342043433375</v>
      </c>
      <c r="G47" s="4">
        <f t="shared" si="3"/>
        <v>8.6477757970233373</v>
      </c>
      <c r="I47" s="4">
        <f t="shared" si="4"/>
        <v>1.0427003782485509</v>
      </c>
    </row>
    <row r="48" spans="1:9" x14ac:dyDescent="0.2">
      <c r="A48" s="4">
        <f>IF('True_Odds_Calculator_3-way'!A49="","",'True_Odds_Calculator_3-way'!A49)</f>
        <v>3.17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2.4</v>
      </c>
      <c r="D48" s="4">
        <f t="shared" si="0"/>
        <v>3.7934477469394823E-2</v>
      </c>
      <c r="E48" s="4">
        <f t="shared" si="1"/>
        <v>3.302372627571541</v>
      </c>
      <c r="F48" s="4">
        <f t="shared" si="2"/>
        <v>3.4110417335077372</v>
      </c>
      <c r="G48" s="4">
        <f t="shared" si="3"/>
        <v>2.4751137164073969</v>
      </c>
      <c r="I48" s="4">
        <f t="shared" si="4"/>
        <v>1.0379344774693948</v>
      </c>
    </row>
    <row r="49" spans="1:9" x14ac:dyDescent="0.2">
      <c r="A49" s="4">
        <f>IF('True_Odds_Calculator_3-way'!A50="","",'True_Odds_Calculator_3-way'!A50)</f>
        <v>2.11</v>
      </c>
      <c r="B49" s="4">
        <f>IF('True_Odds_Calculator_3-way'!B50="","",'True_Odds_Calculator_3-way'!B50)</f>
        <v>3.2</v>
      </c>
      <c r="C49" s="4">
        <f>IF('True_Odds_Calculator_3-way'!C50="","",'True_Odds_Calculator_3-way'!C50)</f>
        <v>3.95</v>
      </c>
      <c r="D49" s="4">
        <f t="shared" si="0"/>
        <v>3.9598206251124868E-2</v>
      </c>
      <c r="E49" s="4">
        <f t="shared" si="1"/>
        <v>2.1704485960519642</v>
      </c>
      <c r="F49" s="4">
        <f t="shared" si="2"/>
        <v>3.3411226270910421</v>
      </c>
      <c r="G49" s="4">
        <f t="shared" si="3"/>
        <v>4.167271704540128</v>
      </c>
      <c r="I49" s="4">
        <f t="shared" si="4"/>
        <v>1.0395982062511249</v>
      </c>
    </row>
    <row r="50" spans="1:9" x14ac:dyDescent="0.2">
      <c r="A50" s="4">
        <f>IF('True_Odds_Calculator_3-way'!A51="","",'True_Odds_Calculator_3-way'!A51)</f>
        <v>2.0499999999999998</v>
      </c>
      <c r="B50" s="4">
        <f>IF('True_Odds_Calculator_3-way'!B51="","",'True_Odds_Calculator_3-way'!B51)</f>
        <v>3.25</v>
      </c>
      <c r="C50" s="4">
        <f>IF('True_Odds_Calculator_3-way'!C51="","",'True_Odds_Calculator_3-way'!C51)</f>
        <v>4.09</v>
      </c>
      <c r="D50" s="4">
        <f t="shared" si="0"/>
        <v>3.9995963247200672E-2</v>
      </c>
      <c r="E50" s="4">
        <f t="shared" si="1"/>
        <v>2.1076019735676002</v>
      </c>
      <c r="F50" s="4">
        <f t="shared" si="2"/>
        <v>3.3971970141655716</v>
      </c>
      <c r="G50" s="4">
        <f t="shared" si="3"/>
        <v>4.3258808977318584</v>
      </c>
      <c r="I50" s="4">
        <f t="shared" si="4"/>
        <v>1.0399959632472007</v>
      </c>
    </row>
    <row r="51" spans="1:9" x14ac:dyDescent="0.2">
      <c r="A51" s="4">
        <f>IF('True_Odds_Calculator_3-way'!A52="","",'True_Odds_Calculator_3-way'!A52)</f>
        <v>1.71</v>
      </c>
      <c r="B51" s="4">
        <f>IF('True_Odds_Calculator_3-way'!B52="","",'True_Odds_Calculator_3-way'!B52)</f>
        <v>3.61</v>
      </c>
      <c r="C51" s="4">
        <f>IF('True_Odds_Calculator_3-way'!C52="","",'True_Odds_Calculator_3-way'!C52)</f>
        <v>5.56</v>
      </c>
      <c r="D51" s="4">
        <f t="shared" si="0"/>
        <v>4.1659746994648028E-2</v>
      </c>
      <c r="E51" s="4">
        <f t="shared" si="1"/>
        <v>1.7515934354338667</v>
      </c>
      <c r="F51" s="4">
        <f t="shared" si="2"/>
        <v>3.8005223206521435</v>
      </c>
      <c r="G51" s="4">
        <f t="shared" si="3"/>
        <v>6.0252022360480471</v>
      </c>
      <c r="I51" s="4">
        <f t="shared" si="4"/>
        <v>1.041659746994648</v>
      </c>
    </row>
    <row r="52" spans="1:9" x14ac:dyDescent="0.2">
      <c r="A52" s="4">
        <f>IF('True_Odds_Calculator_3-way'!A53="","",'True_Odds_Calculator_3-way'!A53)</f>
        <v>3.56</v>
      </c>
      <c r="B52" s="4">
        <f>IF('True_Odds_Calculator_3-way'!B53="","",'True_Odds_Calculator_3-way'!B53)</f>
        <v>3.21</v>
      </c>
      <c r="C52" s="4">
        <f>IF('True_Odds_Calculator_3-way'!C53="","",'True_Odds_Calculator_3-way'!C53)</f>
        <v>2.2400000000000002</v>
      </c>
      <c r="D52" s="4">
        <f t="shared" si="0"/>
        <v>3.885392758384465E-2</v>
      </c>
      <c r="E52" s="4">
        <f t="shared" si="1"/>
        <v>3.7320734441179466</v>
      </c>
      <c r="F52" s="4">
        <f t="shared" si="2"/>
        <v>3.3492403207449342</v>
      </c>
      <c r="G52" s="4">
        <f t="shared" si="3"/>
        <v>2.3069260769213766</v>
      </c>
      <c r="I52" s="4">
        <f t="shared" si="4"/>
        <v>1.0388539275838446</v>
      </c>
    </row>
    <row r="53" spans="1:9" x14ac:dyDescent="0.2">
      <c r="A53" s="4">
        <f>IF('True_Odds_Calculator_3-way'!A54="","",'True_Odds_Calculator_3-way'!A54)</f>
        <v>2.5299999999999998</v>
      </c>
      <c r="B53" s="4">
        <f>IF('True_Odds_Calculator_3-way'!B54="","",'True_Odds_Calculator_3-way'!B54)</f>
        <v>2.97</v>
      </c>
      <c r="C53" s="4">
        <f>IF('True_Odds_Calculator_3-way'!C54="","",'True_Odds_Calculator_3-way'!C54)</f>
        <v>3.27</v>
      </c>
      <c r="D53" s="4">
        <f t="shared" si="0"/>
        <v>3.776765124990078E-2</v>
      </c>
      <c r="E53" s="4">
        <f t="shared" si="1"/>
        <v>2.6132333620737054</v>
      </c>
      <c r="F53" s="4">
        <f t="shared" si="2"/>
        <v>3.0853615919798774</v>
      </c>
      <c r="G53" s="4">
        <f t="shared" si="3"/>
        <v>3.4103948370863795</v>
      </c>
      <c r="I53" s="4">
        <f t="shared" si="4"/>
        <v>1.0377676512499008</v>
      </c>
    </row>
    <row r="54" spans="1:9" x14ac:dyDescent="0.2">
      <c r="A54" s="4">
        <f>IF('True_Odds_Calculator_3-way'!A55="","",'True_Odds_Calculator_3-way'!A55)</f>
        <v>2.11</v>
      </c>
      <c r="B54" s="4">
        <f>IF('True_Odds_Calculator_3-way'!B55="","",'True_Odds_Calculator_3-way'!B55)</f>
        <v>3.26</v>
      </c>
      <c r="C54" s="4">
        <f>IF('True_Odds_Calculator_3-way'!C55="","",'True_Odds_Calculator_3-way'!C55)</f>
        <v>3.87</v>
      </c>
      <c r="D54" s="4">
        <f t="shared" si="0"/>
        <v>3.9080048363305586E-2</v>
      </c>
      <c r="E54" s="4">
        <f t="shared" si="1"/>
        <v>2.1696352467632147</v>
      </c>
      <c r="F54" s="4">
        <f t="shared" si="2"/>
        <v>3.4045823506395712</v>
      </c>
      <c r="G54" s="4">
        <f t="shared" si="3"/>
        <v>4.0754570875061908</v>
      </c>
      <c r="I54" s="4">
        <f t="shared" si="4"/>
        <v>1.0390800483633056</v>
      </c>
    </row>
    <row r="55" spans="1:9" x14ac:dyDescent="0.2">
      <c r="A55" s="4">
        <f>IF('True_Odds_Calculator_3-way'!A56="","",'True_Odds_Calculator_3-way'!A56)</f>
        <v>2.71</v>
      </c>
      <c r="B55" s="4">
        <f>IF('True_Odds_Calculator_3-way'!B56="","",'True_Odds_Calculator_3-way'!B56)</f>
        <v>2.96</v>
      </c>
      <c r="C55" s="4">
        <f>IF('True_Odds_Calculator_3-way'!C56="","",'True_Odds_Calculator_3-way'!C56)</f>
        <v>3.01</v>
      </c>
      <c r="D55" s="4">
        <f t="shared" si="0"/>
        <v>3.906744149600061E-2</v>
      </c>
      <c r="E55" s="4">
        <f t="shared" si="1"/>
        <v>2.809137036466518</v>
      </c>
      <c r="F55" s="4">
        <f t="shared" si="2"/>
        <v>3.078672166832936</v>
      </c>
      <c r="G55" s="4">
        <f t="shared" si="3"/>
        <v>3.1327983857113861</v>
      </c>
      <c r="I55" s="4">
        <f t="shared" si="4"/>
        <v>1.0390674414960006</v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1.71</v>
      </c>
      <c r="B2" s="4">
        <f>IF('True_Odds_Calculator_2-way'!B3="","",'True_Odds_Calculator_2-way'!B3)</f>
        <v>2.21</v>
      </c>
      <c r="C2" s="4">
        <f>1/A2</f>
        <v>0.58479532163742687</v>
      </c>
      <c r="D2">
        <f>1/B2</f>
        <v>0.45248868778280543</v>
      </c>
      <c r="E2">
        <f>C2+D2-1</f>
        <v>3.7284009420232245E-2</v>
      </c>
      <c r="F2">
        <f>C2+D2-(C2*D2)-1</f>
        <v>-0.22732925828901074</v>
      </c>
      <c r="G2">
        <v>0</v>
      </c>
      <c r="H2">
        <f>C2*D2</f>
        <v>0.26461326770924293</v>
      </c>
      <c r="I2">
        <f>((-4*F2*H2)^0.5)/(2*F2)</f>
        <v>-1.0788924165398663</v>
      </c>
      <c r="J2">
        <f>(-((-4*F2*H2)^0.5))/(2*F2)</f>
        <v>1.0788924165398663</v>
      </c>
      <c r="K2">
        <f>IF(A2="","",(C2/($J2+C2-($J2*C2))))</f>
        <v>0.56624704990120123</v>
      </c>
      <c r="L2">
        <f>IF(B2="","",(D2/($J2+D2-($J2*D2))))</f>
        <v>0.43375295009879905</v>
      </c>
      <c r="M2">
        <f>IF(A2="","",1/K2)</f>
        <v>1.7660136157433048</v>
      </c>
      <c r="N2">
        <f>IF(B2="","",1/L2)</f>
        <v>2.305459824013238</v>
      </c>
    </row>
    <row r="3" spans="1:14" x14ac:dyDescent="0.25">
      <c r="A3" s="4">
        <f>IF('True_Odds_Calculator_2-way'!A4="","",'True_Odds_Calculator_2-way'!A4)</f>
        <v>2.25</v>
      </c>
      <c r="B3" s="4">
        <f>IF('True_Odds_Calculator_2-way'!B4="","",'True_Odds_Calculator_2-way'!B4)</f>
        <v>1.68</v>
      </c>
      <c r="C3" s="4">
        <f t="shared" ref="C3:C66" si="0">1/A3</f>
        <v>0.44444444444444442</v>
      </c>
      <c r="D3">
        <f t="shared" ref="D3:D66" si="1">1/B3</f>
        <v>0.59523809523809523</v>
      </c>
      <c r="E3">
        <f t="shared" ref="E3:E66" si="2">C3+D3-1</f>
        <v>3.9682539682539542E-2</v>
      </c>
      <c r="F3">
        <f t="shared" ref="F3:F66" si="3">C3+D3-(C3*D3)-1</f>
        <v>-0.22486772486772499</v>
      </c>
      <c r="G3">
        <v>0</v>
      </c>
      <c r="H3">
        <f t="shared" ref="H3:H66" si="4">C3*D3</f>
        <v>0.26455026455026454</v>
      </c>
      <c r="I3">
        <f t="shared" ref="I3:I66" si="5">((-4*F3*H3)^0.5)/(2*F3)</f>
        <v>-1.0846522890932806</v>
      </c>
      <c r="J3">
        <f t="shared" ref="J3:J66" si="6">(-((-4*F3*H3)^0.5))/(2*F3)</f>
        <v>1.0846522890932806</v>
      </c>
      <c r="K3">
        <f t="shared" ref="K3:K66" si="7">IF(A3="","",(C3/($J3+C3-($J3*C3))))</f>
        <v>0.42448148373559424</v>
      </c>
      <c r="L3">
        <f t="shared" ref="L3:L66" si="8">IF(B3="","",(D3/($J3+D3-($J3*D3))))</f>
        <v>0.57551851626440576</v>
      </c>
      <c r="M3">
        <f t="shared" ref="M3:M66" si="9">IF(A3="","",1/K3)</f>
        <v>2.3558153613666013</v>
      </c>
      <c r="N3">
        <f t="shared" ref="N3:N66" si="10">IF(B3="","",1/L3)</f>
        <v>1.7375635565834309</v>
      </c>
    </row>
    <row r="4" spans="1:14" x14ac:dyDescent="0.25">
      <c r="A4" s="4">
        <f>IF('True_Odds_Calculator_2-way'!A5="","",'True_Odds_Calculator_2-way'!A5)</f>
        <v>1.87</v>
      </c>
      <c r="B4" s="4">
        <f>IF('True_Odds_Calculator_2-way'!B5="","",'True_Odds_Calculator_2-way'!B5)</f>
        <v>1.95</v>
      </c>
      <c r="C4" s="4">
        <f t="shared" si="0"/>
        <v>0.53475935828876997</v>
      </c>
      <c r="D4">
        <f t="shared" si="1"/>
        <v>0.51282051282051289</v>
      </c>
      <c r="E4">
        <f t="shared" si="2"/>
        <v>4.7579871109282745E-2</v>
      </c>
      <c r="F4">
        <f t="shared" si="3"/>
        <v>-0.22665569724393264</v>
      </c>
      <c r="G4">
        <v>0</v>
      </c>
      <c r="H4">
        <f t="shared" si="4"/>
        <v>0.27423556835321539</v>
      </c>
      <c r="I4">
        <f t="shared" si="5"/>
        <v>-1.0999642517427177</v>
      </c>
      <c r="J4">
        <f t="shared" si="6"/>
        <v>1.0999642517427177</v>
      </c>
      <c r="K4">
        <f t="shared" si="7"/>
        <v>0.51099432418304358</v>
      </c>
      <c r="L4">
        <f t="shared" si="8"/>
        <v>0.48900567581695659</v>
      </c>
      <c r="M4">
        <f t="shared" si="9"/>
        <v>1.9569688990161649</v>
      </c>
      <c r="N4">
        <f t="shared" si="10"/>
        <v>2.0449660391555815</v>
      </c>
    </row>
    <row r="5" spans="1:14" x14ac:dyDescent="0.25">
      <c r="A5" s="4">
        <f>IF('True_Odds_Calculator_2-way'!A6="","",'True_Odds_Calculator_2-way'!A6)</f>
        <v>2.21</v>
      </c>
      <c r="B5" s="4">
        <f>IF('True_Odds_Calculator_2-way'!B6="","",'True_Odds_Calculator_2-way'!B6)</f>
        <v>1.72</v>
      </c>
      <c r="C5" s="4">
        <f t="shared" si="0"/>
        <v>0.45248868778280543</v>
      </c>
      <c r="D5">
        <f t="shared" si="1"/>
        <v>0.58139534883720934</v>
      </c>
      <c r="E5">
        <f t="shared" si="2"/>
        <v>3.3884036620014824E-2</v>
      </c>
      <c r="F5">
        <f t="shared" si="3"/>
        <v>-0.2291907818583605</v>
      </c>
      <c r="G5">
        <v>0</v>
      </c>
      <c r="H5">
        <f t="shared" si="4"/>
        <v>0.26307481847837527</v>
      </c>
      <c r="I5">
        <f t="shared" si="5"/>
        <v>-1.0713739108887084</v>
      </c>
      <c r="J5">
        <f t="shared" si="6"/>
        <v>1.0713739108887084</v>
      </c>
      <c r="K5">
        <f t="shared" si="7"/>
        <v>0.43547132891069945</v>
      </c>
      <c r="L5">
        <f t="shared" si="8"/>
        <v>0.56452867108930049</v>
      </c>
      <c r="M5">
        <f t="shared" si="9"/>
        <v>2.2963624321753371</v>
      </c>
      <c r="N5">
        <f t="shared" si="10"/>
        <v>1.7713892158398703</v>
      </c>
    </row>
    <row r="6" spans="1:14" x14ac:dyDescent="0.25">
      <c r="A6" s="4">
        <f>IF('True_Odds_Calculator_2-way'!A7="","",'True_Odds_Calculator_2-way'!A7)</f>
        <v>1.76</v>
      </c>
      <c r="B6" s="4">
        <f>IF('True_Odds_Calculator_2-way'!B7="","",'True_Odds_Calculator_2-way'!B7)</f>
        <v>2.09</v>
      </c>
      <c r="C6" s="4">
        <f t="shared" si="0"/>
        <v>0.56818181818181823</v>
      </c>
      <c r="D6">
        <f t="shared" si="1"/>
        <v>0.47846889952153115</v>
      </c>
      <c r="E6">
        <f t="shared" si="2"/>
        <v>4.6650717703349276E-2</v>
      </c>
      <c r="F6">
        <f t="shared" si="3"/>
        <v>-0.22520661157024802</v>
      </c>
      <c r="G6">
        <v>0</v>
      </c>
      <c r="H6">
        <f t="shared" si="4"/>
        <v>0.27185732927359729</v>
      </c>
      <c r="I6">
        <f t="shared" si="5"/>
        <v>-1.0987021007226223</v>
      </c>
      <c r="J6">
        <f t="shared" si="6"/>
        <v>1.0987021007226223</v>
      </c>
      <c r="K6">
        <f t="shared" si="7"/>
        <v>0.54495509018599919</v>
      </c>
      <c r="L6">
        <f t="shared" si="8"/>
        <v>0.45504490981400092</v>
      </c>
      <c r="M6">
        <f t="shared" si="9"/>
        <v>1.8350135965491927</v>
      </c>
      <c r="N6">
        <f t="shared" si="10"/>
        <v>2.197585289787658</v>
      </c>
    </row>
    <row r="7" spans="1:14" x14ac:dyDescent="0.25">
      <c r="A7" s="4">
        <f>IF('True_Odds_Calculator_2-way'!A8="","",'True_Odds_Calculator_2-way'!A8)</f>
        <v>1.94</v>
      </c>
      <c r="B7" s="4">
        <f>IF('True_Odds_Calculator_2-way'!B8="","",'True_Odds_Calculator_2-way'!B8)</f>
        <v>1.89</v>
      </c>
      <c r="C7" s="4">
        <f t="shared" si="0"/>
        <v>0.51546391752577325</v>
      </c>
      <c r="D7">
        <f t="shared" si="1"/>
        <v>0.52910052910052918</v>
      </c>
      <c r="E7">
        <f t="shared" si="2"/>
        <v>4.4564446626302434E-2</v>
      </c>
      <c r="F7">
        <f t="shared" si="3"/>
        <v>-0.22816778486881573</v>
      </c>
      <c r="G7">
        <v>0</v>
      </c>
      <c r="H7">
        <f t="shared" si="4"/>
        <v>0.27273223149511816</v>
      </c>
      <c r="I7">
        <f t="shared" si="5"/>
        <v>-1.093304334427839</v>
      </c>
      <c r="J7">
        <f t="shared" si="6"/>
        <v>1.093304334427839</v>
      </c>
      <c r="K7">
        <f t="shared" si="7"/>
        <v>0.49316812364659818</v>
      </c>
      <c r="L7">
        <f t="shared" si="8"/>
        <v>0.50683187635340188</v>
      </c>
      <c r="M7">
        <f t="shared" si="9"/>
        <v>2.0277060743621682</v>
      </c>
      <c r="N7">
        <f t="shared" si="10"/>
        <v>1.9730408576407765</v>
      </c>
    </row>
    <row r="8" spans="1:14" x14ac:dyDescent="0.25">
      <c r="A8" s="4">
        <f>IF('True_Odds_Calculator_2-way'!A9="","",'True_Odds_Calculator_2-way'!A9)</f>
        <v>1.87</v>
      </c>
      <c r="B8" s="4">
        <f>IF('True_Odds_Calculator_2-way'!B9="","",'True_Odds_Calculator_2-way'!B9)</f>
        <v>1.97</v>
      </c>
      <c r="C8" s="4">
        <f t="shared" si="0"/>
        <v>0.53475935828876997</v>
      </c>
      <c r="D8">
        <f t="shared" si="1"/>
        <v>0.50761421319796951</v>
      </c>
      <c r="E8">
        <f t="shared" si="2"/>
        <v>4.2373571486739481E-2</v>
      </c>
      <c r="F8">
        <f t="shared" si="3"/>
        <v>-0.22907787942126556</v>
      </c>
      <c r="G8">
        <v>0</v>
      </c>
      <c r="H8">
        <f t="shared" si="4"/>
        <v>0.27145145090800504</v>
      </c>
      <c r="I8">
        <f t="shared" si="5"/>
        <v>-1.0885653508392383</v>
      </c>
      <c r="J8">
        <f t="shared" si="6"/>
        <v>1.0885653508392383</v>
      </c>
      <c r="K8">
        <f t="shared" si="7"/>
        <v>0.51359700426766597</v>
      </c>
      <c r="L8">
        <f t="shared" si="8"/>
        <v>0.48640299573233392</v>
      </c>
      <c r="M8">
        <f t="shared" si="9"/>
        <v>1.9470518552301377</v>
      </c>
      <c r="N8">
        <f t="shared" si="10"/>
        <v>2.0559083903140616</v>
      </c>
    </row>
    <row r="9" spans="1:14" x14ac:dyDescent="0.25">
      <c r="A9" s="4">
        <f>IF('True_Odds_Calculator_2-way'!A10="","",'True_Odds_Calculator_2-way'!A10)</f>
        <v>1.82</v>
      </c>
      <c r="B9" s="4">
        <f>IF('True_Odds_Calculator_2-way'!B10="","",'True_Odds_Calculator_2-way'!B10)</f>
        <v>2.0299999999999998</v>
      </c>
      <c r="C9" s="4">
        <f t="shared" si="0"/>
        <v>0.54945054945054939</v>
      </c>
      <c r="D9">
        <f t="shared" si="1"/>
        <v>0.49261083743842371</v>
      </c>
      <c r="E9">
        <f t="shared" si="2"/>
        <v>4.2061386888973207E-2</v>
      </c>
      <c r="F9">
        <f t="shared" si="3"/>
        <v>-0.22860390840686395</v>
      </c>
      <c r="G9">
        <v>0</v>
      </c>
      <c r="H9">
        <f t="shared" si="4"/>
        <v>0.27066529529583716</v>
      </c>
      <c r="I9">
        <f t="shared" si="5"/>
        <v>-1.0881141587390988</v>
      </c>
      <c r="J9">
        <f t="shared" si="6"/>
        <v>1.0881141587390988</v>
      </c>
      <c r="K9">
        <f t="shared" si="7"/>
        <v>0.52847038823312997</v>
      </c>
      <c r="L9">
        <f t="shared" si="8"/>
        <v>0.47152961176687003</v>
      </c>
      <c r="M9">
        <f t="shared" si="9"/>
        <v>1.892253610166061</v>
      </c>
      <c r="N9">
        <f t="shared" si="10"/>
        <v>2.1207575835012715</v>
      </c>
    </row>
    <row r="10" spans="1:14" x14ac:dyDescent="0.25">
      <c r="A10" s="4">
        <f>IF('True_Odds_Calculator_2-way'!A11="","",'True_Odds_Calculator_2-way'!A11)</f>
        <v>1.89</v>
      </c>
      <c r="B10" s="4">
        <f>IF('True_Odds_Calculator_2-way'!B11="","",'True_Odds_Calculator_2-way'!B11)</f>
        <v>1.94</v>
      </c>
      <c r="C10" s="4">
        <f t="shared" si="0"/>
        <v>0.52910052910052918</v>
      </c>
      <c r="D10">
        <f t="shared" si="1"/>
        <v>0.51546391752577325</v>
      </c>
      <c r="E10">
        <f t="shared" si="2"/>
        <v>4.4564446626302434E-2</v>
      </c>
      <c r="F10">
        <f t="shared" si="3"/>
        <v>-0.22816778486881573</v>
      </c>
      <c r="G10">
        <v>0</v>
      </c>
      <c r="H10">
        <f t="shared" si="4"/>
        <v>0.27273223149511816</v>
      </c>
      <c r="I10">
        <f t="shared" si="5"/>
        <v>-1.093304334427839</v>
      </c>
      <c r="J10">
        <f t="shared" si="6"/>
        <v>1.093304334427839</v>
      </c>
      <c r="K10">
        <f t="shared" si="7"/>
        <v>0.50683187635340188</v>
      </c>
      <c r="L10">
        <f t="shared" si="8"/>
        <v>0.49316812364659818</v>
      </c>
      <c r="M10">
        <f t="shared" si="9"/>
        <v>1.9730408576407765</v>
      </c>
      <c r="N10">
        <f t="shared" si="10"/>
        <v>2.0277060743621682</v>
      </c>
    </row>
    <row r="11" spans="1:14" x14ac:dyDescent="0.25">
      <c r="A11" s="4">
        <f>IF('True_Odds_Calculator_2-way'!A12="","",'True_Odds_Calculator_2-way'!A12)</f>
        <v>1.97</v>
      </c>
      <c r="B11" s="4">
        <f>IF('True_Odds_Calculator_2-way'!B12="","",'True_Odds_Calculator_2-way'!B12)</f>
        <v>1.87</v>
      </c>
      <c r="C11" s="4">
        <f t="shared" si="0"/>
        <v>0.50761421319796951</v>
      </c>
      <c r="D11">
        <f t="shared" si="1"/>
        <v>0.53475935828876997</v>
      </c>
      <c r="E11">
        <f t="shared" si="2"/>
        <v>4.2373571486739481E-2</v>
      </c>
      <c r="F11">
        <f t="shared" si="3"/>
        <v>-0.22907787942126556</v>
      </c>
      <c r="G11">
        <v>0</v>
      </c>
      <c r="H11">
        <f t="shared" si="4"/>
        <v>0.27145145090800504</v>
      </c>
      <c r="I11">
        <f t="shared" si="5"/>
        <v>-1.0885653508392383</v>
      </c>
      <c r="J11">
        <f t="shared" si="6"/>
        <v>1.0885653508392383</v>
      </c>
      <c r="K11">
        <f t="shared" si="7"/>
        <v>0.48640299573233392</v>
      </c>
      <c r="L11">
        <f t="shared" si="8"/>
        <v>0.51359700426766597</v>
      </c>
      <c r="M11">
        <f t="shared" si="9"/>
        <v>2.0559083903140616</v>
      </c>
      <c r="N11">
        <f t="shared" si="10"/>
        <v>1.9470518552301377</v>
      </c>
    </row>
    <row r="12" spans="1:14" x14ac:dyDescent="0.25">
      <c r="A12" s="4">
        <f>IF('True_Odds_Calculator_2-way'!A13="","",'True_Odds_Calculator_2-way'!A13)</f>
        <v>2.04</v>
      </c>
      <c r="B12" s="4">
        <f>IF('True_Odds_Calculator_2-way'!B13="","",'True_Odds_Calculator_2-way'!B13)</f>
        <v>1.84</v>
      </c>
      <c r="C12" s="4">
        <f t="shared" si="0"/>
        <v>0.49019607843137253</v>
      </c>
      <c r="D12">
        <f t="shared" si="1"/>
        <v>0.54347826086956519</v>
      </c>
      <c r="E12">
        <f t="shared" si="2"/>
        <v>3.3674339300937772E-2</v>
      </c>
      <c r="F12">
        <f t="shared" si="3"/>
        <v>-0.23273657289002547</v>
      </c>
      <c r="G12">
        <v>0</v>
      </c>
      <c r="H12">
        <f t="shared" si="4"/>
        <v>0.2664109121909633</v>
      </c>
      <c r="I12">
        <f t="shared" si="5"/>
        <v>-1.0699012312772824</v>
      </c>
      <c r="J12">
        <f t="shared" si="6"/>
        <v>1.0699012312772824</v>
      </c>
      <c r="K12">
        <f t="shared" si="7"/>
        <v>0.47332857821916891</v>
      </c>
      <c r="L12">
        <f t="shared" si="8"/>
        <v>0.52667142178083093</v>
      </c>
      <c r="M12">
        <f t="shared" si="9"/>
        <v>2.1126972805283741</v>
      </c>
      <c r="N12">
        <f t="shared" si="10"/>
        <v>1.8987170342729172</v>
      </c>
    </row>
    <row r="13" spans="1:14" x14ac:dyDescent="0.25">
      <c r="A13" s="4">
        <f>IF('True_Odds_Calculator_2-way'!A14="","",'True_Odds_Calculator_2-way'!A14)</f>
        <v>2.21</v>
      </c>
      <c r="B13" s="4">
        <f>IF('True_Odds_Calculator_2-way'!B14="","",'True_Odds_Calculator_2-way'!B14)</f>
        <v>1.68</v>
      </c>
      <c r="C13" s="4">
        <f t="shared" si="0"/>
        <v>0.45248868778280543</v>
      </c>
      <c r="D13">
        <f t="shared" si="1"/>
        <v>0.59523809523809523</v>
      </c>
      <c r="E13">
        <f t="shared" si="2"/>
        <v>4.772678302090072E-2</v>
      </c>
      <c r="F13">
        <f t="shared" si="3"/>
        <v>-0.22161172161172149</v>
      </c>
      <c r="G13">
        <v>0</v>
      </c>
      <c r="H13">
        <f t="shared" si="4"/>
        <v>0.26933850463262227</v>
      </c>
      <c r="I13">
        <f t="shared" si="5"/>
        <v>-1.1024346592560592</v>
      </c>
      <c r="J13">
        <f t="shared" si="6"/>
        <v>1.1024346592560592</v>
      </c>
      <c r="K13">
        <f t="shared" si="7"/>
        <v>0.42845893893563264</v>
      </c>
      <c r="L13">
        <f t="shared" si="8"/>
        <v>0.57154106106436731</v>
      </c>
      <c r="M13">
        <f t="shared" si="9"/>
        <v>2.3339459376998315</v>
      </c>
      <c r="N13">
        <f t="shared" si="10"/>
        <v>1.7496555682941202</v>
      </c>
    </row>
    <row r="14" spans="1:14" x14ac:dyDescent="0.25">
      <c r="A14" s="4">
        <f>IF('True_Odds_Calculator_2-way'!A15="","",'True_Odds_Calculator_2-way'!A15)</f>
        <v>2.1800000000000002</v>
      </c>
      <c r="B14" s="4">
        <f>IF('True_Odds_Calculator_2-way'!B15="","",'True_Odds_Calculator_2-way'!B15)</f>
        <v>1.7</v>
      </c>
      <c r="C14" s="4">
        <f t="shared" si="0"/>
        <v>0.4587155963302752</v>
      </c>
      <c r="D14">
        <f t="shared" si="1"/>
        <v>0.58823529411764708</v>
      </c>
      <c r="E14">
        <f t="shared" si="2"/>
        <v>4.6950890447922333E-2</v>
      </c>
      <c r="F14">
        <f t="shared" si="3"/>
        <v>-0.22288181327576895</v>
      </c>
      <c r="G14">
        <v>0</v>
      </c>
      <c r="H14">
        <f t="shared" si="4"/>
        <v>0.26983270372369128</v>
      </c>
      <c r="I14">
        <f t="shared" si="5"/>
        <v>-1.1002971203391541</v>
      </c>
      <c r="J14">
        <f t="shared" si="6"/>
        <v>1.1002971203391541</v>
      </c>
      <c r="K14">
        <f t="shared" si="7"/>
        <v>0.43509462791696046</v>
      </c>
      <c r="L14">
        <f t="shared" si="8"/>
        <v>0.56490537208303937</v>
      </c>
      <c r="M14">
        <f t="shared" si="9"/>
        <v>2.2983506020002022</v>
      </c>
      <c r="N14">
        <f t="shared" si="10"/>
        <v>1.7702079842374079</v>
      </c>
    </row>
    <row r="15" spans="1:14" x14ac:dyDescent="0.25">
      <c r="A15" s="4">
        <f>IF('True_Odds_Calculator_2-way'!A16="","",'True_Odds_Calculator_2-way'!A16)</f>
        <v>1.9</v>
      </c>
      <c r="B15" s="4">
        <f>IF('True_Odds_Calculator_2-way'!B16="","",'True_Odds_Calculator_2-way'!B16)</f>
        <v>1.97</v>
      </c>
      <c r="C15" s="4">
        <f t="shared" si="0"/>
        <v>0.52631578947368418</v>
      </c>
      <c r="D15">
        <f t="shared" si="1"/>
        <v>0.50761421319796951</v>
      </c>
      <c r="E15">
        <f t="shared" si="2"/>
        <v>3.3930002671653803E-2</v>
      </c>
      <c r="F15">
        <f t="shared" si="3"/>
        <v>-0.23323537269569861</v>
      </c>
      <c r="G15">
        <v>0</v>
      </c>
      <c r="H15">
        <f t="shared" si="4"/>
        <v>0.26716537536735235</v>
      </c>
      <c r="I15">
        <f t="shared" si="5"/>
        <v>-1.0702688317798925</v>
      </c>
      <c r="J15">
        <f t="shared" si="6"/>
        <v>1.0702688317798925</v>
      </c>
      <c r="K15">
        <f t="shared" si="7"/>
        <v>0.50936156937362553</v>
      </c>
      <c r="L15">
        <f t="shared" si="8"/>
        <v>0.49063843062637452</v>
      </c>
      <c r="M15">
        <f t="shared" si="9"/>
        <v>1.963241948601903</v>
      </c>
      <c r="N15">
        <f t="shared" si="10"/>
        <v>2.0381607668264961</v>
      </c>
    </row>
    <row r="16" spans="1:14" x14ac:dyDescent="0.25">
      <c r="A16" s="4">
        <f>IF('True_Odds_Calculator_2-way'!A17="","",'True_Odds_Calculator_2-way'!A17)</f>
        <v>2.12</v>
      </c>
      <c r="B16" s="4">
        <f>IF('True_Odds_Calculator_2-way'!B17="","",'True_Odds_Calculator_2-way'!B17)</f>
        <v>1.74</v>
      </c>
      <c r="C16" s="4">
        <f t="shared" si="0"/>
        <v>0.47169811320754712</v>
      </c>
      <c r="D16">
        <f t="shared" si="1"/>
        <v>0.57471264367816088</v>
      </c>
      <c r="E16">
        <f t="shared" si="2"/>
        <v>4.6410756885707949E-2</v>
      </c>
      <c r="F16">
        <f t="shared" si="3"/>
        <v>-0.22468011277380184</v>
      </c>
      <c r="G16">
        <v>0</v>
      </c>
      <c r="H16">
        <f t="shared" si="4"/>
        <v>0.27109086965950985</v>
      </c>
      <c r="I16">
        <f t="shared" si="5"/>
        <v>-1.0984369379093668</v>
      </c>
      <c r="J16">
        <f t="shared" si="6"/>
        <v>1.0984369379093668</v>
      </c>
      <c r="K16">
        <f t="shared" si="7"/>
        <v>0.44838035299811413</v>
      </c>
      <c r="L16">
        <f t="shared" si="8"/>
        <v>0.55161964700188582</v>
      </c>
      <c r="M16">
        <f t="shared" si="9"/>
        <v>2.2302493704584911</v>
      </c>
      <c r="N16">
        <f t="shared" si="10"/>
        <v>1.8128433340529317</v>
      </c>
    </row>
    <row r="17" spans="1:14" x14ac:dyDescent="0.25">
      <c r="A17" s="4">
        <f>IF('True_Odds_Calculator_2-way'!A18="","",'True_Odds_Calculator_2-way'!A18)</f>
        <v>2.2799999999999998</v>
      </c>
      <c r="B17" s="4">
        <f>IF('True_Odds_Calculator_2-way'!B18="","",'True_Odds_Calculator_2-way'!B18)</f>
        <v>1.64</v>
      </c>
      <c r="C17" s="4">
        <f t="shared" si="0"/>
        <v>0.43859649122807021</v>
      </c>
      <c r="D17">
        <f t="shared" si="1"/>
        <v>0.6097560975609756</v>
      </c>
      <c r="E17">
        <f t="shared" si="2"/>
        <v>4.8352588789045914E-2</v>
      </c>
      <c r="F17">
        <f t="shared" si="3"/>
        <v>-0.21908429610611879</v>
      </c>
      <c r="G17">
        <v>0</v>
      </c>
      <c r="H17">
        <f t="shared" si="4"/>
        <v>0.26743688489516476</v>
      </c>
      <c r="I17">
        <f t="shared" si="5"/>
        <v>-1.104854345603981</v>
      </c>
      <c r="J17">
        <f t="shared" si="6"/>
        <v>1.104854345603981</v>
      </c>
      <c r="K17">
        <f t="shared" si="7"/>
        <v>0.41421356237309498</v>
      </c>
      <c r="L17">
        <f t="shared" si="8"/>
        <v>0.58578643762690474</v>
      </c>
      <c r="M17">
        <f t="shared" si="9"/>
        <v>2.4142135623730954</v>
      </c>
      <c r="N17">
        <f t="shared" si="10"/>
        <v>1.7071067811865481</v>
      </c>
    </row>
    <row r="18" spans="1:14" x14ac:dyDescent="0.25">
      <c r="A18" s="4">
        <f>IF('True_Odds_Calculator_2-way'!A19="","",'True_Odds_Calculator_2-way'!A19)</f>
        <v>2.12</v>
      </c>
      <c r="B18" s="4">
        <f>IF('True_Odds_Calculator_2-way'!B19="","",'True_Odds_Calculator_2-way'!B19)</f>
        <v>1.74</v>
      </c>
      <c r="C18" s="4">
        <f t="shared" si="0"/>
        <v>0.47169811320754712</v>
      </c>
      <c r="D18">
        <f t="shared" si="1"/>
        <v>0.57471264367816088</v>
      </c>
      <c r="E18">
        <f t="shared" si="2"/>
        <v>4.6410756885707949E-2</v>
      </c>
      <c r="F18">
        <f t="shared" si="3"/>
        <v>-0.22468011277380184</v>
      </c>
      <c r="G18">
        <v>0</v>
      </c>
      <c r="H18">
        <f t="shared" si="4"/>
        <v>0.27109086965950985</v>
      </c>
      <c r="I18">
        <f t="shared" si="5"/>
        <v>-1.0984369379093668</v>
      </c>
      <c r="J18">
        <f t="shared" si="6"/>
        <v>1.0984369379093668</v>
      </c>
      <c r="K18">
        <f t="shared" si="7"/>
        <v>0.44838035299811413</v>
      </c>
      <c r="L18">
        <f t="shared" si="8"/>
        <v>0.55161964700188582</v>
      </c>
      <c r="M18">
        <f t="shared" si="9"/>
        <v>2.2302493704584911</v>
      </c>
      <c r="N18">
        <f t="shared" si="10"/>
        <v>1.8128433340529317</v>
      </c>
    </row>
    <row r="19" spans="1:14" x14ac:dyDescent="0.25">
      <c r="A19" s="4">
        <f>IF('True_Odds_Calculator_2-way'!A20="","",'True_Odds_Calculator_2-way'!A20)</f>
        <v>2.2400000000000002</v>
      </c>
      <c r="B19" s="4">
        <f>IF('True_Odds_Calculator_2-way'!B20="","",'True_Odds_Calculator_2-way'!B20)</f>
        <v>1.66</v>
      </c>
      <c r="C19" s="4">
        <f t="shared" si="0"/>
        <v>0.4464285714285714</v>
      </c>
      <c r="D19">
        <f t="shared" si="1"/>
        <v>0.60240963855421692</v>
      </c>
      <c r="E19">
        <f t="shared" si="2"/>
        <v>4.8838209982788428E-2</v>
      </c>
      <c r="F19">
        <f t="shared" si="3"/>
        <v>-0.22009466437177272</v>
      </c>
      <c r="G19">
        <v>0</v>
      </c>
      <c r="H19">
        <f t="shared" si="4"/>
        <v>0.26893287435456109</v>
      </c>
      <c r="I19">
        <f t="shared" si="5"/>
        <v>-1.1053942207134548</v>
      </c>
      <c r="J19">
        <f t="shared" si="6"/>
        <v>1.1053942207134548</v>
      </c>
      <c r="K19">
        <f t="shared" si="7"/>
        <v>0.42181832798601948</v>
      </c>
      <c r="L19">
        <f t="shared" si="8"/>
        <v>0.57818167201398041</v>
      </c>
      <c r="M19">
        <f t="shared" si="9"/>
        <v>2.3706888336846839</v>
      </c>
      <c r="N19">
        <f t="shared" si="10"/>
        <v>1.7295601856708804</v>
      </c>
    </row>
    <row r="20" spans="1:14" x14ac:dyDescent="0.25">
      <c r="A20" s="4">
        <f>IF('True_Odds_Calculator_2-way'!A21="","",'True_Odds_Calculator_2-way'!A21)</f>
        <v>2.06</v>
      </c>
      <c r="B20" s="4">
        <f>IF('True_Odds_Calculator_2-way'!B21="","",'True_Odds_Calculator_2-way'!B21)</f>
        <v>1.82</v>
      </c>
      <c r="C20" s="4">
        <f t="shared" si="0"/>
        <v>0.4854368932038835</v>
      </c>
      <c r="D20">
        <f t="shared" si="1"/>
        <v>0.54945054945054939</v>
      </c>
      <c r="E20">
        <f t="shared" si="2"/>
        <v>3.4887442654432999E-2</v>
      </c>
      <c r="F20">
        <f t="shared" si="3"/>
        <v>-0.2318361250400085</v>
      </c>
      <c r="G20">
        <v>0</v>
      </c>
      <c r="H20">
        <f t="shared" si="4"/>
        <v>0.26672356769444144</v>
      </c>
      <c r="I20">
        <f t="shared" si="5"/>
        <v>-1.0726058003503602</v>
      </c>
      <c r="J20">
        <f t="shared" si="6"/>
        <v>1.0726058003503602</v>
      </c>
      <c r="K20">
        <f t="shared" si="7"/>
        <v>0.46795400693555494</v>
      </c>
      <c r="L20">
        <f t="shared" si="8"/>
        <v>0.53204599306444489</v>
      </c>
      <c r="M20">
        <f t="shared" si="9"/>
        <v>2.1369621483713819</v>
      </c>
      <c r="N20">
        <f t="shared" si="10"/>
        <v>1.8795367562872962</v>
      </c>
    </row>
    <row r="21" spans="1:14" x14ac:dyDescent="0.25">
      <c r="A21" s="4">
        <f>IF('True_Odds_Calculator_2-way'!A22="","",'True_Odds_Calculator_2-way'!A22)</f>
        <v>1.76</v>
      </c>
      <c r="B21" s="4">
        <f>IF('True_Odds_Calculator_2-way'!B22="","",'True_Odds_Calculator_2-way'!B22)</f>
        <v>2.0499999999999998</v>
      </c>
      <c r="C21" s="4">
        <f t="shared" si="0"/>
        <v>0.56818181818181823</v>
      </c>
      <c r="D21">
        <f t="shared" si="1"/>
        <v>0.48780487804878053</v>
      </c>
      <c r="E21">
        <f t="shared" si="2"/>
        <v>5.598669623059882E-2</v>
      </c>
      <c r="F21">
        <f t="shared" si="3"/>
        <v>-0.22117516629711742</v>
      </c>
      <c r="G21">
        <v>0</v>
      </c>
      <c r="H21">
        <f t="shared" si="4"/>
        <v>0.27716186252771624</v>
      </c>
      <c r="I21">
        <f t="shared" si="5"/>
        <v>-1.1194341570991129</v>
      </c>
      <c r="J21">
        <f t="shared" si="6"/>
        <v>1.1194341570991129</v>
      </c>
      <c r="K21">
        <f t="shared" si="7"/>
        <v>0.54031566425830413</v>
      </c>
      <c r="L21">
        <f t="shared" si="8"/>
        <v>0.45968433574169576</v>
      </c>
      <c r="M21">
        <f t="shared" si="9"/>
        <v>1.8507699593953257</v>
      </c>
      <c r="N21">
        <f t="shared" si="10"/>
        <v>2.1754058649540684</v>
      </c>
    </row>
    <row r="22" spans="1:14" x14ac:dyDescent="0.25">
      <c r="A22" s="4">
        <f>IF('True_Odds_Calculator_2-way'!A23="","",'True_Odds_Calculator_2-way'!A23)</f>
        <v>1.97</v>
      </c>
      <c r="B22" s="4">
        <f>IF('True_Odds_Calculator_2-way'!B23="","",'True_Odds_Calculator_2-way'!B23)</f>
        <v>1.87</v>
      </c>
      <c r="C22" s="4">
        <f t="shared" si="0"/>
        <v>0.50761421319796951</v>
      </c>
      <c r="D22">
        <f t="shared" si="1"/>
        <v>0.53475935828876997</v>
      </c>
      <c r="E22">
        <f t="shared" si="2"/>
        <v>4.2373571486739481E-2</v>
      </c>
      <c r="F22">
        <f t="shared" si="3"/>
        <v>-0.22907787942126556</v>
      </c>
      <c r="G22">
        <v>0</v>
      </c>
      <c r="H22">
        <f t="shared" si="4"/>
        <v>0.27145145090800504</v>
      </c>
      <c r="I22">
        <f t="shared" si="5"/>
        <v>-1.0885653508392383</v>
      </c>
      <c r="J22">
        <f t="shared" si="6"/>
        <v>1.0885653508392383</v>
      </c>
      <c r="K22">
        <f t="shared" si="7"/>
        <v>0.48640299573233392</v>
      </c>
      <c r="L22">
        <f t="shared" si="8"/>
        <v>0.51359700426766597</v>
      </c>
      <c r="M22">
        <f t="shared" si="9"/>
        <v>2.0559083903140616</v>
      </c>
      <c r="N22">
        <f t="shared" si="10"/>
        <v>1.9470518552301377</v>
      </c>
    </row>
    <row r="23" spans="1:14" x14ac:dyDescent="0.25">
      <c r="A23" s="4">
        <f>IF('True_Odds_Calculator_2-way'!A24="","",'True_Odds_Calculator_2-way'!A24)</f>
        <v>1.7</v>
      </c>
      <c r="B23" s="4">
        <f>IF('True_Odds_Calculator_2-way'!B24="","",'True_Odds_Calculator_2-way'!B24)</f>
        <v>2.13</v>
      </c>
      <c r="C23" s="4">
        <f t="shared" si="0"/>
        <v>0.58823529411764708</v>
      </c>
      <c r="D23">
        <f t="shared" si="1"/>
        <v>0.46948356807511737</v>
      </c>
      <c r="E23">
        <f t="shared" si="2"/>
        <v>5.7718862192764453E-2</v>
      </c>
      <c r="F23">
        <f t="shared" si="3"/>
        <v>-0.2184479425573046</v>
      </c>
      <c r="G23">
        <v>0</v>
      </c>
      <c r="H23">
        <f t="shared" si="4"/>
        <v>0.27616680475006905</v>
      </c>
      <c r="I23">
        <f t="shared" si="5"/>
        <v>-1.1243764952899702</v>
      </c>
      <c r="J23">
        <f t="shared" si="6"/>
        <v>1.1243764952899702</v>
      </c>
      <c r="K23">
        <f t="shared" si="7"/>
        <v>0.55957719122240368</v>
      </c>
      <c r="L23">
        <f t="shared" si="8"/>
        <v>0.44042280877759621</v>
      </c>
      <c r="M23">
        <f t="shared" si="9"/>
        <v>1.7870635467029794</v>
      </c>
      <c r="N23">
        <f t="shared" si="10"/>
        <v>2.2705454396776665</v>
      </c>
    </row>
    <row r="24" spans="1:14" x14ac:dyDescent="0.25">
      <c r="A24" s="4">
        <f>IF('True_Odds_Calculator_2-way'!A25="","",'True_Odds_Calculator_2-way'!A25)</f>
        <v>1.83</v>
      </c>
      <c r="B24" s="4">
        <f>IF('True_Odds_Calculator_2-way'!B25="","",'True_Odds_Calculator_2-way'!B25)</f>
        <v>2.02</v>
      </c>
      <c r="C24" s="4">
        <f t="shared" si="0"/>
        <v>0.54644808743169393</v>
      </c>
      <c r="D24">
        <f t="shared" si="1"/>
        <v>0.49504950495049505</v>
      </c>
      <c r="E24">
        <f t="shared" si="2"/>
        <v>4.1497592382188975E-2</v>
      </c>
      <c r="F24">
        <f t="shared" si="3"/>
        <v>-0.22902126278201596</v>
      </c>
      <c r="G24">
        <v>0</v>
      </c>
      <c r="H24">
        <f t="shared" si="4"/>
        <v>0.27051885516420493</v>
      </c>
      <c r="I24">
        <f t="shared" si="5"/>
        <v>-1.0868281233544477</v>
      </c>
      <c r="J24">
        <f t="shared" si="6"/>
        <v>1.0868281233544477</v>
      </c>
      <c r="K24">
        <f t="shared" si="7"/>
        <v>0.52574374088486586</v>
      </c>
      <c r="L24">
        <f t="shared" si="8"/>
        <v>0.47425625911513414</v>
      </c>
      <c r="M24">
        <f t="shared" si="9"/>
        <v>1.9020673423841918</v>
      </c>
      <c r="N24">
        <f t="shared" si="10"/>
        <v>2.1085646858215363</v>
      </c>
    </row>
    <row r="25" spans="1:14" x14ac:dyDescent="0.25">
      <c r="A25" s="4">
        <f>IF('True_Odds_Calculator_2-way'!A26="","",'True_Odds_Calculator_2-way'!A26)</f>
        <v>1.7</v>
      </c>
      <c r="B25" s="4">
        <f>IF('True_Odds_Calculator_2-way'!B26="","",'True_Odds_Calculator_2-way'!B26)</f>
        <v>2.13</v>
      </c>
      <c r="C25" s="4">
        <f t="shared" si="0"/>
        <v>0.58823529411764708</v>
      </c>
      <c r="D25">
        <f t="shared" si="1"/>
        <v>0.46948356807511737</v>
      </c>
      <c r="E25">
        <f t="shared" si="2"/>
        <v>5.7718862192764453E-2</v>
      </c>
      <c r="F25">
        <f t="shared" si="3"/>
        <v>-0.2184479425573046</v>
      </c>
      <c r="G25">
        <v>0</v>
      </c>
      <c r="H25">
        <f t="shared" si="4"/>
        <v>0.27616680475006905</v>
      </c>
      <c r="I25">
        <f t="shared" si="5"/>
        <v>-1.1243764952899702</v>
      </c>
      <c r="J25">
        <f t="shared" si="6"/>
        <v>1.1243764952899702</v>
      </c>
      <c r="K25">
        <f t="shared" si="7"/>
        <v>0.55957719122240368</v>
      </c>
      <c r="L25">
        <f t="shared" si="8"/>
        <v>0.44042280877759621</v>
      </c>
      <c r="M25">
        <f t="shared" si="9"/>
        <v>1.7870635467029794</v>
      </c>
      <c r="N25">
        <f t="shared" si="10"/>
        <v>2.2705454396776665</v>
      </c>
    </row>
    <row r="26" spans="1:14" x14ac:dyDescent="0.25">
      <c r="A26" s="4">
        <f>IF('True_Odds_Calculator_2-way'!A27="","",'True_Odds_Calculator_2-way'!A27)</f>
        <v>1.85</v>
      </c>
      <c r="B26" s="4">
        <f>IF('True_Odds_Calculator_2-way'!B27="","",'True_Odds_Calculator_2-way'!B27)</f>
        <v>2</v>
      </c>
      <c r="C26" s="4">
        <f t="shared" si="0"/>
        <v>0.54054054054054046</v>
      </c>
      <c r="D26">
        <f t="shared" si="1"/>
        <v>0.5</v>
      </c>
      <c r="E26">
        <f t="shared" si="2"/>
        <v>4.0540540540540349E-2</v>
      </c>
      <c r="F26">
        <f t="shared" si="3"/>
        <v>-0.22972972972972983</v>
      </c>
      <c r="G26">
        <v>0</v>
      </c>
      <c r="H26">
        <f t="shared" si="4"/>
        <v>0.27027027027027023</v>
      </c>
      <c r="I26">
        <f t="shared" si="5"/>
        <v>-1.0846522890932806</v>
      </c>
      <c r="J26">
        <f t="shared" si="6"/>
        <v>1.0846522890932806</v>
      </c>
      <c r="K26">
        <f t="shared" si="7"/>
        <v>0.52030369513807517</v>
      </c>
      <c r="L26">
        <f t="shared" si="8"/>
        <v>0.47969630486192494</v>
      </c>
      <c r="M26">
        <f t="shared" si="9"/>
        <v>1.9219544457292885</v>
      </c>
      <c r="N26">
        <f t="shared" si="10"/>
        <v>2.0846522890932806</v>
      </c>
    </row>
    <row r="27" spans="1:14" x14ac:dyDescent="0.25">
      <c r="A27" s="4">
        <f>IF('True_Odds_Calculator_2-way'!A28="","",'True_Odds_Calculator_2-way'!A28)</f>
        <v>1.89</v>
      </c>
      <c r="B27" s="4">
        <f>IF('True_Odds_Calculator_2-way'!B28="","",'True_Odds_Calculator_2-way'!B28)</f>
        <v>1.94</v>
      </c>
      <c r="C27" s="4">
        <f t="shared" si="0"/>
        <v>0.52910052910052918</v>
      </c>
      <c r="D27">
        <f t="shared" si="1"/>
        <v>0.51546391752577325</v>
      </c>
      <c r="E27">
        <f t="shared" si="2"/>
        <v>4.4564446626302434E-2</v>
      </c>
      <c r="F27">
        <f t="shared" si="3"/>
        <v>-0.22816778486881573</v>
      </c>
      <c r="G27">
        <v>0</v>
      </c>
      <c r="H27">
        <f t="shared" si="4"/>
        <v>0.27273223149511816</v>
      </c>
      <c r="I27">
        <f t="shared" si="5"/>
        <v>-1.093304334427839</v>
      </c>
      <c r="J27">
        <f t="shared" si="6"/>
        <v>1.093304334427839</v>
      </c>
      <c r="K27">
        <f t="shared" si="7"/>
        <v>0.50683187635340188</v>
      </c>
      <c r="L27">
        <f t="shared" si="8"/>
        <v>0.49316812364659818</v>
      </c>
      <c r="M27">
        <f t="shared" si="9"/>
        <v>1.9730408576407765</v>
      </c>
      <c r="N27">
        <f t="shared" si="10"/>
        <v>2.0277060743621682</v>
      </c>
    </row>
    <row r="28" spans="1:14" x14ac:dyDescent="0.25">
      <c r="A28" s="4">
        <f>IF('True_Odds_Calculator_2-way'!A29="","",'True_Odds_Calculator_2-way'!A29)</f>
        <v>1.64</v>
      </c>
      <c r="B28" s="4">
        <f>IF('True_Odds_Calculator_2-way'!B29="","",'True_Odds_Calculator_2-way'!B29)</f>
        <v>2.25</v>
      </c>
      <c r="C28" s="4">
        <f t="shared" si="0"/>
        <v>0.6097560975609756</v>
      </c>
      <c r="D28">
        <f t="shared" si="1"/>
        <v>0.44444444444444442</v>
      </c>
      <c r="E28">
        <f t="shared" si="2"/>
        <v>5.4200542005419905E-2</v>
      </c>
      <c r="F28">
        <f t="shared" si="3"/>
        <v>-0.21680216802168029</v>
      </c>
      <c r="G28">
        <v>0</v>
      </c>
      <c r="H28">
        <f t="shared" si="4"/>
        <v>0.27100271002710025</v>
      </c>
      <c r="I28">
        <f t="shared" si="5"/>
        <v>-1.1180339887498947</v>
      </c>
      <c r="J28">
        <f t="shared" si="6"/>
        <v>1.1180339887498947</v>
      </c>
      <c r="K28">
        <f t="shared" si="7"/>
        <v>0.58290624426243309</v>
      </c>
      <c r="L28">
        <f t="shared" si="8"/>
        <v>0.41709375573756702</v>
      </c>
      <c r="M28">
        <f t="shared" si="9"/>
        <v>1.7155417527999324</v>
      </c>
      <c r="N28">
        <f t="shared" si="10"/>
        <v>2.3975424859373686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2.0699999999999998</v>
      </c>
      <c r="C29" s="4">
        <f t="shared" si="0"/>
        <v>0.5714285714285714</v>
      </c>
      <c r="D29">
        <f t="shared" si="1"/>
        <v>0.48309178743961356</v>
      </c>
      <c r="E29">
        <f t="shared" si="2"/>
        <v>5.452035886818507E-2</v>
      </c>
      <c r="F29">
        <f t="shared" si="3"/>
        <v>-0.22153209109730843</v>
      </c>
      <c r="G29">
        <v>0</v>
      </c>
      <c r="H29">
        <f t="shared" si="4"/>
        <v>0.27605244996549344</v>
      </c>
      <c r="I29">
        <f t="shared" si="5"/>
        <v>-1.1162911443718952</v>
      </c>
      <c r="J29">
        <f t="shared" si="6"/>
        <v>1.1162911443718952</v>
      </c>
      <c r="K29">
        <f t="shared" si="7"/>
        <v>0.54430111450485674</v>
      </c>
      <c r="L29">
        <f t="shared" si="8"/>
        <v>0.45569888549514331</v>
      </c>
      <c r="M29">
        <f t="shared" si="9"/>
        <v>1.8372183582789212</v>
      </c>
      <c r="N29">
        <f t="shared" si="10"/>
        <v>2.194431524477928</v>
      </c>
    </row>
    <row r="30" spans="1:14" x14ac:dyDescent="0.25">
      <c r="A30" s="4">
        <f>IF('True_Odds_Calculator_2-way'!A31="","",'True_Odds_Calculator_2-way'!A31)</f>
        <v>2.0299999999999998</v>
      </c>
      <c r="B30" s="4">
        <f>IF('True_Odds_Calculator_2-way'!B31="","",'True_Odds_Calculator_2-way'!B31)</f>
        <v>1.77</v>
      </c>
      <c r="C30" s="4">
        <f t="shared" si="0"/>
        <v>0.49261083743842371</v>
      </c>
      <c r="D30">
        <f t="shared" si="1"/>
        <v>0.56497175141242939</v>
      </c>
      <c r="E30">
        <f t="shared" si="2"/>
        <v>5.7582588850852989E-2</v>
      </c>
      <c r="F30">
        <f t="shared" si="3"/>
        <v>-0.22072861874147676</v>
      </c>
      <c r="G30">
        <v>0</v>
      </c>
      <c r="H30">
        <f t="shared" si="4"/>
        <v>0.2783112075923298</v>
      </c>
      <c r="I30">
        <f t="shared" si="5"/>
        <v>-1.1228869254216181</v>
      </c>
      <c r="J30">
        <f t="shared" si="6"/>
        <v>1.1228869254216181</v>
      </c>
      <c r="K30">
        <f t="shared" si="7"/>
        <v>0.46369854058417398</v>
      </c>
      <c r="L30">
        <f t="shared" si="8"/>
        <v>0.53630145941582608</v>
      </c>
      <c r="M30">
        <f t="shared" si="9"/>
        <v>2.1565735331842664</v>
      </c>
      <c r="N30">
        <f t="shared" si="10"/>
        <v>1.8646229325746457</v>
      </c>
    </row>
    <row r="31" spans="1:14" x14ac:dyDescent="0.25">
      <c r="A31" s="4">
        <f>IF('True_Odds_Calculator_2-way'!A32="","",'True_Odds_Calculator_2-way'!A32)</f>
        <v>1.84</v>
      </c>
      <c r="B31" s="4">
        <f>IF('True_Odds_Calculator_2-way'!B32="","",'True_Odds_Calculator_2-way'!B32)</f>
        <v>1.96</v>
      </c>
      <c r="C31" s="4">
        <f t="shared" si="0"/>
        <v>0.54347826086956519</v>
      </c>
      <c r="D31">
        <f t="shared" si="1"/>
        <v>0.51020408163265307</v>
      </c>
      <c r="E31">
        <f t="shared" si="2"/>
        <v>5.3682342502218372E-2</v>
      </c>
      <c r="F31">
        <f t="shared" si="3"/>
        <v>-0.22360248447204967</v>
      </c>
      <c r="G31">
        <v>0</v>
      </c>
      <c r="H31">
        <f t="shared" si="4"/>
        <v>0.27728482697426798</v>
      </c>
      <c r="I31">
        <f t="shared" si="5"/>
        <v>-1.1135885079684349</v>
      </c>
      <c r="J31">
        <f t="shared" si="6"/>
        <v>1.1135885079684349</v>
      </c>
      <c r="K31">
        <f t="shared" si="7"/>
        <v>0.51668522645211723</v>
      </c>
      <c r="L31">
        <f t="shared" si="8"/>
        <v>0.48331477354788277</v>
      </c>
      <c r="M31">
        <f t="shared" si="9"/>
        <v>1.9354143466934854</v>
      </c>
      <c r="N31">
        <f t="shared" si="10"/>
        <v>2.0690449676496976</v>
      </c>
    </row>
    <row r="32" spans="1:14" x14ac:dyDescent="0.25">
      <c r="A32" s="4">
        <f>IF('True_Odds_Calculator_2-way'!A33="","",'True_Odds_Calculator_2-way'!A33)</f>
        <v>1.88</v>
      </c>
      <c r="B32" s="4">
        <f>IF('True_Odds_Calculator_2-way'!B33="","",'True_Odds_Calculator_2-way'!B33)</f>
        <v>1.95</v>
      </c>
      <c r="C32" s="4">
        <f t="shared" si="0"/>
        <v>0.53191489361702127</v>
      </c>
      <c r="D32">
        <f t="shared" si="1"/>
        <v>0.51282051282051289</v>
      </c>
      <c r="E32">
        <f t="shared" si="2"/>
        <v>4.4735406437534042E-2</v>
      </c>
      <c r="F32">
        <f t="shared" si="3"/>
        <v>-0.22804146208401543</v>
      </c>
      <c r="G32">
        <v>0</v>
      </c>
      <c r="H32">
        <f t="shared" si="4"/>
        <v>0.27277686852154942</v>
      </c>
      <c r="I32">
        <f t="shared" si="5"/>
        <v>-1.0936965981495175</v>
      </c>
      <c r="J32">
        <f t="shared" si="6"/>
        <v>1.0936965981495175</v>
      </c>
      <c r="K32">
        <f t="shared" si="7"/>
        <v>0.50956634210004492</v>
      </c>
      <c r="L32">
        <f t="shared" si="8"/>
        <v>0.49043365789995519</v>
      </c>
      <c r="M32">
        <f t="shared" si="9"/>
        <v>1.9624530063715757</v>
      </c>
      <c r="N32">
        <f t="shared" si="10"/>
        <v>2.0390117682420414</v>
      </c>
    </row>
    <row r="33" spans="1:14" x14ac:dyDescent="0.25">
      <c r="A33" s="4">
        <f>IF('True_Odds_Calculator_2-way'!A34="","",'True_Odds_Calculator_2-way'!A34)</f>
        <v>2.1</v>
      </c>
      <c r="B33" s="4">
        <f>IF('True_Odds_Calculator_2-way'!B34="","",'True_Odds_Calculator_2-way'!B34)</f>
        <v>1.75</v>
      </c>
      <c r="C33" s="4">
        <f t="shared" si="0"/>
        <v>0.47619047619047616</v>
      </c>
      <c r="D33">
        <f t="shared" si="1"/>
        <v>0.5714285714285714</v>
      </c>
      <c r="E33">
        <f t="shared" si="2"/>
        <v>4.761904761904745E-2</v>
      </c>
      <c r="F33">
        <f t="shared" si="3"/>
        <v>-0.22448979591836749</v>
      </c>
      <c r="G33">
        <v>0</v>
      </c>
      <c r="H33">
        <f t="shared" si="4"/>
        <v>0.27210884353741494</v>
      </c>
      <c r="I33">
        <f t="shared" si="5"/>
        <v>-1.1009637651263602</v>
      </c>
      <c r="J33">
        <f t="shared" si="6"/>
        <v>1.1009637651263602</v>
      </c>
      <c r="K33">
        <f t="shared" si="7"/>
        <v>0.4522717320835643</v>
      </c>
      <c r="L33">
        <f t="shared" si="8"/>
        <v>0.54772826791643581</v>
      </c>
      <c r="M33">
        <f t="shared" si="9"/>
        <v>2.2110601416389968</v>
      </c>
      <c r="N33">
        <f t="shared" si="10"/>
        <v>1.8257228238447702</v>
      </c>
    </row>
    <row r="34" spans="1:14" x14ac:dyDescent="0.25">
      <c r="A34" s="4">
        <f>IF('True_Odds_Calculator_2-way'!A35="","",'True_Odds_Calculator_2-way'!A35)</f>
        <v>2.14</v>
      </c>
      <c r="B34" s="4">
        <f>IF('True_Odds_Calculator_2-way'!B35="","",'True_Odds_Calculator_2-way'!B35)</f>
        <v>1.72</v>
      </c>
      <c r="C34" s="4">
        <f t="shared" si="0"/>
        <v>0.46728971962616822</v>
      </c>
      <c r="D34">
        <f t="shared" si="1"/>
        <v>0.58139534883720934</v>
      </c>
      <c r="E34">
        <f t="shared" si="2"/>
        <v>4.8685068463377501E-2</v>
      </c>
      <c r="F34">
        <f t="shared" si="3"/>
        <v>-0.22299500108672032</v>
      </c>
      <c r="G34">
        <v>0</v>
      </c>
      <c r="H34">
        <f t="shared" si="4"/>
        <v>0.27168006955009782</v>
      </c>
      <c r="I34">
        <f t="shared" si="5"/>
        <v>-1.1037769642208697</v>
      </c>
      <c r="J34">
        <f t="shared" si="6"/>
        <v>1.1037769642208697</v>
      </c>
      <c r="K34">
        <f t="shared" si="7"/>
        <v>0.4428098386487857</v>
      </c>
      <c r="L34">
        <f t="shared" si="8"/>
        <v>0.55719016135121435</v>
      </c>
      <c r="M34">
        <f t="shared" si="9"/>
        <v>2.2583057392117913</v>
      </c>
      <c r="N34">
        <f t="shared" si="10"/>
        <v>1.7947194142390264</v>
      </c>
    </row>
    <row r="35" spans="1:14" x14ac:dyDescent="0.25">
      <c r="A35" s="4">
        <f>IF('True_Odds_Calculator_2-way'!A36="","",'True_Odds_Calculator_2-way'!A36)</f>
        <v>1.93</v>
      </c>
      <c r="B35" s="4">
        <f>IF('True_Odds_Calculator_2-way'!B36="","",'True_Odds_Calculator_2-way'!B36)</f>
        <v>1.91</v>
      </c>
      <c r="C35" s="4">
        <f t="shared" si="0"/>
        <v>0.5181347150259068</v>
      </c>
      <c r="D35">
        <f t="shared" si="1"/>
        <v>0.52356020942408377</v>
      </c>
      <c r="E35">
        <f t="shared" si="2"/>
        <v>4.1694924449990456E-2</v>
      </c>
      <c r="F35">
        <f t="shared" si="3"/>
        <v>-0.2295797954588612</v>
      </c>
      <c r="G35">
        <v>0</v>
      </c>
      <c r="H35">
        <f t="shared" si="4"/>
        <v>0.27127471990885171</v>
      </c>
      <c r="I35">
        <f t="shared" si="5"/>
        <v>-1.0870207379990005</v>
      </c>
      <c r="J35">
        <f t="shared" si="6"/>
        <v>1.0870207379990005</v>
      </c>
      <c r="K35">
        <f t="shared" si="7"/>
        <v>0.49728252842769838</v>
      </c>
      <c r="L35">
        <f t="shared" si="8"/>
        <v>0.50271747157230162</v>
      </c>
      <c r="M35">
        <f t="shared" si="9"/>
        <v>2.0109292863390706</v>
      </c>
      <c r="N35">
        <f t="shared" si="10"/>
        <v>1.9891888715790902</v>
      </c>
    </row>
    <row r="36" spans="1:14" x14ac:dyDescent="0.25">
      <c r="A36" s="4">
        <f>IF('True_Odds_Calculator_2-way'!A37="","",'True_Odds_Calculator_2-way'!A37)</f>
        <v>2.25</v>
      </c>
      <c r="B36" s="4">
        <f>IF('True_Odds_Calculator_2-way'!B37="","",'True_Odds_Calculator_2-way'!B37)</f>
        <v>1.63</v>
      </c>
      <c r="C36" s="4">
        <f t="shared" si="0"/>
        <v>0.44444444444444442</v>
      </c>
      <c r="D36">
        <f t="shared" si="1"/>
        <v>0.61349693251533743</v>
      </c>
      <c r="E36">
        <f t="shared" si="2"/>
        <v>5.7941376959781854E-2</v>
      </c>
      <c r="F36">
        <f t="shared" si="3"/>
        <v>-0.21472392638036808</v>
      </c>
      <c r="G36">
        <v>0</v>
      </c>
      <c r="H36">
        <f t="shared" si="4"/>
        <v>0.27266530334014993</v>
      </c>
      <c r="I36">
        <f t="shared" si="5"/>
        <v>-1.126872339638022</v>
      </c>
      <c r="J36">
        <f t="shared" si="6"/>
        <v>1.126872339638022</v>
      </c>
      <c r="K36">
        <f t="shared" si="7"/>
        <v>0.41518059268539098</v>
      </c>
      <c r="L36">
        <f t="shared" si="8"/>
        <v>0.58481940731460902</v>
      </c>
      <c r="M36">
        <f t="shared" si="9"/>
        <v>2.4085904245475276</v>
      </c>
      <c r="N36">
        <f t="shared" si="10"/>
        <v>1.709929573971954</v>
      </c>
    </row>
    <row r="37" spans="1:14" x14ac:dyDescent="0.25">
      <c r="A37" s="4">
        <f>IF('True_Odds_Calculator_2-way'!A38="","",'True_Odds_Calculator_2-way'!A38)</f>
        <v>1.76</v>
      </c>
      <c r="B37" s="4">
        <f>IF('True_Odds_Calculator_2-way'!B38="","",'True_Odds_Calculator_2-way'!B38)</f>
        <v>2.02</v>
      </c>
      <c r="C37" s="4">
        <f t="shared" si="0"/>
        <v>0.56818181818181823</v>
      </c>
      <c r="D37">
        <f t="shared" si="1"/>
        <v>0.49504950495049505</v>
      </c>
      <c r="E37">
        <f t="shared" si="2"/>
        <v>6.3231323132313388E-2</v>
      </c>
      <c r="F37">
        <f t="shared" si="3"/>
        <v>-0.21804680468046789</v>
      </c>
      <c r="G37">
        <v>0</v>
      </c>
      <c r="H37">
        <f t="shared" si="4"/>
        <v>0.28127812781278128</v>
      </c>
      <c r="I37">
        <f t="shared" si="5"/>
        <v>-1.1357771260606371</v>
      </c>
      <c r="J37">
        <f t="shared" si="6"/>
        <v>1.1357771260606371</v>
      </c>
      <c r="K37">
        <f t="shared" si="7"/>
        <v>0.536713737991517</v>
      </c>
      <c r="L37">
        <f t="shared" si="8"/>
        <v>0.46328626200848283</v>
      </c>
      <c r="M37">
        <f t="shared" si="9"/>
        <v>1.8631906158060845</v>
      </c>
      <c r="N37">
        <f t="shared" si="10"/>
        <v>2.1584926685818493</v>
      </c>
    </row>
    <row r="38" spans="1:14" x14ac:dyDescent="0.25">
      <c r="A38" s="4">
        <f>IF('True_Odds_Calculator_2-way'!A39="","",'True_Odds_Calculator_2-way'!A39)</f>
        <v>1.62</v>
      </c>
      <c r="B38" s="4">
        <f>IF('True_Odds_Calculator_2-way'!B39="","",'True_Odds_Calculator_2-way'!B39)</f>
        <v>2.15</v>
      </c>
      <c r="C38" s="4">
        <f t="shared" si="0"/>
        <v>0.61728395061728392</v>
      </c>
      <c r="D38">
        <f t="shared" si="1"/>
        <v>0.46511627906976744</v>
      </c>
      <c r="E38">
        <f t="shared" si="2"/>
        <v>8.2400229687051407E-2</v>
      </c>
      <c r="F38">
        <f t="shared" si="3"/>
        <v>-0.20470858455354568</v>
      </c>
      <c r="G38">
        <v>0</v>
      </c>
      <c r="H38">
        <f t="shared" si="4"/>
        <v>0.28710881424059714</v>
      </c>
      <c r="I38">
        <f t="shared" si="5"/>
        <v>-1.1842822907480817</v>
      </c>
      <c r="J38">
        <f t="shared" si="6"/>
        <v>1.1842822907480817</v>
      </c>
      <c r="K38">
        <f t="shared" si="7"/>
        <v>0.57661646546531686</v>
      </c>
      <c r="L38">
        <f t="shared" si="8"/>
        <v>0.42338353453468303</v>
      </c>
      <c r="M38">
        <f t="shared" si="9"/>
        <v>1.7342550202638107</v>
      </c>
      <c r="N38">
        <f t="shared" si="10"/>
        <v>2.3619246343602938</v>
      </c>
    </row>
    <row r="39" spans="1:14" x14ac:dyDescent="0.25">
      <c r="A39" s="4">
        <f>IF('True_Odds_Calculator_2-way'!A40="","",'True_Odds_Calculator_2-way'!A40)</f>
        <v>1.73</v>
      </c>
      <c r="B39" s="4">
        <f>IF('True_Odds_Calculator_2-way'!B40="","",'True_Odds_Calculator_2-way'!B40)</f>
        <v>2.06</v>
      </c>
      <c r="C39" s="4">
        <f t="shared" si="0"/>
        <v>0.5780346820809249</v>
      </c>
      <c r="D39">
        <f t="shared" si="1"/>
        <v>0.4854368932038835</v>
      </c>
      <c r="E39">
        <f t="shared" si="2"/>
        <v>6.3471575284808512E-2</v>
      </c>
      <c r="F39">
        <f t="shared" si="3"/>
        <v>-0.21712778494865015</v>
      </c>
      <c r="G39">
        <v>0</v>
      </c>
      <c r="H39">
        <f t="shared" si="4"/>
        <v>0.28059936023345872</v>
      </c>
      <c r="I39">
        <f t="shared" si="5"/>
        <v>-1.1368041158567723</v>
      </c>
      <c r="J39">
        <f t="shared" si="6"/>
        <v>1.1368041158567723</v>
      </c>
      <c r="K39">
        <f t="shared" si="7"/>
        <v>0.54648780348493964</v>
      </c>
      <c r="L39">
        <f t="shared" si="8"/>
        <v>0.45351219651506031</v>
      </c>
      <c r="M39">
        <f t="shared" si="9"/>
        <v>1.8298670045754433</v>
      </c>
      <c r="N39">
        <f t="shared" si="10"/>
        <v>2.2050123628081781</v>
      </c>
    </row>
    <row r="40" spans="1:14" x14ac:dyDescent="0.25">
      <c r="A40" s="4">
        <f>IF('True_Odds_Calculator_2-way'!A41="","",'True_Odds_Calculator_2-way'!A41)</f>
        <v>1.71</v>
      </c>
      <c r="B40" s="4">
        <f>IF('True_Odds_Calculator_2-way'!B41="","",'True_Odds_Calculator_2-way'!B41)</f>
        <v>2.09</v>
      </c>
      <c r="C40" s="4">
        <f t="shared" si="0"/>
        <v>0.58479532163742687</v>
      </c>
      <c r="D40">
        <f t="shared" si="1"/>
        <v>0.47846889952153115</v>
      </c>
      <c r="E40">
        <f t="shared" si="2"/>
        <v>6.3264221158958023E-2</v>
      </c>
      <c r="F40">
        <f t="shared" si="3"/>
        <v>-0.21654215283024147</v>
      </c>
      <c r="G40">
        <v>0</v>
      </c>
      <c r="H40">
        <f t="shared" si="4"/>
        <v>0.2798063739891995</v>
      </c>
      <c r="I40">
        <f t="shared" si="5"/>
        <v>-1.1367306670364168</v>
      </c>
      <c r="J40">
        <f t="shared" si="6"/>
        <v>1.1367306670364168</v>
      </c>
      <c r="K40">
        <f t="shared" si="7"/>
        <v>0.55337930731715013</v>
      </c>
      <c r="L40">
        <f t="shared" si="8"/>
        <v>0.44662069268284987</v>
      </c>
      <c r="M40">
        <f t="shared" si="9"/>
        <v>1.807078773595856</v>
      </c>
      <c r="N40">
        <f t="shared" si="10"/>
        <v>2.2390364270696939</v>
      </c>
    </row>
    <row r="41" spans="1:14" x14ac:dyDescent="0.25">
      <c r="A41" s="4">
        <f>IF('True_Odds_Calculator_2-way'!A42="","",'True_Odds_Calculator_2-way'!A42)</f>
        <v>1.53</v>
      </c>
      <c r="B41" s="4">
        <f>IF('True_Odds_Calculator_2-way'!B42="","",'True_Odds_Calculator_2-way'!B42)</f>
        <v>2.2799999999999998</v>
      </c>
      <c r="C41" s="4">
        <f t="shared" si="0"/>
        <v>0.65359477124183007</v>
      </c>
      <c r="D41">
        <f t="shared" si="1"/>
        <v>0.43859649122807021</v>
      </c>
      <c r="E41">
        <f t="shared" si="2"/>
        <v>9.219126246990017E-2</v>
      </c>
      <c r="F41">
        <f t="shared" si="3"/>
        <v>-0.19447311088177965</v>
      </c>
      <c r="G41">
        <v>0</v>
      </c>
      <c r="H41">
        <f t="shared" si="4"/>
        <v>0.28666437335167988</v>
      </c>
      <c r="I41">
        <f t="shared" si="5"/>
        <v>-1.2141073279465802</v>
      </c>
      <c r="J41">
        <f t="shared" si="6"/>
        <v>1.2141073279465802</v>
      </c>
      <c r="K41">
        <f t="shared" si="7"/>
        <v>0.60846611829471986</v>
      </c>
      <c r="L41">
        <f t="shared" si="8"/>
        <v>0.39153388170528014</v>
      </c>
      <c r="M41">
        <f t="shared" si="9"/>
        <v>1.6434768838116878</v>
      </c>
      <c r="N41">
        <f t="shared" si="10"/>
        <v>2.5540573797716219</v>
      </c>
    </row>
    <row r="42" spans="1:14" x14ac:dyDescent="0.25">
      <c r="A42" s="4">
        <f>IF('True_Odds_Calculator_2-way'!A43="","",'True_Odds_Calculator_2-way'!A43)</f>
        <v>1.74</v>
      </c>
      <c r="B42" s="4">
        <f>IF('True_Odds_Calculator_2-way'!B43="","",'True_Odds_Calculator_2-way'!B43)</f>
        <v>1.98</v>
      </c>
      <c r="C42" s="4">
        <f t="shared" si="0"/>
        <v>0.57471264367816088</v>
      </c>
      <c r="D42">
        <f t="shared" si="1"/>
        <v>0.50505050505050508</v>
      </c>
      <c r="E42">
        <f t="shared" si="2"/>
        <v>7.9763148728666078E-2</v>
      </c>
      <c r="F42">
        <f t="shared" si="3"/>
        <v>-0.21049576221989996</v>
      </c>
      <c r="G42">
        <v>0</v>
      </c>
      <c r="H42">
        <f t="shared" si="4"/>
        <v>0.2902589109485661</v>
      </c>
      <c r="I42">
        <f t="shared" si="5"/>
        <v>-1.1742784807525526</v>
      </c>
      <c r="J42">
        <f t="shared" si="6"/>
        <v>1.1742784807525526</v>
      </c>
      <c r="K42">
        <f t="shared" si="7"/>
        <v>0.53505519065937168</v>
      </c>
      <c r="L42">
        <f t="shared" si="8"/>
        <v>0.46494480934062798</v>
      </c>
      <c r="M42">
        <f t="shared" si="9"/>
        <v>1.8689660757568891</v>
      </c>
      <c r="N42">
        <f t="shared" si="10"/>
        <v>2.1507929111375019</v>
      </c>
    </row>
    <row r="43" spans="1:14" x14ac:dyDescent="0.25">
      <c r="A43" s="4">
        <f>IF('True_Odds_Calculator_2-way'!A44="","",'True_Odds_Calculator_2-way'!A44)</f>
        <v>1.78</v>
      </c>
      <c r="B43" s="4">
        <f>IF('True_Odds_Calculator_2-way'!B44="","",'True_Odds_Calculator_2-way'!B44)</f>
        <v>1.99</v>
      </c>
      <c r="C43" s="4">
        <f t="shared" si="0"/>
        <v>0.5617977528089888</v>
      </c>
      <c r="D43">
        <f t="shared" si="1"/>
        <v>0.50251256281407031</v>
      </c>
      <c r="E43">
        <f t="shared" si="2"/>
        <v>6.4310315623059111E-2</v>
      </c>
      <c r="F43">
        <f t="shared" si="3"/>
        <v>-0.21800011292417143</v>
      </c>
      <c r="G43">
        <v>0</v>
      </c>
      <c r="H43">
        <f t="shared" si="4"/>
        <v>0.28231042854723054</v>
      </c>
      <c r="I43">
        <f t="shared" si="5"/>
        <v>-1.1379812366648647</v>
      </c>
      <c r="J43">
        <f t="shared" si="6"/>
        <v>1.1379812366648647</v>
      </c>
      <c r="K43">
        <f t="shared" si="7"/>
        <v>0.52976613832091146</v>
      </c>
      <c r="L43">
        <f t="shared" si="8"/>
        <v>0.47023386167908854</v>
      </c>
      <c r="M43">
        <f t="shared" si="9"/>
        <v>1.8876253645985945</v>
      </c>
      <c r="N43">
        <f t="shared" si="10"/>
        <v>2.1266014242982161</v>
      </c>
    </row>
    <row r="44" spans="1:14" x14ac:dyDescent="0.25">
      <c r="A44" s="4">
        <f>IF('True_Odds_Calculator_2-way'!A45="","",'True_Odds_Calculator_2-way'!A45)</f>
        <v>1.67</v>
      </c>
      <c r="B44" s="4">
        <f>IF('True_Odds_Calculator_2-way'!B45="","",'True_Odds_Calculator_2-way'!B45)</f>
        <v>2.0699999999999998</v>
      </c>
      <c r="C44" s="4">
        <f t="shared" si="0"/>
        <v>0.5988023952095809</v>
      </c>
      <c r="D44">
        <f t="shared" si="1"/>
        <v>0.48309178743961356</v>
      </c>
      <c r="E44">
        <f t="shared" si="2"/>
        <v>8.1894182649194569E-2</v>
      </c>
      <c r="F44">
        <f t="shared" si="3"/>
        <v>-0.20738233677572371</v>
      </c>
      <c r="G44">
        <v>0</v>
      </c>
      <c r="H44">
        <f t="shared" si="4"/>
        <v>0.28927651942491833</v>
      </c>
      <c r="I44">
        <f t="shared" si="5"/>
        <v>-1.1810565970567415</v>
      </c>
      <c r="J44">
        <f t="shared" si="6"/>
        <v>1.1810565970567415</v>
      </c>
      <c r="K44">
        <f t="shared" si="7"/>
        <v>0.55825131392505634</v>
      </c>
      <c r="L44">
        <f t="shared" si="8"/>
        <v>0.44174868607494339</v>
      </c>
      <c r="M44">
        <f t="shared" si="9"/>
        <v>1.7913079200280166</v>
      </c>
      <c r="N44">
        <f t="shared" si="10"/>
        <v>2.2637305588507135</v>
      </c>
    </row>
    <row r="45" spans="1:14" x14ac:dyDescent="0.25">
      <c r="A45" s="4">
        <f>IF('True_Odds_Calculator_2-way'!A46="","",'True_Odds_Calculator_2-way'!A46)</f>
        <v>1.81</v>
      </c>
      <c r="B45" s="4">
        <f>IF('True_Odds_Calculator_2-way'!B46="","",'True_Odds_Calculator_2-way'!B46)</f>
        <v>1.98</v>
      </c>
      <c r="C45" s="4">
        <f t="shared" si="0"/>
        <v>0.5524861878453039</v>
      </c>
      <c r="D45">
        <f t="shared" si="1"/>
        <v>0.50505050505050508</v>
      </c>
      <c r="E45">
        <f t="shared" si="2"/>
        <v>5.7536692895808983E-2</v>
      </c>
      <c r="F45">
        <f t="shared" si="3"/>
        <v>-0.22149673530888991</v>
      </c>
      <c r="G45">
        <v>0</v>
      </c>
      <c r="H45">
        <f t="shared" si="4"/>
        <v>0.27903342820469895</v>
      </c>
      <c r="I45">
        <f t="shared" si="5"/>
        <v>-1.1223917161691233</v>
      </c>
      <c r="J45">
        <f t="shared" si="6"/>
        <v>1.1223917161691233</v>
      </c>
      <c r="K45">
        <f t="shared" si="7"/>
        <v>0.52379679826441239</v>
      </c>
      <c r="L45">
        <f t="shared" si="8"/>
        <v>0.47620320173558761</v>
      </c>
      <c r="M45">
        <f t="shared" si="9"/>
        <v>1.9091372900969898</v>
      </c>
      <c r="N45">
        <f t="shared" si="10"/>
        <v>2.0999438818457401</v>
      </c>
    </row>
    <row r="46" spans="1:14" x14ac:dyDescent="0.25">
      <c r="A46" s="4">
        <f>IF('True_Odds_Calculator_2-way'!A47="","",'True_Odds_Calculator_2-way'!A47)</f>
        <v>2.17</v>
      </c>
      <c r="B46" s="4">
        <f>IF('True_Odds_Calculator_2-way'!B47="","",'True_Odds_Calculator_2-way'!B47)</f>
        <v>1.71</v>
      </c>
      <c r="C46" s="4">
        <f t="shared" si="0"/>
        <v>0.46082949308755761</v>
      </c>
      <c r="D46">
        <f t="shared" si="1"/>
        <v>0.58479532163742687</v>
      </c>
      <c r="E46">
        <f t="shared" si="2"/>
        <v>4.5624814724984475E-2</v>
      </c>
      <c r="F46">
        <f t="shared" si="3"/>
        <v>-0.22386611690516611</v>
      </c>
      <c r="G46">
        <v>0</v>
      </c>
      <c r="H46">
        <f t="shared" si="4"/>
        <v>0.26949093163015064</v>
      </c>
      <c r="I46">
        <f t="shared" si="5"/>
        <v>-1.097180031127722</v>
      </c>
      <c r="J46">
        <f t="shared" si="6"/>
        <v>1.097180031127722</v>
      </c>
      <c r="K46">
        <f t="shared" si="7"/>
        <v>0.43788576490825809</v>
      </c>
      <c r="L46">
        <f t="shared" si="8"/>
        <v>0.56211423509174197</v>
      </c>
      <c r="M46">
        <f t="shared" si="9"/>
        <v>2.283700636419435</v>
      </c>
      <c r="N46">
        <f t="shared" si="10"/>
        <v>1.7789978221006826</v>
      </c>
    </row>
    <row r="47" spans="1:14" x14ac:dyDescent="0.25">
      <c r="A47" s="4">
        <f>IF('True_Odds_Calculator_2-way'!A48="","",'True_Odds_Calculator_2-way'!A48)</f>
        <v>2.0099999999999998</v>
      </c>
      <c r="B47" s="4">
        <f>IF('True_Odds_Calculator_2-way'!B48="","",'True_Odds_Calculator_2-way'!B48)</f>
        <v>1.85</v>
      </c>
      <c r="C47" s="4">
        <f t="shared" si="0"/>
        <v>0.49751243781094534</v>
      </c>
      <c r="D47">
        <f t="shared" si="1"/>
        <v>0.54054054054054046</v>
      </c>
      <c r="E47">
        <f t="shared" si="2"/>
        <v>3.80529783514858E-2</v>
      </c>
      <c r="F47">
        <f t="shared" si="3"/>
        <v>-0.23087266370848458</v>
      </c>
      <c r="G47">
        <v>0</v>
      </c>
      <c r="H47">
        <f t="shared" si="4"/>
        <v>0.26892564205997044</v>
      </c>
      <c r="I47">
        <f t="shared" si="5"/>
        <v>-1.0792693660942112</v>
      </c>
      <c r="J47">
        <f t="shared" si="6"/>
        <v>1.0792693660942112</v>
      </c>
      <c r="K47">
        <f t="shared" si="7"/>
        <v>0.47845469244925098</v>
      </c>
      <c r="L47">
        <f t="shared" si="8"/>
        <v>0.52154530755074879</v>
      </c>
      <c r="M47">
        <f t="shared" si="9"/>
        <v>2.0900620597551534</v>
      </c>
      <c r="N47">
        <f t="shared" si="10"/>
        <v>1.91737896118008</v>
      </c>
    </row>
    <row r="48" spans="1:14" x14ac:dyDescent="0.25">
      <c r="A48" s="4">
        <f>IF('True_Odds_Calculator_2-way'!A49="","",'True_Odds_Calculator_2-way'!A49)</f>
        <v>2.25</v>
      </c>
      <c r="B48" s="4">
        <f>IF('True_Odds_Calculator_2-way'!B49="","",'True_Odds_Calculator_2-way'!B49)</f>
        <v>1.67</v>
      </c>
      <c r="C48" s="4">
        <f t="shared" si="0"/>
        <v>0.44444444444444442</v>
      </c>
      <c r="D48">
        <f t="shared" si="1"/>
        <v>0.5988023952095809</v>
      </c>
      <c r="E48">
        <f t="shared" si="2"/>
        <v>4.3246839654025315E-2</v>
      </c>
      <c r="F48">
        <f t="shared" si="3"/>
        <v>-0.22288755821689954</v>
      </c>
      <c r="G48">
        <v>0</v>
      </c>
      <c r="H48">
        <f t="shared" si="4"/>
        <v>0.26613439787092485</v>
      </c>
      <c r="I48">
        <f t="shared" si="5"/>
        <v>-1.0927167294163063</v>
      </c>
      <c r="J48">
        <f t="shared" si="6"/>
        <v>1.0927167294163063</v>
      </c>
      <c r="K48">
        <f t="shared" si="7"/>
        <v>0.42267286359682116</v>
      </c>
      <c r="L48">
        <f t="shared" si="8"/>
        <v>0.57732713640317879</v>
      </c>
      <c r="M48">
        <f t="shared" si="9"/>
        <v>2.3658959117703833</v>
      </c>
      <c r="N48">
        <f t="shared" si="10"/>
        <v>1.7321202087089249</v>
      </c>
    </row>
    <row r="49" spans="1:14" x14ac:dyDescent="0.25">
      <c r="A49" s="4">
        <f>IF('True_Odds_Calculator_2-way'!A50="","",'True_Odds_Calculator_2-way'!A50)</f>
        <v>2.5499999999999998</v>
      </c>
      <c r="B49" s="4">
        <f>IF('True_Odds_Calculator_2-way'!B50="","",'True_Odds_Calculator_2-way'!B50)</f>
        <v>1.53</v>
      </c>
      <c r="C49" s="4">
        <f t="shared" si="0"/>
        <v>0.39215686274509809</v>
      </c>
      <c r="D49">
        <f t="shared" si="1"/>
        <v>0.65359477124183007</v>
      </c>
      <c r="E49">
        <f t="shared" si="2"/>
        <v>4.5751633986928164E-2</v>
      </c>
      <c r="F49">
        <f t="shared" si="3"/>
        <v>-0.21056004100986803</v>
      </c>
      <c r="G49">
        <v>0</v>
      </c>
      <c r="H49">
        <f t="shared" si="4"/>
        <v>0.25631167499679613</v>
      </c>
      <c r="I49">
        <f t="shared" si="5"/>
        <v>-1.1033065999253477</v>
      </c>
      <c r="J49">
        <f t="shared" si="6"/>
        <v>1.1033065999253477</v>
      </c>
      <c r="K49">
        <f t="shared" si="7"/>
        <v>0.36898663905752271</v>
      </c>
      <c r="L49">
        <f t="shared" si="8"/>
        <v>0.63101336094247729</v>
      </c>
      <c r="M49">
        <f t="shared" si="9"/>
        <v>2.7101252298842891</v>
      </c>
      <c r="N49">
        <f t="shared" si="10"/>
        <v>1.5847524979604342</v>
      </c>
    </row>
    <row r="50" spans="1:14" x14ac:dyDescent="0.25">
      <c r="A50" s="4">
        <f>IF('True_Odds_Calculator_2-way'!A51="","",'True_Odds_Calculator_2-way'!A51)</f>
        <v>2.2200000000000002</v>
      </c>
      <c r="B50" s="4">
        <f>IF('True_Odds_Calculator_2-way'!B51="","",'True_Odds_Calculator_2-way'!B51)</f>
        <v>1.69</v>
      </c>
      <c r="C50" s="4">
        <f t="shared" si="0"/>
        <v>0.4504504504504504</v>
      </c>
      <c r="D50">
        <f t="shared" si="1"/>
        <v>0.59171597633136097</v>
      </c>
      <c r="E50">
        <f t="shared" si="2"/>
        <v>4.2166426781811372E-2</v>
      </c>
      <c r="F50">
        <f t="shared" si="3"/>
        <v>-0.22437230129537822</v>
      </c>
      <c r="G50">
        <v>0</v>
      </c>
      <c r="H50">
        <f t="shared" si="4"/>
        <v>0.26653872807718959</v>
      </c>
      <c r="I50">
        <f t="shared" si="5"/>
        <v>-1.0899223022085147</v>
      </c>
      <c r="J50">
        <f t="shared" si="6"/>
        <v>1.0899223022085147</v>
      </c>
      <c r="K50">
        <f t="shared" si="7"/>
        <v>0.42923885660212757</v>
      </c>
      <c r="L50">
        <f t="shared" si="8"/>
        <v>0.57076114339787254</v>
      </c>
      <c r="M50">
        <f t="shared" si="9"/>
        <v>2.3297052086943877</v>
      </c>
      <c r="N50">
        <f t="shared" si="10"/>
        <v>1.7520463885238748</v>
      </c>
    </row>
    <row r="51" spans="1:14" x14ac:dyDescent="0.25">
      <c r="A51" s="4">
        <f>IF('True_Odds_Calculator_2-way'!A52="","",'True_Odds_Calculator_2-way'!A52)</f>
        <v>2.06</v>
      </c>
      <c r="B51" s="4">
        <f>IF('True_Odds_Calculator_2-way'!B52="","",'True_Odds_Calculator_2-way'!B52)</f>
        <v>1.79</v>
      </c>
      <c r="C51" s="4">
        <f t="shared" si="0"/>
        <v>0.4854368932038835</v>
      </c>
      <c r="D51">
        <f t="shared" si="1"/>
        <v>0.55865921787709494</v>
      </c>
      <c r="E51">
        <f t="shared" si="2"/>
        <v>4.4096111080978329E-2</v>
      </c>
      <c r="F51">
        <f t="shared" si="3"/>
        <v>-0.22709768400499009</v>
      </c>
      <c r="G51">
        <v>0</v>
      </c>
      <c r="H51">
        <f t="shared" si="4"/>
        <v>0.27119379508596841</v>
      </c>
      <c r="I51">
        <f t="shared" si="5"/>
        <v>-1.0927819720786569</v>
      </c>
      <c r="J51">
        <f t="shared" si="6"/>
        <v>1.0927819720786569</v>
      </c>
      <c r="K51">
        <f t="shared" si="7"/>
        <v>0.46331712377284329</v>
      </c>
      <c r="L51">
        <f t="shared" si="8"/>
        <v>0.53668287622715694</v>
      </c>
      <c r="M51">
        <f t="shared" si="9"/>
        <v>2.1583488904033761</v>
      </c>
      <c r="N51">
        <f t="shared" si="10"/>
        <v>1.863297757942139</v>
      </c>
    </row>
    <row r="52" spans="1:14" x14ac:dyDescent="0.25">
      <c r="A52" s="4">
        <f>IF('True_Odds_Calculator_2-way'!A53="","",'True_Odds_Calculator_2-way'!A53)</f>
        <v>2.14</v>
      </c>
      <c r="B52" s="4">
        <f>IF('True_Odds_Calculator_2-way'!B53="","",'True_Odds_Calculator_2-way'!B53)</f>
        <v>1.74</v>
      </c>
      <c r="C52" s="4">
        <f t="shared" si="0"/>
        <v>0.46728971962616822</v>
      </c>
      <c r="D52">
        <f t="shared" si="1"/>
        <v>0.57471264367816088</v>
      </c>
      <c r="E52">
        <f t="shared" si="2"/>
        <v>4.200236330432916E-2</v>
      </c>
      <c r="F52">
        <f t="shared" si="3"/>
        <v>-0.22655494682565258</v>
      </c>
      <c r="G52">
        <v>0</v>
      </c>
      <c r="H52">
        <f t="shared" si="4"/>
        <v>0.26855731012998174</v>
      </c>
      <c r="I52">
        <f t="shared" si="5"/>
        <v>-1.0887588907733556</v>
      </c>
      <c r="J52">
        <f t="shared" si="6"/>
        <v>1.0887588907733556</v>
      </c>
      <c r="K52">
        <f t="shared" si="7"/>
        <v>0.44619250064100674</v>
      </c>
      <c r="L52">
        <f t="shared" si="8"/>
        <v>0.55380749935899309</v>
      </c>
      <c r="M52">
        <f t="shared" si="9"/>
        <v>2.2411851354816257</v>
      </c>
      <c r="N52">
        <f t="shared" si="10"/>
        <v>1.8056815791722833</v>
      </c>
    </row>
    <row r="53" spans="1:14" x14ac:dyDescent="0.25">
      <c r="A53" s="4">
        <f>IF('True_Odds_Calculator_2-way'!A54="","",'True_Odds_Calculator_2-way'!A54)</f>
        <v>2.67</v>
      </c>
      <c r="B53" s="4">
        <f>IF('True_Odds_Calculator_2-way'!B54="","",'True_Odds_Calculator_2-way'!B54)</f>
        <v>1.5</v>
      </c>
      <c r="C53" s="4">
        <f t="shared" si="0"/>
        <v>0.37453183520599254</v>
      </c>
      <c r="D53">
        <f t="shared" si="1"/>
        <v>0.66666666666666663</v>
      </c>
      <c r="E53">
        <f t="shared" si="2"/>
        <v>4.1198501872659055E-2</v>
      </c>
      <c r="F53">
        <f t="shared" si="3"/>
        <v>-0.20848938826466923</v>
      </c>
      <c r="G53">
        <v>0</v>
      </c>
      <c r="H53">
        <f t="shared" si="4"/>
        <v>0.24968789013732834</v>
      </c>
      <c r="I53">
        <f t="shared" si="5"/>
        <v>-1.0943513103291653</v>
      </c>
      <c r="J53">
        <f t="shared" si="6"/>
        <v>1.0943513103291653</v>
      </c>
      <c r="K53">
        <f t="shared" si="7"/>
        <v>0.35366097788449008</v>
      </c>
      <c r="L53">
        <f t="shared" si="8"/>
        <v>0.64633902211550998</v>
      </c>
      <c r="M53">
        <f t="shared" si="9"/>
        <v>2.8275666882497057</v>
      </c>
      <c r="N53">
        <f t="shared" si="10"/>
        <v>1.547175655164583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1.51</v>
      </c>
      <c r="C54" s="4">
        <f t="shared" si="0"/>
        <v>0.37878787878787878</v>
      </c>
      <c r="D54">
        <f t="shared" si="1"/>
        <v>0.66225165562913912</v>
      </c>
      <c r="E54">
        <f t="shared" si="2"/>
        <v>4.1039534417017798E-2</v>
      </c>
      <c r="F54">
        <f t="shared" si="3"/>
        <v>-0.20981336544250462</v>
      </c>
      <c r="G54">
        <v>0</v>
      </c>
      <c r="H54">
        <f t="shared" si="4"/>
        <v>0.25085289985952242</v>
      </c>
      <c r="I54">
        <f t="shared" si="5"/>
        <v>-1.0934350421017383</v>
      </c>
      <c r="J54">
        <f t="shared" si="6"/>
        <v>1.0934350421017383</v>
      </c>
      <c r="K54">
        <f t="shared" si="7"/>
        <v>0.35800802585300368</v>
      </c>
      <c r="L54">
        <f t="shared" si="8"/>
        <v>0.64199197414699649</v>
      </c>
      <c r="M54">
        <f t="shared" si="9"/>
        <v>2.7932334690468505</v>
      </c>
      <c r="N54">
        <f t="shared" si="10"/>
        <v>1.5576518714718863</v>
      </c>
    </row>
    <row r="55" spans="1:14" x14ac:dyDescent="0.25">
      <c r="A55" s="4">
        <f>IF('True_Odds_Calculator_2-way'!A56="","",'True_Odds_Calculator_2-way'!A56)</f>
        <v>2.61</v>
      </c>
      <c r="B55" s="4">
        <f>IF('True_Odds_Calculator_2-way'!B56="","",'True_Odds_Calculator_2-way'!B56)</f>
        <v>1.51</v>
      </c>
      <c r="C55" s="4">
        <f t="shared" si="0"/>
        <v>0.38314176245210729</v>
      </c>
      <c r="D55">
        <f t="shared" si="1"/>
        <v>0.66225165562913912</v>
      </c>
      <c r="E55">
        <f t="shared" si="2"/>
        <v>4.5393418081246306E-2</v>
      </c>
      <c r="F55">
        <f t="shared" si="3"/>
        <v>-0.20834284844332807</v>
      </c>
      <c r="G55">
        <v>0</v>
      </c>
      <c r="H55">
        <f t="shared" si="4"/>
        <v>0.25373626652457437</v>
      </c>
      <c r="I55">
        <f t="shared" si="5"/>
        <v>-1.1035753058718367</v>
      </c>
      <c r="J55">
        <f t="shared" si="6"/>
        <v>1.1035753058718367</v>
      </c>
      <c r="K55">
        <f t="shared" si="7"/>
        <v>0.36013243968305936</v>
      </c>
      <c r="L55">
        <f t="shared" si="8"/>
        <v>0.63986756031694081</v>
      </c>
      <c r="M55">
        <f t="shared" si="9"/>
        <v>2.7767562424536565</v>
      </c>
      <c r="N55">
        <f t="shared" si="10"/>
        <v>1.5628234059946366</v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R14" sqref="R1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1.71</v>
      </c>
      <c r="B3">
        <v>2.21</v>
      </c>
      <c r="C3" s="29">
        <f t="shared" ref="C3:C66" si="0">IF(OR($A3="",$B3=""),"",(1/A3)+(1/B3)-1)</f>
        <v>3.7284009420232245E-2</v>
      </c>
      <c r="D3" s="30">
        <f>IF(OR($A3="",$B3=""),"",A3*'MPTO_working_2-way'!$G2)</f>
        <v>1.7737556561085972</v>
      </c>
      <c r="E3" s="32">
        <f>IF(OR($A3="",$B3=""),"",B3*'MPTO_working_2-way'!$G2)</f>
        <v>2.2923976608187133</v>
      </c>
      <c r="F3" s="30">
        <f>IF(OR($A3="",$B3=""),"",'MPTO_working_2-way'!D2)</f>
        <v>1.7663059989250076</v>
      </c>
      <c r="G3" s="32">
        <f>IF(OR($A3="",$B3=""),"",'MPTO_working_2-way'!E2)</f>
        <v>2.3049617273032235</v>
      </c>
      <c r="H3" s="30">
        <f>IF(OR($A3="",$B3=""),"",'OddsRatio_working_2-way'!M2)</f>
        <v>1.7660136157433048</v>
      </c>
      <c r="I3" s="30">
        <f>IF(OR($A3="",$B3=""),"",'OddsRatio_working_2-way'!N2)</f>
        <v>2.305459824013238</v>
      </c>
      <c r="J3" s="30">
        <f>IF('Log_working_2-way'!$D2="","",A3^('Log_working_2-way'!$D2))</f>
        <v>1.7626237454975722</v>
      </c>
      <c r="K3" s="32">
        <f>IF('Log_working_2-way'!$D2="","",B3^('Log_working_2-way'!$D2))</f>
        <v>2.3112626061065349</v>
      </c>
      <c r="L3" s="37">
        <f>(1/D3)</f>
        <v>0.56377551020408168</v>
      </c>
      <c r="M3" s="37">
        <f>(1/E3)</f>
        <v>0.43622448979591838</v>
      </c>
      <c r="N3" s="38">
        <v>100</v>
      </c>
      <c r="O3" s="38">
        <f>(1/A3)*((N3*A3)-N3)</f>
        <v>41.520467836257311</v>
      </c>
      <c r="P3" s="38">
        <f>(1/B3)*((N3*B3)-N3)</f>
        <v>54.751131221719454</v>
      </c>
      <c r="Q3" s="38">
        <f>(1/B3)*N3</f>
        <v>45.248868778280546</v>
      </c>
      <c r="R3" s="38">
        <f>(1/A3)*N3</f>
        <v>58.479532163742689</v>
      </c>
      <c r="S3" s="39">
        <f>O3-Q3</f>
        <v>-3.7284009420232351</v>
      </c>
      <c r="T3" s="39">
        <f>P3-R3</f>
        <v>-3.7284009420232351</v>
      </c>
      <c r="U3" t="s">
        <v>124</v>
      </c>
      <c r="V3" t="s">
        <v>125</v>
      </c>
      <c r="W3" t="s">
        <v>184</v>
      </c>
      <c r="X3" s="48" t="s">
        <v>180</v>
      </c>
      <c r="Y3" s="41"/>
    </row>
    <row r="4" spans="1:25" s="12" customFormat="1" ht="15" x14ac:dyDescent="0.25">
      <c r="A4">
        <v>2.25</v>
      </c>
      <c r="B4">
        <v>1.68</v>
      </c>
      <c r="C4" s="29">
        <f t="shared" si="0"/>
        <v>3.9682539682539542E-2</v>
      </c>
      <c r="D4" s="30">
        <f>IF(OR($A4="",$B4=""),"",A4*'MPTO_working_2-way'!$G3)</f>
        <v>2.339285714285714</v>
      </c>
      <c r="E4" s="32">
        <f>IF(OR($A4="",$B4=""),"",B4*'MPTO_working_2-way'!$G3)</f>
        <v>1.7466666666666664</v>
      </c>
      <c r="F4" s="30">
        <f>IF(OR($A4="",$B4=""),"",'MPTO_working_2-way'!D3)</f>
        <v>2.3551401869158877</v>
      </c>
      <c r="G4" s="32">
        <f>IF(OR($A4="",$B4=""),"",'MPTO_working_2-way'!E3)</f>
        <v>1.7379310344827583</v>
      </c>
      <c r="H4" s="30">
        <f>IF(OR($A4="",$B4=""),"",'OddsRatio_working_2-way'!M3)</f>
        <v>2.3558153613666013</v>
      </c>
      <c r="I4" s="30">
        <f>IF(OR($A4="",$B4=""),"",'OddsRatio_working_2-way'!N3)</f>
        <v>1.7375635565834309</v>
      </c>
      <c r="J4" s="30">
        <f>IF('Log_working_2-way'!$D3="","",A4^('Log_working_2-way'!$D3))</f>
        <v>2.3631739395308338</v>
      </c>
      <c r="K4" s="32">
        <f>IF('Log_working_2-way'!$D3="","",B4^('Log_working_2-way'!$D3))</f>
        <v>1.733582099100242</v>
      </c>
      <c r="L4" s="37">
        <f t="shared" ref="L4" si="1">(1/D4)</f>
        <v>0.4274809160305344</v>
      </c>
      <c r="M4" s="37">
        <f t="shared" ref="M4" si="2">(1/E4)</f>
        <v>0.57251908396946571</v>
      </c>
      <c r="N4" s="38">
        <v>101</v>
      </c>
      <c r="O4" s="38">
        <f t="shared" ref="O4" si="3">(1/A4)*((N4*A4)-N4)</f>
        <v>56.111111111111107</v>
      </c>
      <c r="P4" s="38">
        <f t="shared" ref="P4" si="4">(1/B4)*((N4*B4)-N4)</f>
        <v>40.880952380952387</v>
      </c>
      <c r="Q4" s="38">
        <f t="shared" ref="Q4" si="5">(1/B4)*N4</f>
        <v>60.11904761904762</v>
      </c>
      <c r="R4" s="38">
        <f t="shared" ref="R4" si="6">(1/A4)*N4</f>
        <v>44.888888888888886</v>
      </c>
      <c r="S4" s="39">
        <f t="shared" ref="S4" si="7">O4-Q4</f>
        <v>-4.0079365079365132</v>
      </c>
      <c r="T4" s="39">
        <f t="shared" ref="T4" si="8">P4-R4</f>
        <v>-4.007936507936499</v>
      </c>
      <c r="U4" t="s">
        <v>126</v>
      </c>
      <c r="V4" t="s">
        <v>127</v>
      </c>
      <c r="W4" t="s">
        <v>185</v>
      </c>
      <c r="X4" s="48" t="s">
        <v>180</v>
      </c>
      <c r="Y4" s="41"/>
    </row>
    <row r="5" spans="1:25" s="12" customFormat="1" ht="15" x14ac:dyDescent="0.25">
      <c r="A5">
        <v>1.87</v>
      </c>
      <c r="B5">
        <v>1.95</v>
      </c>
      <c r="C5" s="29">
        <f t="shared" si="0"/>
        <v>4.7579871109282745E-2</v>
      </c>
      <c r="D5" s="30">
        <f>IF(OR($A5="",$B5=""),"",A5*'MPTO_working_2-way'!$G4)</f>
        <v>1.9589743589743589</v>
      </c>
      <c r="E5" s="32">
        <f>IF(OR($A5="",$B5=""),"",B5*'MPTO_working_2-way'!$G4)</f>
        <v>2.0427807486631013</v>
      </c>
      <c r="F5" s="30">
        <f>IF(OR($A5="",$B5=""),"",'MPTO_working_2-way'!D4)</f>
        <v>1.9570642694217093</v>
      </c>
      <c r="G5" s="32">
        <f>IF(OR($A5="",$B5=""),"",'MPTO_working_2-way'!E4)</f>
        <v>2.0448619094350202</v>
      </c>
      <c r="H5" s="30">
        <f>IF(OR($A5="",$B5=""),"",'OddsRatio_working_2-way'!M4)</f>
        <v>1.9569688990161649</v>
      </c>
      <c r="I5" s="30">
        <f>IF(OR($A5="",$B5=""),"",'OddsRatio_working_2-way'!N4)</f>
        <v>2.0449660391555815</v>
      </c>
      <c r="J5" s="30">
        <f>IF('Log_working_2-way'!$D4="","",A5^('Log_working_2-way'!$D4))</f>
        <v>1.9560900444564779</v>
      </c>
      <c r="K5" s="32">
        <f>IF('Log_working_2-way'!$D4="","",B5^('Log_working_2-way'!$D4))</f>
        <v>2.0459265900711681</v>
      </c>
      <c r="L5" s="37">
        <f t="shared" ref="L5:L56" si="9">(1/D5)</f>
        <v>0.51047120418848169</v>
      </c>
      <c r="M5" s="37">
        <f t="shared" ref="M5:M56" si="10">(1/E5)</f>
        <v>0.48952879581151837</v>
      </c>
      <c r="N5" s="38">
        <v>102</v>
      </c>
      <c r="O5" s="38">
        <f t="shared" ref="O5:O56" si="11">(1/A5)*((N5*A5)-N5)</f>
        <v>47.454545454545453</v>
      </c>
      <c r="P5" s="38">
        <f t="shared" ref="P5:P56" si="12">(1/B5)*((N5*B5)-N5)</f>
        <v>49.692307692307701</v>
      </c>
      <c r="Q5" s="38">
        <f t="shared" ref="Q5:Q56" si="13">(1/B5)*N5</f>
        <v>52.307692307692314</v>
      </c>
      <c r="R5" s="38">
        <f t="shared" ref="R5:R56" si="14">(1/A5)*N5</f>
        <v>54.54545454545454</v>
      </c>
      <c r="S5" s="39">
        <f t="shared" ref="S5:S56" si="15">O5-Q5</f>
        <v>-4.8531468531468605</v>
      </c>
      <c r="T5" s="39">
        <f t="shared" ref="T5:T56" si="16">P5-R5</f>
        <v>-4.8531468531468391</v>
      </c>
      <c r="U5" t="s">
        <v>120</v>
      </c>
      <c r="V5" t="s">
        <v>117</v>
      </c>
      <c r="W5" t="s">
        <v>119</v>
      </c>
      <c r="X5" s="48" t="s">
        <v>180</v>
      </c>
      <c r="Y5" s="41"/>
    </row>
    <row r="6" spans="1:25" s="12" customFormat="1" ht="15" x14ac:dyDescent="0.25">
      <c r="A6">
        <v>2.21</v>
      </c>
      <c r="B6">
        <v>1.72</v>
      </c>
      <c r="C6" s="29">
        <f t="shared" si="0"/>
        <v>3.3884036620014824E-2</v>
      </c>
      <c r="D6" s="30">
        <f>IF(OR($A6="",$B6=""),"",A6*'MPTO_working_2-way'!$G5)</f>
        <v>2.2848837209302326</v>
      </c>
      <c r="E6" s="32">
        <f>IF(OR($A6="",$B6=""),"",B6*'MPTO_working_2-way'!$G5)</f>
        <v>1.7782805429864255</v>
      </c>
      <c r="F6" s="30">
        <f>IF(OR($A6="",$B6=""),"",'MPTO_working_2-way'!D5)</f>
        <v>2.2959652089876781</v>
      </c>
      <c r="G6" s="32">
        <f>IF(OR($A6="",$B6=""),"",'MPTO_working_2-way'!E5)</f>
        <v>1.7716256524981358</v>
      </c>
      <c r="H6" s="30">
        <f>IF(OR($A6="",$B6=""),"",'OddsRatio_working_2-way'!M5)</f>
        <v>2.2963624321753371</v>
      </c>
      <c r="I6" s="30">
        <f>IF(OR($A6="",$B6=""),"",'OddsRatio_working_2-way'!N5)</f>
        <v>1.7713892158398703</v>
      </c>
      <c r="J6" s="30">
        <f>IF('Log_working_2-way'!$D5="","",A6^('Log_working_2-way'!$D5))</f>
        <v>2.3014598613122459</v>
      </c>
      <c r="K6" s="32">
        <f>IF('Log_working_2-way'!$D5="","",B6^('Log_working_2-way'!$D5))</f>
        <v>1.7683679149287428</v>
      </c>
      <c r="L6" s="37">
        <f t="shared" si="9"/>
        <v>0.43765903307888038</v>
      </c>
      <c r="M6" s="37">
        <f t="shared" si="10"/>
        <v>0.56234096692111957</v>
      </c>
      <c r="N6" s="38">
        <v>103</v>
      </c>
      <c r="O6" s="38">
        <f t="shared" si="11"/>
        <v>56.393665158371036</v>
      </c>
      <c r="P6" s="38">
        <f t="shared" si="12"/>
        <v>43.116279069767444</v>
      </c>
      <c r="Q6" s="38">
        <f t="shared" si="13"/>
        <v>59.883720930232563</v>
      </c>
      <c r="R6" s="38">
        <f t="shared" si="14"/>
        <v>46.606334841628957</v>
      </c>
      <c r="S6" s="39">
        <f t="shared" si="15"/>
        <v>-3.4900557718615275</v>
      </c>
      <c r="T6" s="39">
        <f t="shared" si="16"/>
        <v>-3.4900557718615133</v>
      </c>
      <c r="U6" t="s">
        <v>90</v>
      </c>
      <c r="V6" t="s">
        <v>96</v>
      </c>
      <c r="W6" t="s">
        <v>111</v>
      </c>
      <c r="X6" s="48" t="s">
        <v>180</v>
      </c>
      <c r="Y6" s="41"/>
    </row>
    <row r="7" spans="1:25" s="12" customFormat="1" ht="15" x14ac:dyDescent="0.25">
      <c r="A7">
        <v>1.76</v>
      </c>
      <c r="B7">
        <v>2.09</v>
      </c>
      <c r="C7" s="29">
        <f t="shared" si="0"/>
        <v>4.6650717703349276E-2</v>
      </c>
      <c r="D7" s="30">
        <f>IF(OR($A7="",$B7=""),"",A7*'MPTO_working_2-way'!$G6)</f>
        <v>1.8421052631578947</v>
      </c>
      <c r="E7" s="32">
        <f>IF(OR($A7="",$B7=""),"",B7*'MPTO_working_2-way'!$G6)</f>
        <v>2.1875</v>
      </c>
      <c r="F7" s="30">
        <f>IF(OR($A7="",$B7=""),"",'MPTO_working_2-way'!D6)</f>
        <v>1.8353457738748626</v>
      </c>
      <c r="G7" s="32">
        <f>IF(OR($A7="",$B7=""),"",'MPTO_working_2-way'!E6)</f>
        <v>2.1971090670170828</v>
      </c>
      <c r="H7" s="30">
        <f>IF(OR($A7="",$B7=""),"",'OddsRatio_working_2-way'!M6)</f>
        <v>1.8350135965491927</v>
      </c>
      <c r="I7" s="30">
        <f>IF(OR($A7="",$B7=""),"",'OddsRatio_working_2-way'!N6)</f>
        <v>2.197585289787658</v>
      </c>
      <c r="J7" s="30">
        <f>IF('Log_working_2-way'!$D6="","",A7^('Log_working_2-way'!$D6))</f>
        <v>1.8319153686125185</v>
      </c>
      <c r="K7" s="32">
        <f>IF('Log_working_2-way'!$D6="","",B7^('Log_working_2-way'!$D6))</f>
        <v>2.2020453494773053</v>
      </c>
      <c r="L7" s="37">
        <f t="shared" si="9"/>
        <v>0.54285714285714282</v>
      </c>
      <c r="M7" s="37">
        <f t="shared" si="10"/>
        <v>0.45714285714285713</v>
      </c>
      <c r="N7" s="38">
        <v>104</v>
      </c>
      <c r="O7" s="38">
        <f t="shared" si="11"/>
        <v>44.909090909090907</v>
      </c>
      <c r="P7" s="38">
        <f t="shared" si="12"/>
        <v>54.239234449760765</v>
      </c>
      <c r="Q7" s="38">
        <f t="shared" si="13"/>
        <v>49.760765550239242</v>
      </c>
      <c r="R7" s="38">
        <f t="shared" si="14"/>
        <v>59.090909090909093</v>
      </c>
      <c r="S7" s="39">
        <f t="shared" si="15"/>
        <v>-4.8516746411483354</v>
      </c>
      <c r="T7" s="39">
        <f t="shared" si="16"/>
        <v>-4.8516746411483282</v>
      </c>
      <c r="U7" t="s">
        <v>128</v>
      </c>
      <c r="V7" t="s">
        <v>129</v>
      </c>
      <c r="W7" t="s">
        <v>184</v>
      </c>
      <c r="X7" s="48" t="s">
        <v>181</v>
      </c>
      <c r="Y7" s="41"/>
    </row>
    <row r="8" spans="1:25" ht="15" x14ac:dyDescent="0.25">
      <c r="A8">
        <v>1.94</v>
      </c>
      <c r="B8">
        <v>1.89</v>
      </c>
      <c r="C8" s="29">
        <f t="shared" si="0"/>
        <v>4.4564446626302434E-2</v>
      </c>
      <c r="D8" s="30">
        <f>IF(OR($A8="",$B8=""),"",A8*'MPTO_working_2-way'!$G7)</f>
        <v>2.0264550264550265</v>
      </c>
      <c r="E8" s="32">
        <f>IF(OR($A8="",$B8=""),"",B8*'MPTO_working_2-way'!$G7)</f>
        <v>1.9742268041237114</v>
      </c>
      <c r="F8" s="30">
        <f>IF(OR($A8="",$B8=""),"",'MPTO_working_2-way'!D7)</f>
        <v>2.0276502792678208</v>
      </c>
      <c r="G8" s="32">
        <f>IF(OR($A8="",$B8=""),"",'MPTO_working_2-way'!E7)</f>
        <v>1.9730936877791532</v>
      </c>
      <c r="H8" s="30">
        <f>IF(OR($A8="",$B8=""),"",'OddsRatio_working_2-way'!M7)</f>
        <v>2.0277060743621682</v>
      </c>
      <c r="I8" s="30">
        <f>IF(OR($A8="",$B8=""),"",'OddsRatio_working_2-way'!N7)</f>
        <v>1.9730408576407765</v>
      </c>
      <c r="J8" s="30">
        <f>IF('Log_working_2-way'!$D7="","",A8^('Log_working_2-way'!$D7))</f>
        <v>2.0282558996234914</v>
      </c>
      <c r="K8" s="32">
        <f>IF('Log_working_2-way'!$D7="","",B8^('Log_working_2-way'!$D7))</f>
        <v>1.9725205567658568</v>
      </c>
      <c r="L8" s="37">
        <f t="shared" si="9"/>
        <v>0.49347258485639683</v>
      </c>
      <c r="M8" s="37">
        <f t="shared" si="10"/>
        <v>0.50652741514360311</v>
      </c>
      <c r="N8" s="38">
        <v>105</v>
      </c>
      <c r="O8" s="38">
        <f t="shared" si="11"/>
        <v>50.876288659793815</v>
      </c>
      <c r="P8" s="38">
        <f t="shared" si="12"/>
        <v>49.444444444444443</v>
      </c>
      <c r="Q8" s="38">
        <f t="shared" si="13"/>
        <v>55.555555555555564</v>
      </c>
      <c r="R8" s="38">
        <f t="shared" si="14"/>
        <v>54.123711340206192</v>
      </c>
      <c r="S8" s="39">
        <f t="shared" si="15"/>
        <v>-4.6792668957617494</v>
      </c>
      <c r="T8" s="39">
        <f t="shared" si="16"/>
        <v>-4.6792668957617494</v>
      </c>
      <c r="U8" t="s">
        <v>130</v>
      </c>
      <c r="V8" t="s">
        <v>131</v>
      </c>
      <c r="W8" t="s">
        <v>184</v>
      </c>
      <c r="X8" s="48" t="s">
        <v>181</v>
      </c>
      <c r="Y8" s="41"/>
    </row>
    <row r="9" spans="1:25" ht="15" x14ac:dyDescent="0.25">
      <c r="A9">
        <v>1.87</v>
      </c>
      <c r="B9">
        <v>1.97</v>
      </c>
      <c r="C9" s="29">
        <f t="shared" si="0"/>
        <v>4.2373571486739481E-2</v>
      </c>
      <c r="D9" s="30">
        <f>IF(OR($A9="",$B9=""),"",A9*'MPTO_working_2-way'!$G8)</f>
        <v>1.9492385786802029</v>
      </c>
      <c r="E9" s="32">
        <f>IF(OR($A9="",$B9=""),"",B9*'MPTO_working_2-way'!$G8)</f>
        <v>2.0534759358288768</v>
      </c>
      <c r="F9" s="30">
        <f>IF(OR($A9="",$B9=""),"",'MPTO_working_2-way'!D8)</f>
        <v>1.9471444805623825</v>
      </c>
      <c r="G9" s="32">
        <f>IF(OR($A9="",$B9=""),"",'MPTO_working_2-way'!E8)</f>
        <v>2.0558051284913081</v>
      </c>
      <c r="H9" s="30">
        <f>IF(OR($A9="",$B9=""),"",'OddsRatio_working_2-way'!M8)</f>
        <v>1.9470518552301377</v>
      </c>
      <c r="I9" s="30">
        <f>IF(OR($A9="",$B9=""),"",'OddsRatio_working_2-way'!N8)</f>
        <v>2.0559083903140616</v>
      </c>
      <c r="J9" s="30">
        <f>IF('Log_working_2-way'!$D8="","",A9^('Log_working_2-way'!$D8))</f>
        <v>1.9460927711281228</v>
      </c>
      <c r="K9" s="32">
        <f>IF('Log_working_2-way'!$D8="","",B9^('Log_working_2-way'!$D8))</f>
        <v>2.0569787979748906</v>
      </c>
      <c r="L9" s="37">
        <f t="shared" si="9"/>
        <v>0.51302083333333337</v>
      </c>
      <c r="M9" s="37">
        <f t="shared" si="10"/>
        <v>0.48697916666666674</v>
      </c>
      <c r="N9" s="38">
        <v>106</v>
      </c>
      <c r="O9" s="38">
        <f t="shared" si="11"/>
        <v>49.315508021390364</v>
      </c>
      <c r="P9" s="38">
        <f t="shared" si="12"/>
        <v>52.192893401015219</v>
      </c>
      <c r="Q9" s="38">
        <f t="shared" si="13"/>
        <v>53.807106598984767</v>
      </c>
      <c r="R9" s="38">
        <f t="shared" si="14"/>
        <v>56.684491978609614</v>
      </c>
      <c r="S9" s="39">
        <f t="shared" si="15"/>
        <v>-4.4915985775944023</v>
      </c>
      <c r="T9" s="39">
        <f t="shared" si="16"/>
        <v>-4.4915985775943952</v>
      </c>
      <c r="U9" t="s">
        <v>132</v>
      </c>
      <c r="V9" t="s">
        <v>133</v>
      </c>
      <c r="W9" t="s">
        <v>184</v>
      </c>
      <c r="X9" s="48" t="s">
        <v>181</v>
      </c>
      <c r="Y9" s="41"/>
    </row>
    <row r="10" spans="1:25" ht="14.25" customHeight="1" x14ac:dyDescent="0.25">
      <c r="A10">
        <v>1.82</v>
      </c>
      <c r="B10">
        <v>2.0299999999999998</v>
      </c>
      <c r="C10" s="29">
        <f t="shared" si="0"/>
        <v>4.2061386888973207E-2</v>
      </c>
      <c r="D10" s="30">
        <f>IF(OR($A10="",$B10=""),"",A10*'MPTO_working_2-way'!$G9)</f>
        <v>1.8965517241379313</v>
      </c>
      <c r="E10" s="32">
        <f>IF(OR($A10="",$B10=""),"",B10*'MPTO_working_2-way'!$G9)</f>
        <v>2.1153846153846154</v>
      </c>
      <c r="F10" s="30">
        <f>IF(OR($A10="",$B10=""),"",'MPTO_working_2-way'!D9)</f>
        <v>1.8924345643599858</v>
      </c>
      <c r="G10" s="32">
        <f>IF(OR($A10="",$B10=""),"",'MPTO_working_2-way'!E9)</f>
        <v>2.1205303334672561</v>
      </c>
      <c r="H10" s="30">
        <f>IF(OR($A10="",$B10=""),"",'OddsRatio_working_2-way'!M9)</f>
        <v>1.892253610166061</v>
      </c>
      <c r="I10" s="30">
        <f>IF(OR($A10="",$B10=""),"",'OddsRatio_working_2-way'!N9)</f>
        <v>2.1207575835012715</v>
      </c>
      <c r="J10" s="30">
        <f>IF('Log_working_2-way'!$D9="","",A10^('Log_working_2-way'!$D9))</f>
        <v>1.8903709385493244</v>
      </c>
      <c r="K10" s="32">
        <f>IF('Log_working_2-way'!$D9="","",B10^('Log_working_2-way'!$D9))</f>
        <v>2.1231274030900367</v>
      </c>
      <c r="L10" s="37">
        <f t="shared" si="9"/>
        <v>0.52727272727272723</v>
      </c>
      <c r="M10" s="37">
        <f t="shared" si="10"/>
        <v>0.47272727272727272</v>
      </c>
      <c r="N10" s="38">
        <v>107</v>
      </c>
      <c r="O10" s="38">
        <f t="shared" si="11"/>
        <v>48.208791208791212</v>
      </c>
      <c r="P10" s="38">
        <f t="shared" si="12"/>
        <v>54.290640394088669</v>
      </c>
      <c r="Q10" s="38">
        <f t="shared" si="13"/>
        <v>52.709359605911338</v>
      </c>
      <c r="R10" s="38">
        <f t="shared" si="14"/>
        <v>58.791208791208781</v>
      </c>
      <c r="S10" s="39">
        <f t="shared" si="15"/>
        <v>-4.5005683971201265</v>
      </c>
      <c r="T10" s="39">
        <f t="shared" si="16"/>
        <v>-4.5005683971201123</v>
      </c>
      <c r="U10" t="s">
        <v>134</v>
      </c>
      <c r="V10" t="s">
        <v>135</v>
      </c>
      <c r="W10" t="s">
        <v>184</v>
      </c>
      <c r="X10" s="48" t="s">
        <v>181</v>
      </c>
      <c r="Y10" s="41"/>
    </row>
    <row r="11" spans="1:25" ht="15" x14ac:dyDescent="0.25">
      <c r="A11">
        <v>1.89</v>
      </c>
      <c r="B11">
        <v>1.94</v>
      </c>
      <c r="C11" s="29">
        <f t="shared" si="0"/>
        <v>4.4564446626302434E-2</v>
      </c>
      <c r="D11" s="30">
        <f>IF(OR($A11="",$B11=""),"",A11*'MPTO_working_2-way'!$G10)</f>
        <v>1.9742268041237114</v>
      </c>
      <c r="E11" s="32">
        <f>IF(OR($A11="",$B11=""),"",B11*'MPTO_working_2-way'!$G10)</f>
        <v>2.0264550264550265</v>
      </c>
      <c r="F11" s="30">
        <f>IF(OR($A11="",$B11=""),"",'MPTO_working_2-way'!D10)</f>
        <v>1.9730936877791532</v>
      </c>
      <c r="G11" s="32">
        <f>IF(OR($A11="",$B11=""),"",'MPTO_working_2-way'!E10)</f>
        <v>2.0276502792678208</v>
      </c>
      <c r="H11" s="30">
        <f>IF(OR($A11="",$B11=""),"",'OddsRatio_working_2-way'!M10)</f>
        <v>1.9730408576407765</v>
      </c>
      <c r="I11" s="30">
        <f>IF(OR($A11="",$B11=""),"",'OddsRatio_working_2-way'!N10)</f>
        <v>2.0277060743621682</v>
      </c>
      <c r="J11" s="30">
        <f>IF('Log_working_2-way'!$D10="","",A11^('Log_working_2-way'!$D10))</f>
        <v>1.9725205567658568</v>
      </c>
      <c r="K11" s="32">
        <f>IF('Log_working_2-way'!$D10="","",B11^('Log_working_2-way'!$D10))</f>
        <v>2.0282558996234914</v>
      </c>
      <c r="L11" s="37">
        <f t="shared" si="9"/>
        <v>0.50652741514360311</v>
      </c>
      <c r="M11" s="37">
        <f t="shared" si="10"/>
        <v>0.49347258485639683</v>
      </c>
      <c r="N11" s="38">
        <v>108</v>
      </c>
      <c r="O11" s="38">
        <f t="shared" si="11"/>
        <v>50.857142857142854</v>
      </c>
      <c r="P11" s="38">
        <f t="shared" si="12"/>
        <v>52.329896907216494</v>
      </c>
      <c r="Q11" s="38">
        <f t="shared" si="13"/>
        <v>55.670103092783513</v>
      </c>
      <c r="R11" s="38">
        <f t="shared" si="14"/>
        <v>57.142857142857153</v>
      </c>
      <c r="S11" s="39">
        <f t="shared" si="15"/>
        <v>-4.8129602356406593</v>
      </c>
      <c r="T11" s="39">
        <f t="shared" si="16"/>
        <v>-4.8129602356406593</v>
      </c>
      <c r="U11" t="s">
        <v>136</v>
      </c>
      <c r="V11" t="s">
        <v>137</v>
      </c>
      <c r="W11" t="s">
        <v>184</v>
      </c>
      <c r="X11" s="48" t="s">
        <v>181</v>
      </c>
      <c r="Y11" s="41"/>
    </row>
    <row r="12" spans="1:25" ht="15" x14ac:dyDescent="0.25">
      <c r="A12">
        <v>1.97</v>
      </c>
      <c r="B12">
        <v>1.87</v>
      </c>
      <c r="C12" s="29">
        <f t="shared" si="0"/>
        <v>4.2373571486739481E-2</v>
      </c>
      <c r="D12" s="30">
        <f>IF(OR($A12="",$B12=""),"",A12*'MPTO_working_2-way'!$G11)</f>
        <v>2.0534759358288768</v>
      </c>
      <c r="E12" s="32">
        <f>IF(OR($A12="",$B12=""),"",B12*'MPTO_working_2-way'!$G11)</f>
        <v>1.9492385786802029</v>
      </c>
      <c r="F12" s="30">
        <f>IF(OR($A12="",$B12=""),"",'MPTO_working_2-way'!D11)</f>
        <v>2.0558051284913081</v>
      </c>
      <c r="G12" s="32">
        <f>IF(OR($A12="",$B12=""),"",'MPTO_working_2-way'!E11)</f>
        <v>1.9471444805623825</v>
      </c>
      <c r="H12" s="30">
        <f>IF(OR($A12="",$B12=""),"",'OddsRatio_working_2-way'!M11)</f>
        <v>2.0559083903140616</v>
      </c>
      <c r="I12" s="30">
        <f>IF(OR($A12="",$B12=""),"",'OddsRatio_working_2-way'!N11)</f>
        <v>1.9470518552301377</v>
      </c>
      <c r="J12" s="30">
        <f>IF('Log_working_2-way'!$D11="","",A12^('Log_working_2-way'!$D11))</f>
        <v>2.0569787979748906</v>
      </c>
      <c r="K12" s="32">
        <f>IF('Log_working_2-way'!$D11="","",B12^('Log_working_2-way'!$D11))</f>
        <v>1.9460927711281228</v>
      </c>
      <c r="L12" s="37">
        <f t="shared" si="9"/>
        <v>0.48697916666666674</v>
      </c>
      <c r="M12" s="37">
        <f t="shared" si="10"/>
        <v>0.51302083333333337</v>
      </c>
      <c r="N12" s="38">
        <v>109</v>
      </c>
      <c r="O12" s="38">
        <f t="shared" si="11"/>
        <v>53.670050761421308</v>
      </c>
      <c r="P12" s="38">
        <f t="shared" si="12"/>
        <v>50.711229946524064</v>
      </c>
      <c r="Q12" s="38">
        <f t="shared" si="13"/>
        <v>58.288770053475929</v>
      </c>
      <c r="R12" s="38">
        <f t="shared" si="14"/>
        <v>55.329949238578678</v>
      </c>
      <c r="S12" s="39">
        <f t="shared" si="15"/>
        <v>-4.618719292054621</v>
      </c>
      <c r="T12" s="39">
        <f t="shared" si="16"/>
        <v>-4.6187192920546138</v>
      </c>
      <c r="U12" t="s">
        <v>138</v>
      </c>
      <c r="V12" t="s">
        <v>139</v>
      </c>
      <c r="W12" t="s">
        <v>184</v>
      </c>
      <c r="X12" s="48" t="s">
        <v>181</v>
      </c>
      <c r="Y12" s="41"/>
    </row>
    <row r="13" spans="1:25" ht="15" x14ac:dyDescent="0.25">
      <c r="A13">
        <v>2.04</v>
      </c>
      <c r="B13">
        <v>1.84</v>
      </c>
      <c r="C13" s="29">
        <f t="shared" si="0"/>
        <v>3.3674339300937772E-2</v>
      </c>
      <c r="D13" s="30">
        <f>IF(OR($A13="",$B13=""),"",A13*'MPTO_working_2-way'!$G12)</f>
        <v>2.1086956521739131</v>
      </c>
      <c r="E13" s="32">
        <f>IF(OR($A13="",$B13=""),"",B13*'MPTO_working_2-way'!$G12)</f>
        <v>1.9019607843137256</v>
      </c>
      <c r="F13" s="30">
        <f>IF(OR($A13="",$B13=""),"",'MPTO_working_2-way'!D12)</f>
        <v>2.1125619090499774</v>
      </c>
      <c r="G13" s="32">
        <f>IF(OR($A13="",$B13=""),"",'MPTO_working_2-way'!E12)</f>
        <v>1.8988263860785108</v>
      </c>
      <c r="H13" s="30">
        <f>IF(OR($A13="",$B13=""),"",'OddsRatio_working_2-way'!M12)</f>
        <v>2.1126972805283741</v>
      </c>
      <c r="I13" s="30">
        <f>IF(OR($A13="",$B13=""),"",'OddsRatio_working_2-way'!N12)</f>
        <v>1.8987170342729172</v>
      </c>
      <c r="J13" s="30">
        <f>IF('Log_working_2-way'!$D12="","",A13^('Log_working_2-way'!$D12))</f>
        <v>2.1144632865880677</v>
      </c>
      <c r="K13" s="32">
        <f>IF('Log_working_2-way'!$D12="","",B13^('Log_working_2-way'!$D12))</f>
        <v>1.8972929050551837</v>
      </c>
      <c r="L13" s="37">
        <f t="shared" si="9"/>
        <v>0.47422680412371132</v>
      </c>
      <c r="M13" s="37">
        <f t="shared" si="10"/>
        <v>0.52577319587628868</v>
      </c>
      <c r="N13" s="38">
        <v>110</v>
      </c>
      <c r="O13" s="38">
        <f t="shared" si="11"/>
        <v>56.078431372549019</v>
      </c>
      <c r="P13" s="38">
        <f t="shared" si="12"/>
        <v>50.217391304347828</v>
      </c>
      <c r="Q13" s="38">
        <f t="shared" si="13"/>
        <v>59.782608695652172</v>
      </c>
      <c r="R13" s="38">
        <f t="shared" si="14"/>
        <v>53.921568627450981</v>
      </c>
      <c r="S13" s="39">
        <f t="shared" si="15"/>
        <v>-3.7041773231031527</v>
      </c>
      <c r="T13" s="39">
        <f t="shared" si="16"/>
        <v>-3.7041773231031527</v>
      </c>
      <c r="U13" t="s">
        <v>140</v>
      </c>
      <c r="V13" t="s">
        <v>141</v>
      </c>
      <c r="W13" t="s">
        <v>185</v>
      </c>
      <c r="X13" s="48" t="s">
        <v>181</v>
      </c>
      <c r="Y13" s="41"/>
    </row>
    <row r="14" spans="1:25" s="35" customFormat="1" ht="15" x14ac:dyDescent="0.25">
      <c r="A14">
        <v>2.21</v>
      </c>
      <c r="B14">
        <v>1.68</v>
      </c>
      <c r="C14" s="29">
        <f t="shared" si="0"/>
        <v>4.772678302090072E-2</v>
      </c>
      <c r="D14" s="30">
        <f>IF(OR($A14="",$B14=""),"",A14*'MPTO_working_2-way'!$G13)</f>
        <v>2.3154761904761907</v>
      </c>
      <c r="E14" s="32">
        <f>IF(OR($A14="",$B14=""),"",B14*'MPTO_working_2-way'!$G13)</f>
        <v>1.7601809954751131</v>
      </c>
      <c r="F14" s="30">
        <f>IF(OR($A14="",$B14=""),"",'MPTO_working_2-way'!D13)</f>
        <v>2.3330400904863642</v>
      </c>
      <c r="G14" s="32">
        <f>IF(OR($A14="",$B14=""),"",'MPTO_working_2-way'!E13)</f>
        <v>1.7501649853870085</v>
      </c>
      <c r="H14" s="30">
        <f>IF(OR($A14="",$B14=""),"",'OddsRatio_working_2-way'!M13)</f>
        <v>2.3339459376998315</v>
      </c>
      <c r="I14" s="30">
        <f>IF(OR($A14="",$B14=""),"",'OddsRatio_working_2-way'!N13)</f>
        <v>1.7496555682941202</v>
      </c>
      <c r="J14" s="30">
        <f>IF('Log_working_2-way'!$D13="","",A14^('Log_working_2-way'!$D13))</f>
        <v>2.3421626328567902</v>
      </c>
      <c r="K14" s="32">
        <f>IF('Log_working_2-way'!$D13="","",B14^('Log_working_2-way'!$D13))</f>
        <v>1.7450661905782558</v>
      </c>
      <c r="L14" s="37">
        <f t="shared" si="9"/>
        <v>0.43187660668380456</v>
      </c>
      <c r="M14" s="37">
        <f t="shared" si="10"/>
        <v>0.56812339331619544</v>
      </c>
      <c r="N14" s="38">
        <v>111</v>
      </c>
      <c r="O14" s="38">
        <f t="shared" si="11"/>
        <v>60.773755656108598</v>
      </c>
      <c r="P14" s="38">
        <f t="shared" si="12"/>
        <v>44.928571428571423</v>
      </c>
      <c r="Q14" s="38">
        <f t="shared" si="13"/>
        <v>66.071428571428569</v>
      </c>
      <c r="R14" s="38">
        <f t="shared" si="14"/>
        <v>50.226244343891402</v>
      </c>
      <c r="S14" s="39">
        <f t="shared" si="15"/>
        <v>-5.2976729153199713</v>
      </c>
      <c r="T14" s="39">
        <f t="shared" si="16"/>
        <v>-5.2976729153199784</v>
      </c>
      <c r="U14" t="s">
        <v>142</v>
      </c>
      <c r="V14" t="s">
        <v>143</v>
      </c>
      <c r="W14" t="s">
        <v>185</v>
      </c>
      <c r="X14" s="48" t="s">
        <v>181</v>
      </c>
      <c r="Y14" s="41"/>
    </row>
    <row r="15" spans="1:25" ht="15" x14ac:dyDescent="0.25">
      <c r="A15">
        <v>2.1800000000000002</v>
      </c>
      <c r="B15">
        <v>1.7</v>
      </c>
      <c r="C15" s="29">
        <f t="shared" si="0"/>
        <v>4.6950890447922333E-2</v>
      </c>
      <c r="D15" s="30">
        <f>IF(OR($A15="",$B15=""),"",A15*'MPTO_working_2-way'!$G14)</f>
        <v>2.2823529411764709</v>
      </c>
      <c r="E15" s="32">
        <f>IF(OR($A15="",$B15=""),"",B15*'MPTO_working_2-way'!$G14)</f>
        <v>1.7798165137614679</v>
      </c>
      <c r="F15" s="30">
        <f>IF(OR($A15="",$B15=""),"",'MPTO_working_2-way'!D14)</f>
        <v>2.2975821450712961</v>
      </c>
      <c r="G15" s="32">
        <f>IF(OR($A15="",$B15=""),"",'MPTO_working_2-way'!E14)</f>
        <v>1.7706641184902054</v>
      </c>
      <c r="H15" s="30">
        <f>IF(OR($A15="",$B15=""),"",'OddsRatio_working_2-way'!M14)</f>
        <v>2.2983506020002022</v>
      </c>
      <c r="I15" s="30">
        <f>IF(OR($A15="",$B15=""),"",'OddsRatio_working_2-way'!N14)</f>
        <v>1.7702079842374079</v>
      </c>
      <c r="J15" s="30">
        <f>IF('Log_working_2-way'!$D14="","",A15^('Log_working_2-way'!$D14))</f>
        <v>2.3054560434070099</v>
      </c>
      <c r="K15" s="32">
        <f>IF('Log_working_2-way'!$D14="","",B15^('Log_working_2-way'!$D14))</f>
        <v>1.7660158341214014</v>
      </c>
      <c r="L15" s="37">
        <f t="shared" si="9"/>
        <v>0.43814432989690716</v>
      </c>
      <c r="M15" s="37">
        <f t="shared" si="10"/>
        <v>0.56185567010309279</v>
      </c>
      <c r="N15" s="38">
        <v>112</v>
      </c>
      <c r="O15" s="38">
        <f t="shared" si="11"/>
        <v>60.623853211009184</v>
      </c>
      <c r="P15" s="38">
        <f t="shared" si="12"/>
        <v>46.117647058823536</v>
      </c>
      <c r="Q15" s="38">
        <f t="shared" si="13"/>
        <v>65.882352941176478</v>
      </c>
      <c r="R15" s="38">
        <f t="shared" si="14"/>
        <v>51.376146788990823</v>
      </c>
      <c r="S15" s="39">
        <f t="shared" si="15"/>
        <v>-5.2584997301672942</v>
      </c>
      <c r="T15" s="39">
        <f t="shared" si="16"/>
        <v>-5.2584997301672871</v>
      </c>
      <c r="U15" t="s">
        <v>144</v>
      </c>
      <c r="V15" t="s">
        <v>145</v>
      </c>
      <c r="W15" t="s">
        <v>185</v>
      </c>
      <c r="X15" s="48" t="s">
        <v>181</v>
      </c>
      <c r="Y15" s="41"/>
    </row>
    <row r="16" spans="1:25" ht="15" x14ac:dyDescent="0.25">
      <c r="A16">
        <v>1.9</v>
      </c>
      <c r="B16">
        <v>1.97</v>
      </c>
      <c r="C16" s="29">
        <f t="shared" si="0"/>
        <v>3.3930002671653803E-2</v>
      </c>
      <c r="D16" s="30">
        <f>IF(OR($A16="",$B16=""),"",A16*'MPTO_working_2-way'!$G15)</f>
        <v>1.9644670050761421</v>
      </c>
      <c r="E16" s="32">
        <f>IF(OR($A16="",$B16=""),"",B16*'MPTO_working_2-way'!$G15)</f>
        <v>2.0368421052631578</v>
      </c>
      <c r="F16" s="30">
        <f>IF(OR($A16="",$B16=""),"",'MPTO_working_2-way'!D15)</f>
        <v>1.9632835038027801</v>
      </c>
      <c r="G16" s="32">
        <f>IF(OR($A16="",$B16=""),"",'MPTO_working_2-way'!E15)</f>
        <v>2.0381159814865235</v>
      </c>
      <c r="H16" s="30">
        <f>IF(OR($A16="",$B16=""),"",'OddsRatio_working_2-way'!M15)</f>
        <v>1.963241948601903</v>
      </c>
      <c r="I16" s="30">
        <f>IF(OR($A16="",$B16=""),"",'OddsRatio_working_2-way'!N15)</f>
        <v>2.0381607668264961</v>
      </c>
      <c r="J16" s="30">
        <f>IF('Log_working_2-way'!$D15="","",A16^('Log_working_2-way'!$D15))</f>
        <v>1.9627034600020314</v>
      </c>
      <c r="K16" s="32">
        <f>IF('Log_working_2-way'!$D15="","",B16^('Log_working_2-way'!$D15))</f>
        <v>2.0387414625037734</v>
      </c>
      <c r="L16" s="37">
        <f t="shared" si="9"/>
        <v>0.50904392764857886</v>
      </c>
      <c r="M16" s="37">
        <f t="shared" si="10"/>
        <v>0.49095607235142119</v>
      </c>
      <c r="N16" s="38">
        <v>113</v>
      </c>
      <c r="O16" s="38">
        <f t="shared" si="11"/>
        <v>53.526315789473678</v>
      </c>
      <c r="P16" s="38">
        <f t="shared" si="12"/>
        <v>55.639593908629429</v>
      </c>
      <c r="Q16" s="38">
        <f t="shared" si="13"/>
        <v>57.360406091370557</v>
      </c>
      <c r="R16" s="38">
        <f t="shared" si="14"/>
        <v>59.473684210526315</v>
      </c>
      <c r="S16" s="39">
        <f t="shared" si="15"/>
        <v>-3.8340903018968788</v>
      </c>
      <c r="T16" s="39">
        <f t="shared" si="16"/>
        <v>-3.8340903018968859</v>
      </c>
      <c r="U16" t="s">
        <v>146</v>
      </c>
      <c r="V16" t="s">
        <v>147</v>
      </c>
      <c r="W16" t="s">
        <v>185</v>
      </c>
      <c r="X16" s="48" t="s">
        <v>181</v>
      </c>
      <c r="Y16" s="41"/>
    </row>
    <row r="17" spans="1:25" ht="15" x14ac:dyDescent="0.25">
      <c r="A17">
        <v>2.12</v>
      </c>
      <c r="B17">
        <v>1.74</v>
      </c>
      <c r="C17" s="29">
        <f t="shared" si="0"/>
        <v>4.6410756885707949E-2</v>
      </c>
      <c r="D17" s="30">
        <f>IF(OR($A17="",$B17=""),"",A17*'MPTO_working_2-way'!$G16)</f>
        <v>2.2183908045977008</v>
      </c>
      <c r="E17" s="32">
        <f>IF(OR($A17="",$B17=""),"",B17*'MPTO_working_2-way'!$G16)</f>
        <v>1.8207547169811318</v>
      </c>
      <c r="F17" s="30">
        <f>IF(OR($A17="",$B17=""),"",'MPTO_working_2-way'!D16)</f>
        <v>2.2296905222437133</v>
      </c>
      <c r="G17" s="32">
        <f>IF(OR($A17="",$B17=""),"",'MPTO_working_2-way'!E16)</f>
        <v>1.8132127408572549</v>
      </c>
      <c r="H17" s="30">
        <f>IF(OR($A17="",$B17=""),"",'OddsRatio_working_2-way'!M16)</f>
        <v>2.2302493704584911</v>
      </c>
      <c r="I17" s="30">
        <f>IF(OR($A17="",$B17=""),"",'OddsRatio_working_2-way'!N16)</f>
        <v>1.8128433340529317</v>
      </c>
      <c r="J17" s="30">
        <f>IF('Log_working_2-way'!$D16="","",A17^('Log_working_2-way'!$D16))</f>
        <v>2.235500887736106</v>
      </c>
      <c r="K17" s="32">
        <f>IF('Log_working_2-way'!$D16="","",B17^('Log_working_2-way'!$D16))</f>
        <v>1.8093883298066613</v>
      </c>
      <c r="L17" s="37">
        <f t="shared" si="9"/>
        <v>0.45077720207253896</v>
      </c>
      <c r="M17" s="37">
        <f t="shared" si="10"/>
        <v>0.5492227979274612</v>
      </c>
      <c r="N17" s="38">
        <v>114</v>
      </c>
      <c r="O17" s="38">
        <f t="shared" si="11"/>
        <v>60.226415094339622</v>
      </c>
      <c r="P17" s="38">
        <f t="shared" si="12"/>
        <v>48.482758620689644</v>
      </c>
      <c r="Q17" s="38">
        <f t="shared" si="13"/>
        <v>65.517241379310335</v>
      </c>
      <c r="R17" s="38">
        <f t="shared" si="14"/>
        <v>53.773584905660371</v>
      </c>
      <c r="S17" s="39">
        <f t="shared" si="15"/>
        <v>-5.2908262849707128</v>
      </c>
      <c r="T17" s="39">
        <f t="shared" si="16"/>
        <v>-5.290826284970727</v>
      </c>
      <c r="U17" t="s">
        <v>148</v>
      </c>
      <c r="V17" t="s">
        <v>149</v>
      </c>
      <c r="W17" t="s">
        <v>185</v>
      </c>
      <c r="X17" s="48" t="s">
        <v>181</v>
      </c>
      <c r="Y17" s="41"/>
    </row>
    <row r="18" spans="1:25" ht="15" x14ac:dyDescent="0.25">
      <c r="A18">
        <v>2.2799999999999998</v>
      </c>
      <c r="B18">
        <v>1.64</v>
      </c>
      <c r="C18" s="29">
        <f t="shared" si="0"/>
        <v>4.8352588789045914E-2</v>
      </c>
      <c r="D18" s="30">
        <f>IF(OR($A18="",$B18=""),"",A18*'MPTO_working_2-way'!$G17)</f>
        <v>2.3902439024390243</v>
      </c>
      <c r="E18" s="32">
        <f>IF(OR($A18="",$B18=""),"",B18*'MPTO_working_2-way'!$G17)</f>
        <v>1.7192982456140351</v>
      </c>
      <c r="F18" s="30">
        <f>IF(OR($A18="",$B18=""),"",'MPTO_working_2-way'!D17)</f>
        <v>2.4130098089829635</v>
      </c>
      <c r="G18" s="32">
        <f>IF(OR($A18="",$B18=""),"",'MPTO_working_2-way'!E17)</f>
        <v>1.7077091706247716</v>
      </c>
      <c r="H18" s="30">
        <f>IF(OR($A18="",$B18=""),"",'OddsRatio_working_2-way'!M17)</f>
        <v>2.4142135623730954</v>
      </c>
      <c r="I18" s="30">
        <f>IF(OR($A18="",$B18=""),"",'OddsRatio_working_2-way'!N17)</f>
        <v>1.7071067811865481</v>
      </c>
      <c r="J18" s="30">
        <f>IF('Log_working_2-way'!$D17="","",A18^('Log_working_2-way'!$D17))</f>
        <v>2.4249171815058794</v>
      </c>
      <c r="K18" s="32">
        <f>IF('Log_working_2-way'!$D17="","",B18^('Log_working_2-way'!$D17))</f>
        <v>1.7017951730654413</v>
      </c>
      <c r="L18" s="37">
        <f t="shared" si="9"/>
        <v>0.41836734693877553</v>
      </c>
      <c r="M18" s="37">
        <f t="shared" si="10"/>
        <v>0.58163265306122447</v>
      </c>
      <c r="N18" s="38">
        <v>115</v>
      </c>
      <c r="O18" s="38">
        <f t="shared" si="11"/>
        <v>64.561403508771932</v>
      </c>
      <c r="P18" s="38">
        <f t="shared" si="12"/>
        <v>44.878048780487802</v>
      </c>
      <c r="Q18" s="38">
        <f t="shared" si="13"/>
        <v>70.121951219512198</v>
      </c>
      <c r="R18" s="38">
        <f t="shared" si="14"/>
        <v>50.438596491228076</v>
      </c>
      <c r="S18" s="39">
        <f t="shared" si="15"/>
        <v>-5.5605477107402663</v>
      </c>
      <c r="T18" s="39">
        <f t="shared" si="16"/>
        <v>-5.5605477107402734</v>
      </c>
      <c r="U18" t="s">
        <v>150</v>
      </c>
      <c r="V18" t="s">
        <v>151</v>
      </c>
      <c r="W18" t="s">
        <v>185</v>
      </c>
      <c r="X18" s="48" t="s">
        <v>181</v>
      </c>
      <c r="Y18" s="41"/>
    </row>
    <row r="19" spans="1:25" ht="15" x14ac:dyDescent="0.25">
      <c r="A19">
        <v>2.12</v>
      </c>
      <c r="B19">
        <v>1.74</v>
      </c>
      <c r="C19" s="29">
        <f t="shared" si="0"/>
        <v>4.6410756885707949E-2</v>
      </c>
      <c r="D19" s="30">
        <f>IF(OR($A19="",$B19=""),"",A19*'MPTO_working_2-way'!$G18)</f>
        <v>2.2183908045977008</v>
      </c>
      <c r="E19" s="32">
        <f>IF(OR($A19="",$B19=""),"",B19*'MPTO_working_2-way'!$G18)</f>
        <v>1.8207547169811318</v>
      </c>
      <c r="F19" s="30">
        <f>IF(OR($A19="",$B19=""),"",'MPTO_working_2-way'!D18)</f>
        <v>2.2296905222437133</v>
      </c>
      <c r="G19" s="32">
        <f>IF(OR($A19="",$B19=""),"",'MPTO_working_2-way'!E18)</f>
        <v>1.8132127408572549</v>
      </c>
      <c r="H19" s="30">
        <f>IF(OR($A19="",$B19=""),"",'OddsRatio_working_2-way'!M18)</f>
        <v>2.2302493704584911</v>
      </c>
      <c r="I19" s="30">
        <f>IF(OR($A19="",$B19=""),"",'OddsRatio_working_2-way'!N18)</f>
        <v>1.8128433340529317</v>
      </c>
      <c r="J19" s="30">
        <f>IF('Log_working_2-way'!$D18="","",A19^('Log_working_2-way'!$D18))</f>
        <v>2.235500887736106</v>
      </c>
      <c r="K19" s="32">
        <f>IF('Log_working_2-way'!$D18="","",B19^('Log_working_2-way'!$D18))</f>
        <v>1.8093883298066613</v>
      </c>
      <c r="L19" s="37">
        <f t="shared" si="9"/>
        <v>0.45077720207253896</v>
      </c>
      <c r="M19" s="37">
        <f t="shared" si="10"/>
        <v>0.5492227979274612</v>
      </c>
      <c r="N19" s="38">
        <v>116</v>
      </c>
      <c r="O19" s="38">
        <f t="shared" si="11"/>
        <v>61.283018867924532</v>
      </c>
      <c r="P19" s="38">
        <f t="shared" si="12"/>
        <v>49.333333333333336</v>
      </c>
      <c r="Q19" s="38">
        <f t="shared" si="13"/>
        <v>66.666666666666657</v>
      </c>
      <c r="R19" s="38">
        <f t="shared" si="14"/>
        <v>54.716981132075468</v>
      </c>
      <c r="S19" s="39">
        <f t="shared" si="15"/>
        <v>-5.3836477987421247</v>
      </c>
      <c r="T19" s="39">
        <f t="shared" si="16"/>
        <v>-5.3836477987421318</v>
      </c>
      <c r="U19" t="s">
        <v>152</v>
      </c>
      <c r="V19" t="s">
        <v>153</v>
      </c>
      <c r="W19" t="s">
        <v>185</v>
      </c>
      <c r="X19" s="48" t="s">
        <v>181</v>
      </c>
      <c r="Y19" s="41"/>
    </row>
    <row r="20" spans="1:25" ht="15" x14ac:dyDescent="0.25">
      <c r="A20">
        <v>2.2400000000000002</v>
      </c>
      <c r="B20">
        <v>1.66</v>
      </c>
      <c r="C20" s="29">
        <f t="shared" si="0"/>
        <v>4.8838209982788428E-2</v>
      </c>
      <c r="D20" s="30">
        <f>IF(OR($A20="",$B20=""),"",A20*'MPTO_working_2-way'!$G19)</f>
        <v>2.3493975903614461</v>
      </c>
      <c r="E20" s="32">
        <f>IF(OR($A20="",$B20=""),"",B20*'MPTO_working_2-way'!$G19)</f>
        <v>1.7410714285714286</v>
      </c>
      <c r="F20" s="30">
        <f>IF(OR($A20="",$B20=""),"",'MPTO_working_2-way'!D19)</f>
        <v>2.3696150904919713</v>
      </c>
      <c r="G20" s="32">
        <f>IF(OR($A20="",$B20=""),"",'MPTO_working_2-way'!E19)</f>
        <v>1.7301321421924438</v>
      </c>
      <c r="H20" s="30">
        <f>IF(OR($A20="",$B20=""),"",'OddsRatio_working_2-way'!M19)</f>
        <v>2.3706888336846839</v>
      </c>
      <c r="I20" s="30">
        <f>IF(OR($A20="",$B20=""),"",'OddsRatio_working_2-way'!N19)</f>
        <v>1.7295601856708804</v>
      </c>
      <c r="J20" s="30">
        <f>IF('Log_working_2-way'!$D19="","",A20^('Log_working_2-way'!$D19))</f>
        <v>2.380177238993153</v>
      </c>
      <c r="K20" s="32">
        <f>IF('Log_working_2-way'!$D19="","",B20^('Log_working_2-way'!$D19))</f>
        <v>1.7245446249558118</v>
      </c>
      <c r="L20" s="37">
        <f t="shared" si="9"/>
        <v>0.42564102564102557</v>
      </c>
      <c r="M20" s="37">
        <f t="shared" si="10"/>
        <v>0.57435897435897432</v>
      </c>
      <c r="N20" s="38">
        <v>117</v>
      </c>
      <c r="O20" s="38">
        <f t="shared" si="11"/>
        <v>64.767857142857153</v>
      </c>
      <c r="P20" s="38">
        <f t="shared" si="12"/>
        <v>46.518072289156628</v>
      </c>
      <c r="Q20" s="38">
        <f t="shared" si="13"/>
        <v>70.481927710843379</v>
      </c>
      <c r="R20" s="38">
        <f t="shared" si="14"/>
        <v>52.232142857142854</v>
      </c>
      <c r="S20" s="39">
        <f t="shared" si="15"/>
        <v>-5.7140705679862265</v>
      </c>
      <c r="T20" s="39">
        <f t="shared" si="16"/>
        <v>-5.7140705679862265</v>
      </c>
      <c r="U20" t="s">
        <v>154</v>
      </c>
      <c r="V20" t="s">
        <v>155</v>
      </c>
      <c r="W20" t="s">
        <v>185</v>
      </c>
      <c r="X20" s="48" t="s">
        <v>181</v>
      </c>
      <c r="Y20" s="41"/>
    </row>
    <row r="21" spans="1:25" ht="15" x14ac:dyDescent="0.25">
      <c r="A21">
        <v>2.06</v>
      </c>
      <c r="B21">
        <v>1.82</v>
      </c>
      <c r="C21" s="29">
        <f t="shared" si="0"/>
        <v>3.4887442654432999E-2</v>
      </c>
      <c r="D21" s="30">
        <f>IF(OR($A21="",$B21=""),"",A21*'MPTO_working_2-way'!$G20)</f>
        <v>2.1318681318681318</v>
      </c>
      <c r="E21" s="32">
        <f>IF(OR($A21="",$B21=""),"",B21*'MPTO_working_2-way'!$G20)</f>
        <v>1.883495145631068</v>
      </c>
      <c r="F21" s="30">
        <f>IF(OR($A21="",$B21=""),"",'MPTO_working_2-way'!D20)</f>
        <v>2.1367833124358828</v>
      </c>
      <c r="G21" s="32">
        <f>IF(OR($A21="",$B21=""),"",'MPTO_working_2-way'!E20)</f>
        <v>1.8796751228316457</v>
      </c>
      <c r="H21" s="30">
        <f>IF(OR($A21="",$B21=""),"",'OddsRatio_working_2-way'!M20)</f>
        <v>2.1369621483713819</v>
      </c>
      <c r="I21" s="30">
        <f>IF(OR($A21="",$B21=""),"",'OddsRatio_working_2-way'!N20)</f>
        <v>1.8795367562872962</v>
      </c>
      <c r="J21" s="30">
        <f>IF('Log_working_2-way'!$D20="","",A21^('Log_working_2-way'!$D20))</f>
        <v>2.139211690905316</v>
      </c>
      <c r="K21" s="32">
        <f>IF('Log_working_2-way'!$D20="","",B21^('Log_working_2-way'!$D20))</f>
        <v>1.8777999804454721</v>
      </c>
      <c r="L21" s="37">
        <f t="shared" si="9"/>
        <v>0.46907216494845361</v>
      </c>
      <c r="M21" s="37">
        <f t="shared" si="10"/>
        <v>0.53092783505154639</v>
      </c>
      <c r="N21" s="38">
        <v>118</v>
      </c>
      <c r="O21" s="38">
        <f t="shared" si="11"/>
        <v>60.718446601941757</v>
      </c>
      <c r="P21" s="38">
        <f t="shared" si="12"/>
        <v>53.164835164835168</v>
      </c>
      <c r="Q21" s="38">
        <f t="shared" si="13"/>
        <v>64.835164835164832</v>
      </c>
      <c r="R21" s="38">
        <f t="shared" si="14"/>
        <v>57.28155339805825</v>
      </c>
      <c r="S21" s="39">
        <f t="shared" si="15"/>
        <v>-4.1167182332230752</v>
      </c>
      <c r="T21" s="39">
        <f t="shared" si="16"/>
        <v>-4.1167182332230823</v>
      </c>
      <c r="U21" t="s">
        <v>156</v>
      </c>
      <c r="V21" t="s">
        <v>157</v>
      </c>
      <c r="W21" t="s">
        <v>185</v>
      </c>
      <c r="X21" s="48" t="s">
        <v>181</v>
      </c>
      <c r="Y21" s="41"/>
    </row>
    <row r="22" spans="1:25" ht="15" x14ac:dyDescent="0.25">
      <c r="A22">
        <v>1.76</v>
      </c>
      <c r="B22">
        <v>2.0499999999999998</v>
      </c>
      <c r="C22" s="29">
        <f t="shared" si="0"/>
        <v>5.598669623059882E-2</v>
      </c>
      <c r="D22" s="30">
        <f>IF(OR($A22="",$B22=""),"",A22*'MPTO_working_2-way'!$G21)</f>
        <v>1.858536585365854</v>
      </c>
      <c r="E22" s="32">
        <f>IF(OR($A22="",$B22=""),"",B22*'MPTO_working_2-way'!$G21)</f>
        <v>2.1647727272727275</v>
      </c>
      <c r="F22" s="30">
        <f>IF(OR($A22="",$B22=""),"",'MPTO_working_2-way'!D21)</f>
        <v>1.8512057465366858</v>
      </c>
      <c r="G22" s="32">
        <f>IF(OR($A22="",$B22=""),"",'MPTO_working_2-way'!E21)</f>
        <v>2.1748040988547319</v>
      </c>
      <c r="H22" s="30">
        <f>IF(OR($A22="",$B22=""),"",'OddsRatio_working_2-way'!M21)</f>
        <v>1.8507699593953257</v>
      </c>
      <c r="I22" s="30">
        <f>IF(OR($A22="",$B22=""),"",'OddsRatio_working_2-way'!N21)</f>
        <v>2.1754058649540684</v>
      </c>
      <c r="J22" s="30">
        <f>IF('Log_working_2-way'!$D21="","",A22^('Log_working_2-way'!$D21))</f>
        <v>1.8473850029200891</v>
      </c>
      <c r="K22" s="32">
        <f>IF('Log_working_2-way'!$D21="","",B22^('Log_working_2-way'!$D21))</f>
        <v>2.1801011305976625</v>
      </c>
      <c r="L22" s="37">
        <f t="shared" si="9"/>
        <v>0.53805774278215213</v>
      </c>
      <c r="M22" s="37">
        <f t="shared" si="10"/>
        <v>0.46194225721784771</v>
      </c>
      <c r="N22" s="38">
        <v>119</v>
      </c>
      <c r="O22" s="38">
        <f t="shared" si="11"/>
        <v>51.38636363636364</v>
      </c>
      <c r="P22" s="38">
        <f t="shared" si="12"/>
        <v>60.951219512195124</v>
      </c>
      <c r="Q22" s="38">
        <f t="shared" si="13"/>
        <v>58.048780487804883</v>
      </c>
      <c r="R22" s="38">
        <f t="shared" si="14"/>
        <v>67.613636363636374</v>
      </c>
      <c r="S22" s="39">
        <f t="shared" si="15"/>
        <v>-6.6624168514412432</v>
      </c>
      <c r="T22" s="39">
        <f t="shared" si="16"/>
        <v>-6.6624168514412503</v>
      </c>
      <c r="U22" t="s">
        <v>158</v>
      </c>
      <c r="V22" t="s">
        <v>159</v>
      </c>
      <c r="W22" t="s">
        <v>186</v>
      </c>
      <c r="X22" s="48" t="s">
        <v>181</v>
      </c>
      <c r="Y22" s="41"/>
    </row>
    <row r="23" spans="1:25" ht="15" x14ac:dyDescent="0.25">
      <c r="A23">
        <v>1.97</v>
      </c>
      <c r="B23">
        <v>1.87</v>
      </c>
      <c r="C23" s="29">
        <f t="shared" si="0"/>
        <v>4.2373571486739481E-2</v>
      </c>
      <c r="D23" s="30">
        <f>IF(OR($A23="",$B23=""),"",A23*'MPTO_working_2-way'!$G22)</f>
        <v>2.0534759358288768</v>
      </c>
      <c r="E23" s="32">
        <f>IF(OR($A23="",$B23=""),"",B23*'MPTO_working_2-way'!$G22)</f>
        <v>1.9492385786802029</v>
      </c>
      <c r="F23" s="30">
        <f>IF(OR($A23="",$B23=""),"",'MPTO_working_2-way'!D22)</f>
        <v>2.0558051284913081</v>
      </c>
      <c r="G23" s="32">
        <f>IF(OR($A23="",$B23=""),"",'MPTO_working_2-way'!E22)</f>
        <v>1.9471444805623825</v>
      </c>
      <c r="H23" s="30">
        <f>IF(OR($A23="",$B23=""),"",'OddsRatio_working_2-way'!M22)</f>
        <v>2.0559083903140616</v>
      </c>
      <c r="I23" s="30">
        <f>IF(OR($A23="",$B23=""),"",'OddsRatio_working_2-way'!N22)</f>
        <v>1.9470518552301377</v>
      </c>
      <c r="J23" s="30">
        <f>IF('Log_working_2-way'!$D22="","",A23^('Log_working_2-way'!$D22))</f>
        <v>2.0569787979748906</v>
      </c>
      <c r="K23" s="32">
        <f>IF('Log_working_2-way'!$D22="","",B23^('Log_working_2-way'!$D22))</f>
        <v>1.9460927711281228</v>
      </c>
      <c r="L23" s="37">
        <f t="shared" si="9"/>
        <v>0.48697916666666674</v>
      </c>
      <c r="M23" s="37">
        <f t="shared" si="10"/>
        <v>0.51302083333333337</v>
      </c>
      <c r="N23" s="38">
        <v>120</v>
      </c>
      <c r="O23" s="38">
        <f t="shared" si="11"/>
        <v>59.086294416243653</v>
      </c>
      <c r="P23" s="38">
        <f t="shared" si="12"/>
        <v>55.828877005347586</v>
      </c>
      <c r="Q23" s="38">
        <f t="shared" si="13"/>
        <v>64.171122994652393</v>
      </c>
      <c r="R23" s="38">
        <f t="shared" si="14"/>
        <v>60.913705583756339</v>
      </c>
      <c r="S23" s="39">
        <f t="shared" si="15"/>
        <v>-5.0848285784087395</v>
      </c>
      <c r="T23" s="39">
        <f t="shared" si="16"/>
        <v>-5.0848285784087537</v>
      </c>
      <c r="U23" t="s">
        <v>160</v>
      </c>
      <c r="V23" t="s">
        <v>161</v>
      </c>
      <c r="W23" t="s">
        <v>186</v>
      </c>
      <c r="X23" s="48" t="s">
        <v>181</v>
      </c>
      <c r="Y23" s="41"/>
    </row>
    <row r="24" spans="1:25" ht="15" x14ac:dyDescent="0.25">
      <c r="A24">
        <v>1.7</v>
      </c>
      <c r="B24">
        <v>2.13</v>
      </c>
      <c r="C24" s="29">
        <f t="shared" si="0"/>
        <v>5.7718862192764453E-2</v>
      </c>
      <c r="D24" s="30">
        <f>IF(OR($A24="",$B24=""),"",A24*'MPTO_working_2-way'!$G23)</f>
        <v>1.7981220657276995</v>
      </c>
      <c r="E24" s="32">
        <f>IF(OR($A24="",$B24=""),"",B24*'MPTO_working_2-way'!$G23)</f>
        <v>2.2529411764705882</v>
      </c>
      <c r="F24" s="30">
        <f>IF(OR($A24="",$B24=""),"",'MPTO_working_2-way'!D23)</f>
        <v>1.7877067390767711</v>
      </c>
      <c r="G24" s="32">
        <f>IF(OR($A24="",$B24=""),"",'MPTO_working_2-way'!E23)</f>
        <v>2.2695079912253213</v>
      </c>
      <c r="H24" s="30">
        <f>IF(OR($A24="",$B24=""),"",'OddsRatio_working_2-way'!M23)</f>
        <v>1.7870635467029794</v>
      </c>
      <c r="I24" s="30">
        <f>IF(OR($A24="",$B24=""),"",'OddsRatio_working_2-way'!N23)</f>
        <v>2.2705454396776665</v>
      </c>
      <c r="J24" s="30">
        <f>IF('Log_working_2-way'!$D23="","",A24^('Log_working_2-way'!$D23))</f>
        <v>1.782255727545798</v>
      </c>
      <c r="K24" s="32">
        <f>IF('Log_working_2-way'!$D23="","",B24^('Log_working_2-way'!$D23))</f>
        <v>2.2783543345010226</v>
      </c>
      <c r="L24" s="37">
        <f t="shared" si="9"/>
        <v>0.55613577023498695</v>
      </c>
      <c r="M24" s="37">
        <f t="shared" si="10"/>
        <v>0.44386422976501305</v>
      </c>
      <c r="N24" s="38">
        <v>121</v>
      </c>
      <c r="O24" s="38">
        <f t="shared" si="11"/>
        <v>49.823529411764703</v>
      </c>
      <c r="P24" s="38">
        <f t="shared" si="12"/>
        <v>64.192488262910786</v>
      </c>
      <c r="Q24" s="38">
        <f t="shared" si="13"/>
        <v>56.8075117370892</v>
      </c>
      <c r="R24" s="38">
        <f t="shared" si="14"/>
        <v>71.17647058823529</v>
      </c>
      <c r="S24" s="39">
        <f t="shared" si="15"/>
        <v>-6.9839823253244973</v>
      </c>
      <c r="T24" s="39">
        <f t="shared" si="16"/>
        <v>-6.9839823253245044</v>
      </c>
      <c r="U24" t="s">
        <v>162</v>
      </c>
      <c r="V24" t="s">
        <v>163</v>
      </c>
      <c r="W24" t="s">
        <v>186</v>
      </c>
      <c r="X24" s="48" t="s">
        <v>181</v>
      </c>
      <c r="Y24" s="41"/>
    </row>
    <row r="25" spans="1:25" ht="15" x14ac:dyDescent="0.25">
      <c r="A25">
        <v>1.83</v>
      </c>
      <c r="B25">
        <v>2.02</v>
      </c>
      <c r="C25" s="29">
        <f t="shared" si="0"/>
        <v>4.1497592382188975E-2</v>
      </c>
      <c r="D25" s="30">
        <f>IF(OR($A25="",$B25=""),"",A25*'MPTO_working_2-way'!$G24)</f>
        <v>1.9059405940594059</v>
      </c>
      <c r="E25" s="32">
        <f>IF(OR($A25="",$B25=""),"",B25*'MPTO_working_2-way'!$G24)</f>
        <v>2.1038251366120218</v>
      </c>
      <c r="F25" s="30">
        <f>IF(OR($A25="",$B25=""),"",'MPTO_working_2-way'!D24)</f>
        <v>1.9022281685792208</v>
      </c>
      <c r="G25" s="32">
        <f>IF(OR($A25="",$B25=""),"",'MPTO_working_2-way'!E24)</f>
        <v>2.1083670792220381</v>
      </c>
      <c r="H25" s="30">
        <f>IF(OR($A25="",$B25=""),"",'OddsRatio_working_2-way'!M24)</f>
        <v>1.9020673423841918</v>
      </c>
      <c r="I25" s="30">
        <f>IF(OR($A25="",$B25=""),"",'OddsRatio_working_2-way'!N24)</f>
        <v>2.1085646858215363</v>
      </c>
      <c r="J25" s="30">
        <f>IF('Log_working_2-way'!$D24="","",A25^('Log_working_2-way'!$D24))</f>
        <v>1.9003701370951678</v>
      </c>
      <c r="K25" s="32">
        <f>IF('Log_working_2-way'!$D24="","",B25^('Log_working_2-way'!$D24))</f>
        <v>2.1106543395875321</v>
      </c>
      <c r="L25" s="37">
        <f t="shared" si="9"/>
        <v>0.52467532467532474</v>
      </c>
      <c r="M25" s="37">
        <f t="shared" si="10"/>
        <v>0.47532467532467537</v>
      </c>
      <c r="N25" s="38">
        <v>122</v>
      </c>
      <c r="O25" s="38">
        <f t="shared" si="11"/>
        <v>55.333333333333336</v>
      </c>
      <c r="P25" s="38">
        <f t="shared" si="12"/>
        <v>61.603960396039604</v>
      </c>
      <c r="Q25" s="38">
        <f t="shared" si="13"/>
        <v>60.396039603960396</v>
      </c>
      <c r="R25" s="38">
        <f t="shared" si="14"/>
        <v>66.666666666666657</v>
      </c>
      <c r="S25" s="39">
        <f t="shared" si="15"/>
        <v>-5.0627062706270607</v>
      </c>
      <c r="T25" s="39">
        <f t="shared" si="16"/>
        <v>-5.0627062706270536</v>
      </c>
      <c r="U25" t="s">
        <v>164</v>
      </c>
      <c r="V25" t="s">
        <v>165</v>
      </c>
      <c r="W25" t="s">
        <v>186</v>
      </c>
      <c r="X25" s="48" t="s">
        <v>181</v>
      </c>
      <c r="Y25" s="41"/>
    </row>
    <row r="26" spans="1:25" ht="15" x14ac:dyDescent="0.25">
      <c r="A26">
        <v>1.7</v>
      </c>
      <c r="B26">
        <v>2.13</v>
      </c>
      <c r="C26" s="29">
        <f t="shared" si="0"/>
        <v>5.7718862192764453E-2</v>
      </c>
      <c r="D26" s="30">
        <f>IF(OR($A26="",$B26=""),"",A26*'MPTO_working_2-way'!$G25)</f>
        <v>1.7981220657276995</v>
      </c>
      <c r="E26" s="32">
        <f>IF(OR($A26="",$B26=""),"",B26*'MPTO_working_2-way'!$G25)</f>
        <v>2.2529411764705882</v>
      </c>
      <c r="F26" s="30">
        <f>IF(OR($A26="",$B26=""),"",'MPTO_working_2-way'!D25)</f>
        <v>1.7877067390767711</v>
      </c>
      <c r="G26" s="32">
        <f>IF(OR($A26="",$B26=""),"",'MPTO_working_2-way'!E25)</f>
        <v>2.2695079912253213</v>
      </c>
      <c r="H26" s="30">
        <f>IF(OR($A26="",$B26=""),"",'OddsRatio_working_2-way'!M25)</f>
        <v>1.7870635467029794</v>
      </c>
      <c r="I26" s="30">
        <f>IF(OR($A26="",$B26=""),"",'OddsRatio_working_2-way'!N25)</f>
        <v>2.2705454396776665</v>
      </c>
      <c r="J26" s="30">
        <f>IF('Log_working_2-way'!$D25="","",A26^('Log_working_2-way'!$D25))</f>
        <v>1.782255727545798</v>
      </c>
      <c r="K26" s="32">
        <f>IF('Log_working_2-way'!$D25="","",B26^('Log_working_2-way'!$D25))</f>
        <v>2.2783543345010226</v>
      </c>
      <c r="L26" s="37">
        <f t="shared" si="9"/>
        <v>0.55613577023498695</v>
      </c>
      <c r="M26" s="37">
        <f t="shared" si="10"/>
        <v>0.44386422976501305</v>
      </c>
      <c r="N26" s="38">
        <v>123</v>
      </c>
      <c r="O26" s="38">
        <f t="shared" si="11"/>
        <v>50.647058823529413</v>
      </c>
      <c r="P26" s="38">
        <f t="shared" si="12"/>
        <v>65.253521126760575</v>
      </c>
      <c r="Q26" s="38">
        <f t="shared" si="13"/>
        <v>57.74647887323944</v>
      </c>
      <c r="R26" s="38">
        <f t="shared" si="14"/>
        <v>72.352941176470594</v>
      </c>
      <c r="S26" s="39">
        <f t="shared" si="15"/>
        <v>-7.0994200497100266</v>
      </c>
      <c r="T26" s="39">
        <f t="shared" si="16"/>
        <v>-7.0994200497100195</v>
      </c>
      <c r="U26" t="s">
        <v>166</v>
      </c>
      <c r="V26" t="s">
        <v>167</v>
      </c>
      <c r="W26" t="s">
        <v>186</v>
      </c>
      <c r="X26" s="48" t="s">
        <v>181</v>
      </c>
      <c r="Y26" s="41"/>
    </row>
    <row r="27" spans="1:25" ht="15" x14ac:dyDescent="0.25">
      <c r="A27">
        <v>1.85</v>
      </c>
      <c r="B27">
        <v>2</v>
      </c>
      <c r="C27" s="29">
        <f t="shared" si="0"/>
        <v>4.0540540540540349E-2</v>
      </c>
      <c r="D27" s="30">
        <f>IF(OR($A27="",$B27=""),"",A27*'MPTO_working_2-way'!$G26)</f>
        <v>1.9249999999999998</v>
      </c>
      <c r="E27" s="32">
        <f>IF(OR($A27="",$B27=""),"",B27*'MPTO_working_2-way'!$G26)</f>
        <v>2.0810810810810807</v>
      </c>
      <c r="F27" s="30">
        <f>IF(OR($A27="",$B27=""),"",'MPTO_working_2-way'!D26)</f>
        <v>1.9220779220779218</v>
      </c>
      <c r="G27" s="32">
        <f>IF(OR($A27="",$B27=""),"",'MPTO_working_2-way'!E26)</f>
        <v>2.0845070422535206</v>
      </c>
      <c r="H27" s="30">
        <f>IF(OR($A27="",$B27=""),"",'OddsRatio_working_2-way'!M26)</f>
        <v>1.9219544457292885</v>
      </c>
      <c r="I27" s="30">
        <f>IF(OR($A27="",$B27=""),"",'OddsRatio_working_2-way'!N26)</f>
        <v>2.0846522890932806</v>
      </c>
      <c r="J27" s="30">
        <f>IF('Log_working_2-way'!$D26="","",A27^('Log_working_2-way'!$D26))</f>
        <v>1.9206189818740487</v>
      </c>
      <c r="K27" s="32">
        <f>IF('Log_working_2-way'!$D26="","",B27^('Log_working_2-way'!$D26))</f>
        <v>2.086225702151145</v>
      </c>
      <c r="L27" s="37">
        <f t="shared" si="9"/>
        <v>0.51948051948051954</v>
      </c>
      <c r="M27" s="37">
        <f t="shared" si="10"/>
        <v>0.48051948051948062</v>
      </c>
      <c r="N27" s="38">
        <v>124</v>
      </c>
      <c r="O27" s="38">
        <f t="shared" si="11"/>
        <v>56.972972972972968</v>
      </c>
      <c r="P27" s="38">
        <f t="shared" si="12"/>
        <v>62</v>
      </c>
      <c r="Q27" s="38">
        <f t="shared" si="13"/>
        <v>62</v>
      </c>
      <c r="R27" s="38">
        <f t="shared" si="14"/>
        <v>67.027027027027017</v>
      </c>
      <c r="S27" s="39">
        <f t="shared" si="15"/>
        <v>-5.0270270270270316</v>
      </c>
      <c r="T27" s="39">
        <f t="shared" si="16"/>
        <v>-5.0270270270270174</v>
      </c>
      <c r="U27" t="s">
        <v>168</v>
      </c>
      <c r="V27" t="s">
        <v>169</v>
      </c>
      <c r="W27" t="s">
        <v>186</v>
      </c>
      <c r="X27" s="48" t="s">
        <v>181</v>
      </c>
      <c r="Y27" s="41"/>
    </row>
    <row r="28" spans="1:25" ht="15" x14ac:dyDescent="0.25">
      <c r="A28">
        <v>1.89</v>
      </c>
      <c r="B28">
        <v>1.94</v>
      </c>
      <c r="C28" s="29">
        <f t="shared" si="0"/>
        <v>4.4564446626302434E-2</v>
      </c>
      <c r="D28" s="30">
        <f>IF(OR($A28="",$B28=""),"",A28*'MPTO_working_2-way'!$G27)</f>
        <v>1.9742268041237114</v>
      </c>
      <c r="E28" s="32">
        <f>IF(OR($A28="",$B28=""),"",B28*'MPTO_working_2-way'!$G27)</f>
        <v>2.0264550264550265</v>
      </c>
      <c r="F28" s="30">
        <f>IF(OR($A28="",$B28=""),"",'MPTO_working_2-way'!D27)</f>
        <v>1.9730936877791532</v>
      </c>
      <c r="G28" s="32">
        <f>IF(OR($A28="",$B28=""),"",'MPTO_working_2-way'!E27)</f>
        <v>2.0276502792678208</v>
      </c>
      <c r="H28" s="30">
        <f>IF(OR($A28="",$B28=""),"",'OddsRatio_working_2-way'!M27)</f>
        <v>1.9730408576407765</v>
      </c>
      <c r="I28" s="30">
        <f>IF(OR($A28="",$B28=""),"",'OddsRatio_working_2-way'!N27)</f>
        <v>2.0277060743621682</v>
      </c>
      <c r="J28" s="30">
        <f>IF('Log_working_2-way'!$D27="","",A28^('Log_working_2-way'!$D27))</f>
        <v>1.9725205567658568</v>
      </c>
      <c r="K28" s="32">
        <f>IF('Log_working_2-way'!$D27="","",B28^('Log_working_2-way'!$D27))</f>
        <v>2.0282558996234914</v>
      </c>
      <c r="L28" s="37">
        <f t="shared" si="9"/>
        <v>0.50652741514360311</v>
      </c>
      <c r="M28" s="37">
        <f t="shared" si="10"/>
        <v>0.49347258485639683</v>
      </c>
      <c r="N28" s="38">
        <v>125</v>
      </c>
      <c r="O28" s="38">
        <f t="shared" si="11"/>
        <v>58.862433862433875</v>
      </c>
      <c r="P28" s="38">
        <f t="shared" si="12"/>
        <v>60.567010309278359</v>
      </c>
      <c r="Q28" s="38">
        <f t="shared" si="13"/>
        <v>64.432989690721655</v>
      </c>
      <c r="R28" s="38">
        <f t="shared" si="14"/>
        <v>66.137566137566154</v>
      </c>
      <c r="S28" s="39">
        <f t="shared" si="15"/>
        <v>-5.5705558282877803</v>
      </c>
      <c r="T28" s="39">
        <f t="shared" si="16"/>
        <v>-5.5705558282877945</v>
      </c>
      <c r="U28" t="s">
        <v>170</v>
      </c>
      <c r="V28" t="s">
        <v>171</v>
      </c>
      <c r="W28" t="s">
        <v>186</v>
      </c>
      <c r="X28" s="48" t="s">
        <v>181</v>
      </c>
      <c r="Y28" s="41"/>
    </row>
    <row r="29" spans="1:25" ht="15" x14ac:dyDescent="0.25">
      <c r="A29">
        <v>1.64</v>
      </c>
      <c r="B29">
        <v>2.25</v>
      </c>
      <c r="C29" s="29">
        <f t="shared" si="0"/>
        <v>5.4200542005419905E-2</v>
      </c>
      <c r="D29" s="30">
        <f>IF(OR($A29="",$B29=""),"",A29*'MPTO_working_2-way'!$G28)</f>
        <v>1.7288888888888885</v>
      </c>
      <c r="E29" s="32">
        <f>IF(OR($A29="",$B29=""),"",B29*'MPTO_working_2-way'!$G28)</f>
        <v>2.3719512195121948</v>
      </c>
      <c r="F29" s="30">
        <f>IF(OR($A29="",$B29=""),"",'MPTO_working_2-way'!D28)</f>
        <v>1.7162790697674415</v>
      </c>
      <c r="G29" s="32">
        <f>IF(OR($A29="",$B29=""),"",'MPTO_working_2-way'!E28)</f>
        <v>2.3961038961038956</v>
      </c>
      <c r="H29" s="30">
        <f>IF(OR($A29="",$B29=""),"",'OddsRatio_working_2-way'!M28)</f>
        <v>1.7155417527999324</v>
      </c>
      <c r="I29" s="30">
        <f>IF(OR($A29="",$B29=""),"",'OddsRatio_working_2-way'!N28)</f>
        <v>2.3975424859373686</v>
      </c>
      <c r="J29" s="30">
        <f>IF('Log_working_2-way'!$D28="","",A29^('Log_working_2-way'!$D28))</f>
        <v>1.7097405821921285</v>
      </c>
      <c r="K29" s="32">
        <f>IF('Log_working_2-way'!$D28="","",B29^('Log_working_2-way'!$D28))</f>
        <v>2.4089655080855601</v>
      </c>
      <c r="L29" s="37">
        <f t="shared" si="9"/>
        <v>0.57840616966580993</v>
      </c>
      <c r="M29" s="37">
        <f t="shared" si="10"/>
        <v>0.42159383033419029</v>
      </c>
      <c r="N29" s="38">
        <v>126</v>
      </c>
      <c r="O29" s="38">
        <f t="shared" si="11"/>
        <v>49.170731707317067</v>
      </c>
      <c r="P29" s="38">
        <f t="shared" si="12"/>
        <v>70</v>
      </c>
      <c r="Q29" s="38">
        <f t="shared" si="13"/>
        <v>56</v>
      </c>
      <c r="R29" s="38">
        <f t="shared" si="14"/>
        <v>76.829268292682926</v>
      </c>
      <c r="S29" s="39">
        <f t="shared" si="15"/>
        <v>-6.8292682926829329</v>
      </c>
      <c r="T29" s="39">
        <f t="shared" si="16"/>
        <v>-6.8292682926829258</v>
      </c>
      <c r="U29" t="s">
        <v>172</v>
      </c>
      <c r="V29" t="s">
        <v>173</v>
      </c>
      <c r="W29" t="s">
        <v>186</v>
      </c>
      <c r="X29" s="48" t="s">
        <v>181</v>
      </c>
      <c r="Y29" s="41"/>
    </row>
    <row r="30" spans="1:25" s="35" customFormat="1" ht="15" x14ac:dyDescent="0.25">
      <c r="A30">
        <v>1.75</v>
      </c>
      <c r="B30">
        <v>2.0699999999999998</v>
      </c>
      <c r="C30" s="29">
        <f t="shared" si="0"/>
        <v>5.452035886818507E-2</v>
      </c>
      <c r="D30" s="30">
        <f>IF(OR($A30="",$B30=""),"",A30*'MPTO_working_2-way'!$G29)</f>
        <v>1.8454106280193239</v>
      </c>
      <c r="E30" s="32">
        <f>IF(OR($A30="",$B30=""),"",B30*'MPTO_working_2-way'!$G29)</f>
        <v>2.1828571428571428</v>
      </c>
      <c r="F30" s="30">
        <f>IF(OR($A30="",$B30=""),"",'MPTO_working_2-way'!D29)</f>
        <v>1.8376664552948638</v>
      </c>
      <c r="G30" s="32">
        <f>IF(OR($A30="",$B30=""),"",'MPTO_working_2-way'!E29)</f>
        <v>2.1937925813777439</v>
      </c>
      <c r="H30" s="30">
        <f>IF(OR($A30="",$B30=""),"",'OddsRatio_working_2-way'!M29)</f>
        <v>1.8372183582789212</v>
      </c>
      <c r="I30" s="30">
        <f>IF(OR($A30="",$B30=""),"",'OddsRatio_working_2-way'!N29)</f>
        <v>2.194431524477928</v>
      </c>
      <c r="J30" s="30">
        <f>IF('Log_working_2-way'!$D29="","",A30^('Log_working_2-way'!$D29))</f>
        <v>1.8336477841353114</v>
      </c>
      <c r="K30" s="32">
        <f>IF('Log_working_2-way'!$D29="","",B30^('Log_working_2-way'!$D29))</f>
        <v>2.1995473616416468</v>
      </c>
      <c r="L30" s="37">
        <f t="shared" si="9"/>
        <v>0.54188481675392663</v>
      </c>
      <c r="M30" s="37">
        <f t="shared" si="10"/>
        <v>0.45811518324607331</v>
      </c>
      <c r="N30" s="38">
        <v>127</v>
      </c>
      <c r="O30" s="38">
        <f t="shared" si="11"/>
        <v>54.428571428571423</v>
      </c>
      <c r="P30" s="38">
        <f t="shared" si="12"/>
        <v>65.647342995169083</v>
      </c>
      <c r="Q30" s="38">
        <f t="shared" si="13"/>
        <v>61.352657004830924</v>
      </c>
      <c r="R30" s="38">
        <f t="shared" si="14"/>
        <v>72.571428571428569</v>
      </c>
      <c r="S30" s="39">
        <f t="shared" si="15"/>
        <v>-6.9240855762595004</v>
      </c>
      <c r="T30" s="39">
        <f t="shared" si="16"/>
        <v>-6.9240855762594862</v>
      </c>
      <c r="U30" t="s">
        <v>174</v>
      </c>
      <c r="V30" t="s">
        <v>175</v>
      </c>
      <c r="W30" t="s">
        <v>186</v>
      </c>
      <c r="X30" s="48" t="s">
        <v>181</v>
      </c>
      <c r="Y30" s="41"/>
    </row>
    <row r="31" spans="1:25" ht="15" x14ac:dyDescent="0.25">
      <c r="A31">
        <v>2.0299999999999998</v>
      </c>
      <c r="B31">
        <v>1.77</v>
      </c>
      <c r="C31" s="29">
        <f t="shared" si="0"/>
        <v>5.7582588850852989E-2</v>
      </c>
      <c r="D31" s="30">
        <f>IF(OR($A31="",$B31=""),"",A31*'MPTO_working_2-way'!$G30)</f>
        <v>2.1468926553672314</v>
      </c>
      <c r="E31" s="32">
        <f>IF(OR($A31="",$B31=""),"",B31*'MPTO_working_2-way'!$G30)</f>
        <v>1.8719211822660098</v>
      </c>
      <c r="F31" s="30">
        <f>IF(OR($A31="",$B31=""),"",'MPTO_working_2-way'!D30)</f>
        <v>2.1560109207644533</v>
      </c>
      <c r="G31" s="32">
        <f>IF(OR($A31="",$B31=""),"",'MPTO_working_2-way'!E30)</f>
        <v>1.8650437310217747</v>
      </c>
      <c r="H31" s="30">
        <f>IF(OR($A31="",$B31=""),"",'OddsRatio_working_2-way'!M30)</f>
        <v>2.1565735331842664</v>
      </c>
      <c r="I31" s="30">
        <f>IF(OR($A31="",$B31=""),"",'OddsRatio_working_2-way'!N30)</f>
        <v>1.8646229325746457</v>
      </c>
      <c r="J31" s="30">
        <f>IF('Log_working_2-way'!$D30="","",A31^('Log_working_2-way'!$D30))</f>
        <v>2.1608440721892874</v>
      </c>
      <c r="K31" s="32">
        <f>IF('Log_working_2-way'!$D30="","",B31^('Log_working_2-way'!$D30))</f>
        <v>1.8614421384872226</v>
      </c>
      <c r="L31" s="37">
        <f t="shared" si="9"/>
        <v>0.46578947368421059</v>
      </c>
      <c r="M31" s="37">
        <f t="shared" si="10"/>
        <v>0.53421052631578947</v>
      </c>
      <c r="N31" s="38">
        <v>128</v>
      </c>
      <c r="O31" s="38">
        <f t="shared" si="11"/>
        <v>64.945812807881765</v>
      </c>
      <c r="P31" s="38">
        <f t="shared" si="12"/>
        <v>55.683615819209045</v>
      </c>
      <c r="Q31" s="38">
        <f t="shared" si="13"/>
        <v>72.316384180790962</v>
      </c>
      <c r="R31" s="38">
        <f t="shared" si="14"/>
        <v>63.054187192118235</v>
      </c>
      <c r="S31" s="39">
        <f t="shared" si="15"/>
        <v>-7.3705713729091968</v>
      </c>
      <c r="T31" s="39">
        <f t="shared" si="16"/>
        <v>-7.3705713729091897</v>
      </c>
      <c r="U31" t="s">
        <v>176</v>
      </c>
      <c r="V31" t="s">
        <v>177</v>
      </c>
      <c r="W31" t="s">
        <v>186</v>
      </c>
      <c r="X31" s="48" t="s">
        <v>181</v>
      </c>
      <c r="Y31" s="41"/>
    </row>
    <row r="32" spans="1:25" ht="15" x14ac:dyDescent="0.25">
      <c r="A32">
        <v>1.84</v>
      </c>
      <c r="B32">
        <v>1.96</v>
      </c>
      <c r="C32" s="29">
        <f t="shared" si="0"/>
        <v>5.3682342502218372E-2</v>
      </c>
      <c r="D32" s="30">
        <f>IF(OR($A32="",$B32=""),"",A32*'MPTO_working_2-way'!$G31)</f>
        <v>1.9387755102040818</v>
      </c>
      <c r="E32" s="32">
        <f>IF(OR($A32="",$B32=""),"",B32*'MPTO_working_2-way'!$G31)</f>
        <v>2.0652173913043481</v>
      </c>
      <c r="F32" s="30">
        <f>IF(OR($A32="",$B32=""),"",'MPTO_working_2-way'!D31)</f>
        <v>1.9355946758265352</v>
      </c>
      <c r="G32" s="32">
        <f>IF(OR($A32="",$B32=""),"",'MPTO_working_2-way'!E31)</f>
        <v>2.0688389169343737</v>
      </c>
      <c r="H32" s="30">
        <f>IF(OR($A32="",$B32=""),"",'OddsRatio_working_2-way'!M31)</f>
        <v>1.9354143466934854</v>
      </c>
      <c r="I32" s="30">
        <f>IF(OR($A32="",$B32=""),"",'OddsRatio_working_2-way'!N31)</f>
        <v>2.0690449676496976</v>
      </c>
      <c r="J32" s="30">
        <f>IF('Log_working_2-way'!$D31="","",A32^('Log_working_2-way'!$D31))</f>
        <v>1.9339444082463377</v>
      </c>
      <c r="K32" s="32">
        <f>IF('Log_working_2-way'!$D31="","",B32^('Log_working_2-way'!$D31))</f>
        <v>2.0707275413491004</v>
      </c>
      <c r="L32" s="37">
        <f t="shared" si="9"/>
        <v>0.51578947368421046</v>
      </c>
      <c r="M32" s="37">
        <f t="shared" si="10"/>
        <v>0.48421052631578942</v>
      </c>
      <c r="N32" s="38">
        <v>129</v>
      </c>
      <c r="O32" s="38">
        <f t="shared" si="11"/>
        <v>58.891304347826093</v>
      </c>
      <c r="P32" s="38">
        <f t="shared" si="12"/>
        <v>63.183673469387756</v>
      </c>
      <c r="Q32" s="38">
        <f t="shared" si="13"/>
        <v>65.816326530612244</v>
      </c>
      <c r="R32" s="38">
        <f t="shared" si="14"/>
        <v>70.108695652173907</v>
      </c>
      <c r="S32" s="39">
        <f t="shared" si="15"/>
        <v>-6.9250221827861509</v>
      </c>
      <c r="T32" s="39">
        <f t="shared" si="16"/>
        <v>-6.9250221827861509</v>
      </c>
      <c r="U32" t="s">
        <v>178</v>
      </c>
      <c r="V32" t="s">
        <v>179</v>
      </c>
      <c r="W32" t="s">
        <v>186</v>
      </c>
      <c r="X32" s="48" t="s">
        <v>181</v>
      </c>
      <c r="Y32" s="41"/>
    </row>
    <row r="33" spans="1:25" ht="15" x14ac:dyDescent="0.25">
      <c r="A33">
        <v>1.88</v>
      </c>
      <c r="B33">
        <v>1.95</v>
      </c>
      <c r="C33" s="29">
        <f t="shared" si="0"/>
        <v>4.4735406437534042E-2</v>
      </c>
      <c r="D33" s="30">
        <f>IF(OR($A33="",$B33=""),"",A33*'MPTO_working_2-way'!$G32)</f>
        <v>1.9641025641025638</v>
      </c>
      <c r="E33" s="32">
        <f>IF(OR($A33="",$B33=""),"",B33*'MPTO_working_2-way'!$G32)</f>
        <v>2.0372340425531914</v>
      </c>
      <c r="F33" s="30">
        <f>IF(OR($A33="",$B33=""),"",'MPTO_working_2-way'!D32)</f>
        <v>1.9625267665952888</v>
      </c>
      <c r="G33" s="32">
        <f>IF(OR($A33="",$B33=""),"",'MPTO_working_2-way'!E32)</f>
        <v>2.0389321468298109</v>
      </c>
      <c r="H33" s="30">
        <f>IF(OR($A33="",$B33=""),"",'OddsRatio_working_2-way'!M32)</f>
        <v>1.9624530063715757</v>
      </c>
      <c r="I33" s="30">
        <f>IF(OR($A33="",$B33=""),"",'OddsRatio_working_2-way'!N32)</f>
        <v>2.0390117682420414</v>
      </c>
      <c r="J33" s="30">
        <f>IF('Log_working_2-way'!$D32="","",A33^('Log_working_2-way'!$D32))</f>
        <v>1.9617295659739398</v>
      </c>
      <c r="K33" s="32">
        <f>IF('Log_working_2-way'!$D32="","",B33^('Log_working_2-way'!$D32))</f>
        <v>2.0397933425150612</v>
      </c>
      <c r="L33" s="37">
        <f t="shared" si="9"/>
        <v>0.50913838120104449</v>
      </c>
      <c r="M33" s="37">
        <f t="shared" si="10"/>
        <v>0.49086161879895562</v>
      </c>
      <c r="N33" s="38">
        <v>130</v>
      </c>
      <c r="O33" s="38">
        <f t="shared" si="11"/>
        <v>60.851063829787222</v>
      </c>
      <c r="P33" s="38">
        <f t="shared" si="12"/>
        <v>63.333333333333343</v>
      </c>
      <c r="Q33" s="38">
        <f t="shared" si="13"/>
        <v>66.666666666666671</v>
      </c>
      <c r="R33" s="38">
        <f t="shared" si="14"/>
        <v>69.148936170212764</v>
      </c>
      <c r="S33" s="39">
        <f t="shared" si="15"/>
        <v>-5.8156028368794495</v>
      </c>
      <c r="T33" s="39">
        <f t="shared" si="16"/>
        <v>-5.815602836879421</v>
      </c>
      <c r="U33" t="s">
        <v>77</v>
      </c>
      <c r="V33" t="s">
        <v>80</v>
      </c>
      <c r="W33" t="s">
        <v>69</v>
      </c>
      <c r="X33" s="48" t="s">
        <v>181</v>
      </c>
      <c r="Y33" s="41"/>
    </row>
    <row r="34" spans="1:25" ht="15" x14ac:dyDescent="0.25">
      <c r="A34">
        <v>2.1</v>
      </c>
      <c r="B34">
        <v>1.75</v>
      </c>
      <c r="C34" s="29">
        <f t="shared" si="0"/>
        <v>4.761904761904745E-2</v>
      </c>
      <c r="D34" s="30">
        <f>IF(OR($A34="",$B34=""),"",A34*'MPTO_working_2-way'!$G33)</f>
        <v>2.1999999999999997</v>
      </c>
      <c r="E34" s="32">
        <f>IF(OR($A34="",$B34=""),"",B34*'MPTO_working_2-way'!$G33)</f>
        <v>1.833333333333333</v>
      </c>
      <c r="F34" s="30">
        <f>IF(OR($A34="",$B34=""),"",'MPTO_working_2-way'!D33)</f>
        <v>2.2105263157894735</v>
      </c>
      <c r="G34" s="32">
        <f>IF(OR($A34="",$B34=""),"",'MPTO_working_2-way'!E33)</f>
        <v>1.8260869565217388</v>
      </c>
      <c r="H34" s="30">
        <f>IF(OR($A34="",$B34=""),"",'OddsRatio_working_2-way'!M33)</f>
        <v>2.2110601416389968</v>
      </c>
      <c r="I34" s="30">
        <f>IF(OR($A34="",$B34=""),"",'OddsRatio_working_2-way'!N33)</f>
        <v>1.8257228238447702</v>
      </c>
      <c r="J34" s="30">
        <f>IF('Log_working_2-way'!$D33="","",A34^('Log_working_2-way'!$D33))</f>
        <v>2.2159538718240408</v>
      </c>
      <c r="K34" s="32">
        <f>IF('Log_working_2-way'!$D33="","",B34^('Log_working_2-way'!$D33))</f>
        <v>1.8223996182512778</v>
      </c>
      <c r="L34" s="37">
        <f t="shared" si="9"/>
        <v>0.45454545454545459</v>
      </c>
      <c r="M34" s="37">
        <f t="shared" si="10"/>
        <v>0.54545454545454553</v>
      </c>
      <c r="N34" s="38">
        <v>131</v>
      </c>
      <c r="O34" s="38">
        <f t="shared" si="11"/>
        <v>68.61904761904762</v>
      </c>
      <c r="P34" s="38">
        <f t="shared" si="12"/>
        <v>56.142857142857139</v>
      </c>
      <c r="Q34" s="38">
        <f t="shared" si="13"/>
        <v>74.857142857142847</v>
      </c>
      <c r="R34" s="38">
        <f t="shared" si="14"/>
        <v>62.38095238095238</v>
      </c>
      <c r="S34" s="39">
        <f t="shared" si="15"/>
        <v>-6.2380952380952266</v>
      </c>
      <c r="T34" s="39">
        <f t="shared" si="16"/>
        <v>-6.2380952380952408</v>
      </c>
      <c r="U34" t="s">
        <v>79</v>
      </c>
      <c r="V34" t="s">
        <v>78</v>
      </c>
      <c r="W34" t="s">
        <v>69</v>
      </c>
      <c r="X34" s="48" t="s">
        <v>181</v>
      </c>
      <c r="Y34" s="41"/>
    </row>
    <row r="35" spans="1:25" ht="15" x14ac:dyDescent="0.25">
      <c r="A35">
        <v>2.14</v>
      </c>
      <c r="B35">
        <v>1.72</v>
      </c>
      <c r="C35" s="29">
        <f t="shared" si="0"/>
        <v>4.8685068463377501E-2</v>
      </c>
      <c r="D35" s="30">
        <f>IF(OR($A35="",$B35=""),"",A35*'MPTO_working_2-way'!$G34)</f>
        <v>2.2441860465116279</v>
      </c>
      <c r="E35" s="32">
        <f>IF(OR($A35="",$B35=""),"",B35*'MPTO_working_2-way'!$G34)</f>
        <v>1.8037383177570092</v>
      </c>
      <c r="F35" s="30">
        <f>IF(OR($A35="",$B35=""),"",'MPTO_working_2-way'!D34)</f>
        <v>2.2576054955839058</v>
      </c>
      <c r="G35" s="32">
        <f>IF(OR($A35="",$B35=""),"",'MPTO_working_2-way'!E34)</f>
        <v>1.7951619196254389</v>
      </c>
      <c r="H35" s="30">
        <f>IF(OR($A35="",$B35=""),"",'OddsRatio_working_2-way'!M34)</f>
        <v>2.2583057392117913</v>
      </c>
      <c r="I35" s="30">
        <f>IF(OR($A35="",$B35=""),"",'OddsRatio_working_2-way'!N34)</f>
        <v>1.7947194142390264</v>
      </c>
      <c r="J35" s="30">
        <f>IF('Log_working_2-way'!$D34="","",A35^('Log_working_2-way'!$D34))</f>
        <v>2.2645658948599179</v>
      </c>
      <c r="K35" s="32">
        <f>IF('Log_working_2-way'!$D34="","",B35^('Log_working_2-way'!$D34))</f>
        <v>1.7907852046807202</v>
      </c>
      <c r="L35" s="37">
        <f t="shared" si="9"/>
        <v>0.44559585492227982</v>
      </c>
      <c r="M35" s="37">
        <f t="shared" si="10"/>
        <v>0.55440414507772029</v>
      </c>
      <c r="N35" s="38">
        <v>132</v>
      </c>
      <c r="O35" s="38">
        <f t="shared" si="11"/>
        <v>70.317757009345797</v>
      </c>
      <c r="P35" s="38">
        <f t="shared" si="12"/>
        <v>55.255813953488371</v>
      </c>
      <c r="Q35" s="38">
        <f t="shared" si="13"/>
        <v>76.744186046511629</v>
      </c>
      <c r="R35" s="38">
        <f t="shared" si="14"/>
        <v>61.682242990654203</v>
      </c>
      <c r="S35" s="39">
        <f t="shared" si="15"/>
        <v>-6.4264290371658319</v>
      </c>
      <c r="T35" s="39">
        <f t="shared" si="16"/>
        <v>-6.4264290371658319</v>
      </c>
      <c r="U35" t="s">
        <v>73</v>
      </c>
      <c r="V35" t="s">
        <v>70</v>
      </c>
      <c r="W35" t="s">
        <v>69</v>
      </c>
      <c r="X35" s="48" t="s">
        <v>181</v>
      </c>
      <c r="Y35" s="41"/>
    </row>
    <row r="36" spans="1:25" ht="15" x14ac:dyDescent="0.25">
      <c r="A36">
        <v>1.93</v>
      </c>
      <c r="B36">
        <v>1.91</v>
      </c>
      <c r="C36" s="29">
        <f t="shared" si="0"/>
        <v>4.1694924449990456E-2</v>
      </c>
      <c r="D36" s="30">
        <f>IF(OR($A36="",$B36=""),"",A36*'MPTO_working_2-way'!$G35)</f>
        <v>2.0104712041884816</v>
      </c>
      <c r="E36" s="32">
        <f>IF(OR($A36="",$B36=""),"",B36*'MPTO_working_2-way'!$G35)</f>
        <v>1.9896373056994816</v>
      </c>
      <c r="F36" s="30">
        <f>IF(OR($A36="",$B36=""),"",'MPTO_working_2-way'!D35)</f>
        <v>2.0109101819272834</v>
      </c>
      <c r="G36" s="32">
        <f>IF(OR($A36="",$B36=""),"",'MPTO_working_2-way'!E35)</f>
        <v>1.9892075654965866</v>
      </c>
      <c r="H36" s="30">
        <f>IF(OR($A36="",$B36=""),"",'OddsRatio_working_2-way'!M35)</f>
        <v>2.0109292863390706</v>
      </c>
      <c r="I36" s="30">
        <f>IF(OR($A36="",$B36=""),"",'OddsRatio_working_2-way'!N35)</f>
        <v>1.9891888715790902</v>
      </c>
      <c r="J36" s="30">
        <f>IF('Log_working_2-way'!$D35="","",A36^('Log_working_2-way'!$D35))</f>
        <v>2.0111305974900358</v>
      </c>
      <c r="K36" s="32">
        <f>IF('Log_working_2-way'!$D35="","",B36^('Log_working_2-way'!$D35))</f>
        <v>1.9889919289180891</v>
      </c>
      <c r="L36" s="37">
        <f t="shared" si="9"/>
        <v>0.49739583333333337</v>
      </c>
      <c r="M36" s="37">
        <f t="shared" si="10"/>
        <v>0.50260416666666674</v>
      </c>
      <c r="N36" s="38">
        <v>133</v>
      </c>
      <c r="O36" s="38">
        <f t="shared" si="11"/>
        <v>64.088082901554415</v>
      </c>
      <c r="P36" s="38">
        <f t="shared" si="12"/>
        <v>63.366492146596862</v>
      </c>
      <c r="Q36" s="38">
        <f t="shared" si="13"/>
        <v>69.633507853403145</v>
      </c>
      <c r="R36" s="38">
        <f t="shared" si="14"/>
        <v>68.911917098445599</v>
      </c>
      <c r="S36" s="39">
        <f t="shared" si="15"/>
        <v>-5.5454249518487302</v>
      </c>
      <c r="T36" s="39">
        <f t="shared" si="16"/>
        <v>-5.5454249518487373</v>
      </c>
      <c r="U36" t="s">
        <v>74</v>
      </c>
      <c r="V36" t="s">
        <v>68</v>
      </c>
      <c r="W36" t="s">
        <v>69</v>
      </c>
      <c r="X36" s="48" t="s">
        <v>181</v>
      </c>
      <c r="Y36" s="41"/>
    </row>
    <row r="37" spans="1:25" ht="15" x14ac:dyDescent="0.25">
      <c r="A37">
        <v>2.25</v>
      </c>
      <c r="B37">
        <v>1.63</v>
      </c>
      <c r="C37" s="29">
        <f t="shared" si="0"/>
        <v>5.7941376959781854E-2</v>
      </c>
      <c r="D37" s="30">
        <f>IF(OR($A37="",$B37=""),"",A37*'MPTO_working_2-way'!$G36)</f>
        <v>2.3803680981595092</v>
      </c>
      <c r="E37" s="32">
        <f>IF(OR($A37="",$B37=""),"",B37*'MPTO_working_2-way'!$G36)</f>
        <v>1.7244444444444442</v>
      </c>
      <c r="F37" s="30">
        <f>IF(OR($A37="",$B37=""),"",'MPTO_working_2-way'!D36)</f>
        <v>2.4068908941755538</v>
      </c>
      <c r="G37" s="32">
        <f>IF(OR($A37="",$B37=""),"",'MPTO_working_2-way'!E36)</f>
        <v>1.7107871720116616</v>
      </c>
      <c r="H37" s="30">
        <f>IF(OR($A37="",$B37=""),"",'OddsRatio_working_2-way'!M36)</f>
        <v>2.4085904245475276</v>
      </c>
      <c r="I37" s="30">
        <f>IF(OR($A37="",$B37=""),"",'OddsRatio_working_2-way'!N36)</f>
        <v>1.709929573971954</v>
      </c>
      <c r="J37" s="30">
        <f>IF('Log_working_2-way'!$D36="","",A37^('Log_working_2-way'!$D36))</f>
        <v>2.4211981519651009</v>
      </c>
      <c r="K37" s="32">
        <f>IF('Log_working_2-way'!$D36="","",B37^('Log_working_2-way'!$D36))</f>
        <v>1.7036316495434731</v>
      </c>
      <c r="L37" s="37">
        <f t="shared" si="9"/>
        <v>0.42010309278350516</v>
      </c>
      <c r="M37" s="37">
        <f t="shared" si="10"/>
        <v>0.57989690721649489</v>
      </c>
      <c r="N37" s="38">
        <v>134</v>
      </c>
      <c r="O37" s="38">
        <f t="shared" si="11"/>
        <v>74.444444444444443</v>
      </c>
      <c r="P37" s="38">
        <f t="shared" si="12"/>
        <v>51.79141104294478</v>
      </c>
      <c r="Q37" s="38">
        <f t="shared" si="13"/>
        <v>82.208588957055213</v>
      </c>
      <c r="R37" s="38">
        <f t="shared" si="14"/>
        <v>59.55555555555555</v>
      </c>
      <c r="S37" s="39">
        <f t="shared" si="15"/>
        <v>-7.7641445126107698</v>
      </c>
      <c r="T37" s="39">
        <f t="shared" si="16"/>
        <v>-7.7641445126107698</v>
      </c>
      <c r="U37" t="s">
        <v>76</v>
      </c>
      <c r="V37" t="s">
        <v>75</v>
      </c>
      <c r="W37" t="s">
        <v>69</v>
      </c>
      <c r="X37" s="48" t="s">
        <v>181</v>
      </c>
      <c r="Y37" s="41"/>
    </row>
    <row r="38" spans="1:25" ht="15" x14ac:dyDescent="0.25">
      <c r="A38">
        <v>1.76</v>
      </c>
      <c r="B38">
        <v>2.02</v>
      </c>
      <c r="C38" s="29">
        <f t="shared" si="0"/>
        <v>6.3231323132313388E-2</v>
      </c>
      <c r="D38" s="30">
        <f>IF(OR($A38="",$B38=""),"",A38*'MPTO_working_2-way'!$G37)</f>
        <v>1.8712871287128716</v>
      </c>
      <c r="E38" s="32">
        <f>IF(OR($A38="",$B38=""),"",B38*'MPTO_working_2-way'!$G37)</f>
        <v>2.1477272727272729</v>
      </c>
      <c r="F38" s="30">
        <f>IF(OR($A38="",$B38=""),"",'MPTO_working_2-way'!D37)</f>
        <v>1.8637030824072136</v>
      </c>
      <c r="G38" s="32">
        <f>IF(OR($A38="",$B38=""),"",'MPTO_working_2-way'!E37)</f>
        <v>2.157805292546735</v>
      </c>
      <c r="H38" s="30">
        <f>IF(OR($A38="",$B38=""),"",'OddsRatio_working_2-way'!M37)</f>
        <v>1.8631906158060845</v>
      </c>
      <c r="I38" s="30">
        <f>IF(OR($A38="",$B38=""),"",'OddsRatio_working_2-way'!N37)</f>
        <v>2.1584926685818493</v>
      </c>
      <c r="J38" s="30">
        <f>IF('Log_working_2-way'!$D37="","",A38^('Log_working_2-way'!$D37))</f>
        <v>1.8596677425298098</v>
      </c>
      <c r="K38" s="32">
        <f>IF('Log_working_2-way'!$D37="","",B38^('Log_working_2-way'!$D37))</f>
        <v>2.163240110709467</v>
      </c>
      <c r="L38" s="37">
        <f t="shared" si="9"/>
        <v>0.53439153439153431</v>
      </c>
      <c r="M38" s="37">
        <f t="shared" si="10"/>
        <v>0.46560846560846558</v>
      </c>
      <c r="N38" s="38">
        <v>135</v>
      </c>
      <c r="O38" s="38">
        <f t="shared" si="11"/>
        <v>58.295454545454547</v>
      </c>
      <c r="P38" s="38">
        <f t="shared" si="12"/>
        <v>68.168316831683157</v>
      </c>
      <c r="Q38" s="38">
        <f t="shared" si="13"/>
        <v>66.831683168316829</v>
      </c>
      <c r="R38" s="38">
        <f t="shared" si="14"/>
        <v>76.704545454545467</v>
      </c>
      <c r="S38" s="39">
        <f t="shared" si="15"/>
        <v>-8.5362286228622821</v>
      </c>
      <c r="T38" s="39">
        <f t="shared" si="16"/>
        <v>-8.5362286228623105</v>
      </c>
      <c r="U38" t="s">
        <v>83</v>
      </c>
      <c r="V38" t="s">
        <v>98</v>
      </c>
      <c r="W38" t="s">
        <v>112</v>
      </c>
      <c r="X38" s="48" t="s">
        <v>181</v>
      </c>
      <c r="Y38" s="41"/>
    </row>
    <row r="39" spans="1:25" ht="15" x14ac:dyDescent="0.25">
      <c r="A39">
        <v>1.62</v>
      </c>
      <c r="B39">
        <v>2.15</v>
      </c>
      <c r="C39" s="29">
        <f t="shared" si="0"/>
        <v>8.2400229687051407E-2</v>
      </c>
      <c r="D39" s="30">
        <f>IF(OR($A39="",$B39=""),"",A39*'MPTO_working_2-way'!$G38)</f>
        <v>1.7534883720930234</v>
      </c>
      <c r="E39" s="32">
        <f>IF(OR($A39="",$B39=""),"",B39*'MPTO_working_2-way'!$G38)</f>
        <v>2.3271604938271606</v>
      </c>
      <c r="F39" s="30">
        <f>IF(OR($A39="",$B39=""),"",'MPTO_working_2-way'!D38)</f>
        <v>1.735858460004984</v>
      </c>
      <c r="G39" s="32">
        <f>IF(OR($A39="",$B39=""),"",'MPTO_working_2-way'!E38)</f>
        <v>2.3589569928885878</v>
      </c>
      <c r="H39" s="30">
        <f>IF(OR($A39="",$B39=""),"",'OddsRatio_working_2-way'!M38)</f>
        <v>1.7342550202638107</v>
      </c>
      <c r="I39" s="30">
        <f>IF(OR($A39="",$B39=""),"",'OddsRatio_working_2-way'!N38)</f>
        <v>2.3619246343602938</v>
      </c>
      <c r="J39" s="30">
        <f>IF('Log_working_2-way'!$D38="","",A39^('Log_working_2-way'!$D38))</f>
        <v>1.7259871701381706</v>
      </c>
      <c r="K39" s="32">
        <f>IF('Log_working_2-way'!$D38="","",B39^('Log_working_2-way'!$D38))</f>
        <v>2.3774348102406857</v>
      </c>
      <c r="L39" s="37">
        <f t="shared" si="9"/>
        <v>0.57029177718832891</v>
      </c>
      <c r="M39" s="37">
        <f t="shared" si="10"/>
        <v>0.42970822281167109</v>
      </c>
      <c r="N39" s="38">
        <v>136</v>
      </c>
      <c r="O39" s="38">
        <f t="shared" si="11"/>
        <v>52.049382716049394</v>
      </c>
      <c r="P39" s="38">
        <f t="shared" si="12"/>
        <v>72.744186046511615</v>
      </c>
      <c r="Q39" s="38">
        <f t="shared" si="13"/>
        <v>63.255813953488371</v>
      </c>
      <c r="R39" s="38">
        <f t="shared" si="14"/>
        <v>83.950617283950606</v>
      </c>
      <c r="S39" s="39">
        <f t="shared" si="15"/>
        <v>-11.206431237438977</v>
      </c>
      <c r="T39" s="39">
        <f t="shared" si="16"/>
        <v>-11.206431237438991</v>
      </c>
      <c r="U39" t="s">
        <v>84</v>
      </c>
      <c r="V39" t="s">
        <v>87</v>
      </c>
      <c r="W39" t="s">
        <v>112</v>
      </c>
      <c r="X39" s="48" t="s">
        <v>181</v>
      </c>
      <c r="Y39" s="41"/>
    </row>
    <row r="40" spans="1:25" ht="15" x14ac:dyDescent="0.25">
      <c r="A40">
        <v>1.73</v>
      </c>
      <c r="B40">
        <v>2.06</v>
      </c>
      <c r="C40" s="29">
        <f t="shared" si="0"/>
        <v>6.3471575284808512E-2</v>
      </c>
      <c r="D40" s="30">
        <f>IF(OR($A40="",$B40=""),"",A40*'MPTO_working_2-way'!$G39)</f>
        <v>1.8398058252427187</v>
      </c>
      <c r="E40" s="32">
        <f>IF(OR($A40="",$B40=""),"",B40*'MPTO_working_2-way'!$G39)</f>
        <v>2.1907514450867054</v>
      </c>
      <c r="F40" s="30">
        <f>IF(OR($A40="",$B40=""),"",'MPTO_working_2-way'!D39)</f>
        <v>1.8304997688633216</v>
      </c>
      <c r="G40" s="32">
        <f>IF(OR($A40="",$B40=""),"",'MPTO_working_2-way'!E39)</f>
        <v>2.2040942544375044</v>
      </c>
      <c r="H40" s="30">
        <f>IF(OR($A40="",$B40=""),"",'OddsRatio_working_2-way'!M39)</f>
        <v>1.8298670045754433</v>
      </c>
      <c r="I40" s="30">
        <f>IF(OR($A40="",$B40=""),"",'OddsRatio_working_2-way'!N39)</f>
        <v>2.2050123628081781</v>
      </c>
      <c r="J40" s="30">
        <f>IF('Log_working_2-way'!$D39="","",A40^('Log_working_2-way'!$D39))</f>
        <v>1.8255482459955426</v>
      </c>
      <c r="K40" s="32">
        <f>IF('Log_working_2-way'!$D39="","",B40^('Log_working_2-way'!$D39))</f>
        <v>2.2113162432890694</v>
      </c>
      <c r="L40" s="37">
        <f t="shared" si="9"/>
        <v>0.54353562005277034</v>
      </c>
      <c r="M40" s="37">
        <f t="shared" si="10"/>
        <v>0.45646437994722949</v>
      </c>
      <c r="N40" s="38">
        <v>137</v>
      </c>
      <c r="O40" s="38">
        <f t="shared" si="11"/>
        <v>57.809248554913296</v>
      </c>
      <c r="P40" s="38">
        <f t="shared" si="12"/>
        <v>70.49514563106797</v>
      </c>
      <c r="Q40" s="38">
        <f t="shared" si="13"/>
        <v>66.504854368932044</v>
      </c>
      <c r="R40" s="38">
        <f t="shared" si="14"/>
        <v>79.190751445086718</v>
      </c>
      <c r="S40" s="39">
        <f t="shared" si="15"/>
        <v>-8.695605814018748</v>
      </c>
      <c r="T40" s="39">
        <f t="shared" si="16"/>
        <v>-8.695605814018748</v>
      </c>
      <c r="U40" t="s">
        <v>88</v>
      </c>
      <c r="V40" t="s">
        <v>85</v>
      </c>
      <c r="W40" t="s">
        <v>112</v>
      </c>
      <c r="X40" s="48" t="s">
        <v>181</v>
      </c>
      <c r="Y40" s="41"/>
    </row>
    <row r="41" spans="1:25" ht="15" x14ac:dyDescent="0.25">
      <c r="A41">
        <v>1.71</v>
      </c>
      <c r="B41">
        <v>2.09</v>
      </c>
      <c r="C41" s="29">
        <f t="shared" si="0"/>
        <v>6.3264221158958023E-2</v>
      </c>
      <c r="D41" s="30">
        <f>IF(OR($A41="",$B41=""),"",A41*'MPTO_working_2-way'!$G40)</f>
        <v>1.8181818181818181</v>
      </c>
      <c r="E41" s="32">
        <f>IF(OR($A41="",$B41=""),"",B41*'MPTO_working_2-way'!$G40)</f>
        <v>2.2222222222222223</v>
      </c>
      <c r="F41" s="30">
        <f>IF(OR($A41="",$B41=""),"",'MPTO_working_2-way'!D40)</f>
        <v>1.8077847188851512</v>
      </c>
      <c r="G41" s="32">
        <f>IF(OR($A41="",$B41=""),"",'MPTO_working_2-way'!E40)</f>
        <v>2.2379535990481854</v>
      </c>
      <c r="H41" s="30">
        <f>IF(OR($A41="",$B41=""),"",'OddsRatio_working_2-way'!M40)</f>
        <v>1.807078773595856</v>
      </c>
      <c r="I41" s="30">
        <f>IF(OR($A41="",$B41=""),"",'OddsRatio_working_2-way'!N40)</f>
        <v>2.2390364270696939</v>
      </c>
      <c r="J41" s="30">
        <f>IF('Log_working_2-way'!$D40="","",A41^('Log_working_2-way'!$D40))</f>
        <v>1.8022577244869571</v>
      </c>
      <c r="K41" s="32">
        <f>IF('Log_working_2-way'!$D40="","",B41^('Log_working_2-way'!$D40))</f>
        <v>2.2464822331658665</v>
      </c>
      <c r="L41" s="37">
        <f t="shared" si="9"/>
        <v>0.55000000000000004</v>
      </c>
      <c r="M41" s="37">
        <f t="shared" si="10"/>
        <v>0.44999999999999996</v>
      </c>
      <c r="N41" s="38">
        <v>138</v>
      </c>
      <c r="O41" s="38">
        <f t="shared" si="11"/>
        <v>57.298245614035082</v>
      </c>
      <c r="P41" s="38">
        <f t="shared" si="12"/>
        <v>71.971291866028693</v>
      </c>
      <c r="Q41" s="38">
        <f t="shared" si="13"/>
        <v>66.028708133971293</v>
      </c>
      <c r="R41" s="38">
        <f t="shared" si="14"/>
        <v>80.701754385964904</v>
      </c>
      <c r="S41" s="39">
        <f t="shared" si="15"/>
        <v>-8.7304625199362107</v>
      </c>
      <c r="T41" s="39">
        <f t="shared" si="16"/>
        <v>-8.7304625199362107</v>
      </c>
      <c r="U41" t="s">
        <v>86</v>
      </c>
      <c r="V41" t="s">
        <v>81</v>
      </c>
      <c r="W41" t="s">
        <v>112</v>
      </c>
      <c r="X41" s="48" t="s">
        <v>181</v>
      </c>
      <c r="Y41" s="41"/>
    </row>
    <row r="42" spans="1:25" ht="15" x14ac:dyDescent="0.25">
      <c r="A42">
        <v>1.53</v>
      </c>
      <c r="B42">
        <v>2.2799999999999998</v>
      </c>
      <c r="C42" s="29">
        <f t="shared" si="0"/>
        <v>9.219126246990017E-2</v>
      </c>
      <c r="D42" s="30">
        <f>IF(OR($A42="",$B42=""),"",A42*'MPTO_working_2-way'!$G41)</f>
        <v>1.6710526315789473</v>
      </c>
      <c r="E42" s="32">
        <f>IF(OR($A42="",$B42=""),"",B42*'MPTO_working_2-way'!$G41)</f>
        <v>2.4901960784313721</v>
      </c>
      <c r="F42" s="30">
        <f>IF(OR($A42="",$B42=""),"",'MPTO_working_2-way'!D41)</f>
        <v>1.6460928652321631</v>
      </c>
      <c r="G42" s="32">
        <f>IF(OR($A42="",$B42=""),"",'MPTO_working_2-way'!E41)</f>
        <v>2.5477651183172649</v>
      </c>
      <c r="H42" s="30">
        <f>IF(OR($A42="",$B42=""),"",'OddsRatio_working_2-way'!M41)</f>
        <v>1.6434768838116878</v>
      </c>
      <c r="I42" s="30">
        <f>IF(OR($A42="",$B42=""),"",'OddsRatio_working_2-way'!N41)</f>
        <v>2.5540573797716219</v>
      </c>
      <c r="J42" s="30">
        <f>IF('Log_working_2-way'!$D41="","",A42^('Log_working_2-way'!$D41))</f>
        <v>1.6317311830544328</v>
      </c>
      <c r="K42" s="32">
        <f>IF('Log_working_2-way'!$D41="","",B42^('Log_working_2-way'!$D41))</f>
        <v>2.5829517788958589</v>
      </c>
      <c r="L42" s="37">
        <f t="shared" si="9"/>
        <v>0.59842519685039375</v>
      </c>
      <c r="M42" s="37">
        <f t="shared" si="10"/>
        <v>0.40157480314960636</v>
      </c>
      <c r="N42" s="38">
        <v>139</v>
      </c>
      <c r="O42" s="38">
        <f t="shared" si="11"/>
        <v>48.150326797385631</v>
      </c>
      <c r="P42" s="38">
        <f t="shared" si="12"/>
        <v>78.035087719298232</v>
      </c>
      <c r="Q42" s="38">
        <f t="shared" si="13"/>
        <v>60.96491228070176</v>
      </c>
      <c r="R42" s="38">
        <f t="shared" si="14"/>
        <v>90.849673202614383</v>
      </c>
      <c r="S42" s="39">
        <f t="shared" si="15"/>
        <v>-12.814585483316129</v>
      </c>
      <c r="T42" s="39">
        <f t="shared" si="16"/>
        <v>-12.814585483316151</v>
      </c>
      <c r="U42" t="s">
        <v>97</v>
      </c>
      <c r="V42" t="s">
        <v>82</v>
      </c>
      <c r="W42" t="s">
        <v>112</v>
      </c>
      <c r="X42" s="48" t="s">
        <v>181</v>
      </c>
      <c r="Y42" s="41"/>
    </row>
    <row r="43" spans="1:25" ht="15" x14ac:dyDescent="0.25">
      <c r="A43">
        <v>1.74</v>
      </c>
      <c r="B43">
        <v>1.98</v>
      </c>
      <c r="C43" s="29">
        <f t="shared" si="0"/>
        <v>7.9763148728666078E-2</v>
      </c>
      <c r="D43" s="30">
        <f>IF(OR($A43="",$B43=""),"",A43*'MPTO_working_2-way'!$G42)</f>
        <v>1.8787878787878789</v>
      </c>
      <c r="E43" s="32">
        <f>IF(OR($A43="",$B43=""),"",B43*'MPTO_working_2-way'!$G42)</f>
        <v>2.1379310344827589</v>
      </c>
      <c r="F43" s="30">
        <f>IF(OR($A43="",$B43=""),"",'MPTO_working_2-way'!D42)</f>
        <v>1.869749267339629</v>
      </c>
      <c r="G43" s="32">
        <f>IF(OR($A43="",$B43=""),"",'MPTO_working_2-way'!E42)</f>
        <v>2.1497566454511423</v>
      </c>
      <c r="H43" s="30">
        <f>IF(OR($A43="",$B43=""),"",'OddsRatio_working_2-way'!M42)</f>
        <v>1.8689660757568891</v>
      </c>
      <c r="I43" s="30">
        <f>IF(OR($A43="",$B43=""),"",'OddsRatio_working_2-way'!N42)</f>
        <v>2.1507929111375019</v>
      </c>
      <c r="J43" s="30">
        <f>IF('Log_working_2-way'!$D42="","",A43^('Log_working_2-way'!$D42))</f>
        <v>1.8647111221115733</v>
      </c>
      <c r="K43" s="32">
        <f>IF('Log_working_2-way'!$D42="","",B43^('Log_working_2-way'!$D42))</f>
        <v>2.1564555773509109</v>
      </c>
      <c r="L43" s="37">
        <f t="shared" si="9"/>
        <v>0.532258064516129</v>
      </c>
      <c r="M43" s="37">
        <f t="shared" si="10"/>
        <v>0.46774193548387089</v>
      </c>
      <c r="N43" s="38">
        <v>140</v>
      </c>
      <c r="O43" s="38">
        <f t="shared" si="11"/>
        <v>59.540229885057464</v>
      </c>
      <c r="P43" s="38">
        <f t="shared" si="12"/>
        <v>69.292929292929287</v>
      </c>
      <c r="Q43" s="38">
        <f t="shared" si="13"/>
        <v>70.707070707070713</v>
      </c>
      <c r="R43" s="38">
        <f t="shared" si="14"/>
        <v>80.459770114942529</v>
      </c>
      <c r="S43" s="39">
        <f t="shared" si="15"/>
        <v>-11.166840822013249</v>
      </c>
      <c r="T43" s="39">
        <f t="shared" si="16"/>
        <v>-11.166840822013242</v>
      </c>
      <c r="U43" t="s">
        <v>121</v>
      </c>
      <c r="V43" t="s">
        <v>116</v>
      </c>
      <c r="W43" t="s">
        <v>119</v>
      </c>
      <c r="X43" s="48" t="s">
        <v>181</v>
      </c>
      <c r="Y43" s="41"/>
    </row>
    <row r="44" spans="1:25" ht="15" x14ac:dyDescent="0.25">
      <c r="A44">
        <v>1.78</v>
      </c>
      <c r="B44">
        <v>1.99</v>
      </c>
      <c r="C44" s="29">
        <f t="shared" si="0"/>
        <v>6.4310315623059111E-2</v>
      </c>
      <c r="D44" s="30">
        <f>IF(OR($A44="",$B44=""),"",A44*'MPTO_working_2-way'!$G43)</f>
        <v>1.8944723618090453</v>
      </c>
      <c r="E44" s="32">
        <f>IF(OR($A44="",$B44=""),"",B44*'MPTO_working_2-way'!$G43)</f>
        <v>2.1179775280898876</v>
      </c>
      <c r="F44" s="30">
        <f>IF(OR($A44="",$B44=""),"",'MPTO_working_2-way'!D43)</f>
        <v>1.8880656681413572</v>
      </c>
      <c r="G44" s="32">
        <f>IF(OR($A44="",$B44=""),"",'MPTO_working_2-way'!E43)</f>
        <v>2.1260428545705539</v>
      </c>
      <c r="H44" s="30">
        <f>IF(OR($A44="",$B44=""),"",'OddsRatio_working_2-way'!M43)</f>
        <v>1.8876253645985945</v>
      </c>
      <c r="I44" s="30">
        <f>IF(OR($A44="",$B44=""),"",'OddsRatio_working_2-way'!N43)</f>
        <v>2.1266014242982161</v>
      </c>
      <c r="J44" s="30">
        <f>IF('Log_working_2-way'!$D43="","",A44^('Log_working_2-way'!$D43))</f>
        <v>1.8846441559417171</v>
      </c>
      <c r="K44" s="32">
        <f>IF('Log_working_2-way'!$D43="","",B44^('Log_working_2-way'!$D43))</f>
        <v>2.130398017413631</v>
      </c>
      <c r="L44" s="37">
        <f t="shared" si="9"/>
        <v>0.52785145888594165</v>
      </c>
      <c r="M44" s="37">
        <f t="shared" si="10"/>
        <v>0.47214854111405835</v>
      </c>
      <c r="N44" s="38">
        <v>141</v>
      </c>
      <c r="O44" s="38">
        <f t="shared" si="11"/>
        <v>61.786516853932582</v>
      </c>
      <c r="P44" s="38">
        <f t="shared" si="12"/>
        <v>70.14572864321606</v>
      </c>
      <c r="Q44" s="38">
        <f t="shared" si="13"/>
        <v>70.854271356783912</v>
      </c>
      <c r="R44" s="38">
        <f t="shared" si="14"/>
        <v>79.213483146067418</v>
      </c>
      <c r="S44" s="39">
        <f t="shared" si="15"/>
        <v>-9.0677545028513293</v>
      </c>
      <c r="T44" s="39">
        <f t="shared" si="16"/>
        <v>-9.0677545028513578</v>
      </c>
      <c r="U44" t="s">
        <v>122</v>
      </c>
      <c r="V44" t="s">
        <v>114</v>
      </c>
      <c r="W44" t="s">
        <v>119</v>
      </c>
      <c r="X44" s="48" t="s">
        <v>181</v>
      </c>
      <c r="Y44" s="41"/>
    </row>
    <row r="45" spans="1:25" ht="15" x14ac:dyDescent="0.25">
      <c r="A45">
        <v>1.67</v>
      </c>
      <c r="B45">
        <v>2.0699999999999998</v>
      </c>
      <c r="C45" s="29">
        <f t="shared" si="0"/>
        <v>8.1894182649194569E-2</v>
      </c>
      <c r="D45" s="30">
        <f>IF(OR($A45="",$B45=""),"",A45*'MPTO_working_2-way'!$G44)</f>
        <v>1.8067632850241548</v>
      </c>
      <c r="E45" s="32">
        <f>IF(OR($A45="",$B45=""),"",B45*'MPTO_working_2-way'!$G44)</f>
        <v>2.2395209580838324</v>
      </c>
      <c r="F45" s="30">
        <f>IF(OR($A45="",$B45=""),"",'MPTO_working_2-way'!D44)</f>
        <v>1.7925795327853979</v>
      </c>
      <c r="G45" s="32">
        <f>IF(OR($A45="",$B45=""),"",'MPTO_working_2-way'!E44)</f>
        <v>2.2617030324838892</v>
      </c>
      <c r="H45" s="30">
        <f>IF(OR($A45="",$B45=""),"",'OddsRatio_working_2-way'!M44)</f>
        <v>1.7913079200280166</v>
      </c>
      <c r="I45" s="30">
        <f>IF(OR($A45="",$B45=""),"",'OddsRatio_working_2-way'!N44)</f>
        <v>2.2637305588507135</v>
      </c>
      <c r="J45" s="30">
        <f>IF('Log_working_2-way'!$D44="","",A45^('Log_working_2-way'!$D44))</f>
        <v>1.784643814719532</v>
      </c>
      <c r="K45" s="32">
        <f>IF('Log_working_2-way'!$D44="","",B45^('Log_working_2-way'!$D44))</f>
        <v>2.2744636243718097</v>
      </c>
      <c r="L45" s="37">
        <f t="shared" si="9"/>
        <v>0.55347593582887689</v>
      </c>
      <c r="M45" s="37">
        <f t="shared" si="10"/>
        <v>0.44652406417112295</v>
      </c>
      <c r="N45" s="38">
        <v>142</v>
      </c>
      <c r="O45" s="38">
        <f t="shared" si="11"/>
        <v>56.970059880239518</v>
      </c>
      <c r="P45" s="38">
        <f t="shared" si="12"/>
        <v>73.40096618357488</v>
      </c>
      <c r="Q45" s="38">
        <f t="shared" si="13"/>
        <v>68.59903381642512</v>
      </c>
      <c r="R45" s="38">
        <f t="shared" si="14"/>
        <v>85.029940119760482</v>
      </c>
      <c r="S45" s="39">
        <f t="shared" si="15"/>
        <v>-11.628973936185602</v>
      </c>
      <c r="T45" s="39">
        <f t="shared" si="16"/>
        <v>-11.628973936185602</v>
      </c>
      <c r="U45" t="s">
        <v>115</v>
      </c>
      <c r="V45" t="s">
        <v>118</v>
      </c>
      <c r="W45" t="s">
        <v>119</v>
      </c>
      <c r="X45" s="48" t="s">
        <v>181</v>
      </c>
      <c r="Y45" s="41"/>
    </row>
    <row r="46" spans="1:25" ht="15" x14ac:dyDescent="0.25">
      <c r="A46">
        <v>1.81</v>
      </c>
      <c r="B46">
        <v>1.98</v>
      </c>
      <c r="C46" s="29">
        <f t="shared" si="0"/>
        <v>5.7536692895808983E-2</v>
      </c>
      <c r="D46" s="30">
        <f>IF(OR($A46="",$B46=""),"",A46*'MPTO_working_2-way'!$G45)</f>
        <v>1.9141414141414144</v>
      </c>
      <c r="E46" s="32">
        <f>IF(OR($A46="",$B46=""),"",B46*'MPTO_working_2-way'!$G45)</f>
        <v>2.0939226519337018</v>
      </c>
      <c r="F46" s="30">
        <f>IF(OR($A46="",$B46=""),"",'MPTO_working_2-way'!D45)</f>
        <v>1.9094251158825726</v>
      </c>
      <c r="G46" s="32">
        <f>IF(OR($A46="",$B46=""),"",'MPTO_working_2-way'!E45)</f>
        <v>2.0995957583924074</v>
      </c>
      <c r="H46" s="30">
        <f>IF(OR($A46="",$B46=""),"",'OddsRatio_working_2-way'!M45)</f>
        <v>1.9091372900969898</v>
      </c>
      <c r="I46" s="30">
        <f>IF(OR($A46="",$B46=""),"",'OddsRatio_working_2-way'!N45)</f>
        <v>2.0999438818457401</v>
      </c>
      <c r="J46" s="30">
        <f>IF('Log_working_2-way'!$D45="","",A46^('Log_working_2-way'!$D45))</f>
        <v>1.9069528916252216</v>
      </c>
      <c r="K46" s="32">
        <f>IF('Log_working_2-way'!$D45="","",B46^('Log_working_2-way'!$D45))</f>
        <v>2.1025930996318438</v>
      </c>
      <c r="L46" s="37">
        <f t="shared" si="9"/>
        <v>0.52242744063324531</v>
      </c>
      <c r="M46" s="37">
        <f t="shared" si="10"/>
        <v>0.47757255936675458</v>
      </c>
      <c r="N46" s="38">
        <v>143</v>
      </c>
      <c r="O46" s="38">
        <f t="shared" si="11"/>
        <v>63.994475138121544</v>
      </c>
      <c r="P46" s="38">
        <f t="shared" si="12"/>
        <v>70.777777777777771</v>
      </c>
      <c r="Q46" s="38">
        <f t="shared" si="13"/>
        <v>72.222222222222229</v>
      </c>
      <c r="R46" s="38">
        <f t="shared" si="14"/>
        <v>79.005524861878456</v>
      </c>
      <c r="S46" s="39">
        <f t="shared" si="15"/>
        <v>-8.2277470841006846</v>
      </c>
      <c r="T46" s="39">
        <f t="shared" si="16"/>
        <v>-8.2277470841006846</v>
      </c>
      <c r="U46" t="s">
        <v>123</v>
      </c>
      <c r="V46" t="s">
        <v>113</v>
      </c>
      <c r="W46" t="s">
        <v>119</v>
      </c>
      <c r="X46" s="48" t="s">
        <v>181</v>
      </c>
      <c r="Y46" s="41"/>
    </row>
    <row r="47" spans="1:25" ht="15" x14ac:dyDescent="0.25">
      <c r="A47">
        <v>2.17</v>
      </c>
      <c r="B47">
        <v>1.71</v>
      </c>
      <c r="C47" s="29">
        <f t="shared" si="0"/>
        <v>4.5624814724984475E-2</v>
      </c>
      <c r="D47" s="30">
        <f>IF(OR($A47="",$B47=""),"",A47*'MPTO_working_2-way'!$G46)</f>
        <v>2.269005847953216</v>
      </c>
      <c r="E47" s="32">
        <f>IF(OR($A47="",$B47=""),"",B47*'MPTO_working_2-way'!$G46)</f>
        <v>1.7880184331797233</v>
      </c>
      <c r="F47" s="30">
        <f>IF(OR($A47="",$B47=""),"",'MPTO_working_2-way'!D46)</f>
        <v>2.2830159657919831</v>
      </c>
      <c r="G47" s="32">
        <f>IF(OR($A47="",$B47=""),"",'MPTO_working_2-way'!E46)</f>
        <v>1.7794135277051812</v>
      </c>
      <c r="H47" s="30">
        <f>IF(OR($A47="",$B47=""),"",'OddsRatio_working_2-way'!M46)</f>
        <v>2.283700636419435</v>
      </c>
      <c r="I47" s="30">
        <f>IF(OR($A47="",$B47=""),"",'OddsRatio_working_2-way'!N46)</f>
        <v>1.7789978221006826</v>
      </c>
      <c r="J47" s="30">
        <f>IF('Log_working_2-way'!$D46="","",A47^('Log_working_2-way'!$D46))</f>
        <v>2.2902231709951497</v>
      </c>
      <c r="K47" s="32">
        <f>IF('Log_working_2-way'!$D46="","",B47^('Log_working_2-way'!$D46))</f>
        <v>1.7750597125209804</v>
      </c>
      <c r="L47" s="37">
        <f t="shared" si="9"/>
        <v>0.44072164948453613</v>
      </c>
      <c r="M47" s="37">
        <f t="shared" si="10"/>
        <v>0.55927835051546393</v>
      </c>
      <c r="N47" s="38">
        <v>144</v>
      </c>
      <c r="O47" s="38">
        <f t="shared" si="11"/>
        <v>77.640552995391715</v>
      </c>
      <c r="P47" s="38">
        <f t="shared" si="12"/>
        <v>59.789473684210527</v>
      </c>
      <c r="Q47" s="38">
        <f t="shared" si="13"/>
        <v>84.210526315789465</v>
      </c>
      <c r="R47" s="38">
        <f t="shared" si="14"/>
        <v>66.359447004608299</v>
      </c>
      <c r="S47" s="39">
        <f t="shared" si="15"/>
        <v>-6.5699733203977502</v>
      </c>
      <c r="T47" s="39">
        <f t="shared" si="16"/>
        <v>-6.5699733203977715</v>
      </c>
      <c r="U47" t="s">
        <v>72</v>
      </c>
      <c r="V47" t="s">
        <v>102</v>
      </c>
      <c r="W47" t="s">
        <v>111</v>
      </c>
      <c r="X47" s="48" t="s">
        <v>181</v>
      </c>
      <c r="Y47" s="41"/>
    </row>
    <row r="48" spans="1:25" ht="15" x14ac:dyDescent="0.25">
      <c r="A48">
        <v>2.0099999999999998</v>
      </c>
      <c r="B48">
        <v>1.85</v>
      </c>
      <c r="C48" s="29">
        <f t="shared" si="0"/>
        <v>3.80529783514858E-2</v>
      </c>
      <c r="D48" s="30">
        <f>IF(OR($A48="",$B48=""),"",A48*'MPTO_working_2-way'!$G47)</f>
        <v>2.086486486486486</v>
      </c>
      <c r="E48" s="32">
        <f>IF(OR($A48="",$B48=""),"",B48*'MPTO_working_2-way'!$G47)</f>
        <v>1.9203980099502489</v>
      </c>
      <c r="F48" s="30">
        <f>IF(OR($A48="",$B48=""),"",'MPTO_working_2-way'!D47)</f>
        <v>2.0899255304201207</v>
      </c>
      <c r="G48" s="32">
        <f>IF(OR($A48="",$B48=""),"",'MPTO_working_2-way'!E47)</f>
        <v>1.9174938764986464</v>
      </c>
      <c r="H48" s="30">
        <f>IF(OR($A48="",$B48=""),"",'OddsRatio_working_2-way'!M47)</f>
        <v>2.0900620597551534</v>
      </c>
      <c r="I48" s="30">
        <f>IF(OR($A48="",$B48=""),"",'OddsRatio_working_2-way'!N47)</f>
        <v>1.91737896118008</v>
      </c>
      <c r="J48" s="30">
        <f>IF('Log_working_2-way'!$D47="","",A48^('Log_working_2-way'!$D47))</f>
        <v>2.0916381493676872</v>
      </c>
      <c r="K48" s="32">
        <f>IF('Log_working_2-way'!$D47="","",B48^('Log_working_2-way'!$D47))</f>
        <v>1.9160544641822177</v>
      </c>
      <c r="L48" s="37">
        <f t="shared" si="9"/>
        <v>0.47927461139896382</v>
      </c>
      <c r="M48" s="37">
        <f t="shared" si="10"/>
        <v>0.52072538860103623</v>
      </c>
      <c r="N48" s="38">
        <v>145</v>
      </c>
      <c r="O48" s="38">
        <f t="shared" si="11"/>
        <v>72.860696517412933</v>
      </c>
      <c r="P48" s="38">
        <f t="shared" si="12"/>
        <v>66.621621621621614</v>
      </c>
      <c r="Q48" s="38">
        <f t="shared" si="13"/>
        <v>78.378378378378372</v>
      </c>
      <c r="R48" s="38">
        <f t="shared" si="14"/>
        <v>72.139303482587081</v>
      </c>
      <c r="S48" s="39">
        <f t="shared" si="15"/>
        <v>-5.517681860965439</v>
      </c>
      <c r="T48" s="39">
        <f t="shared" si="16"/>
        <v>-5.5176818609654674</v>
      </c>
      <c r="U48" t="s">
        <v>99</v>
      </c>
      <c r="V48" t="s">
        <v>95</v>
      </c>
      <c r="W48" t="s">
        <v>111</v>
      </c>
      <c r="X48" s="48" t="s">
        <v>181</v>
      </c>
      <c r="Y48" s="41"/>
    </row>
    <row r="49" spans="1:25" ht="15" x14ac:dyDescent="0.25">
      <c r="A49">
        <v>2.25</v>
      </c>
      <c r="B49">
        <v>1.67</v>
      </c>
      <c r="C49" s="29">
        <f t="shared" si="0"/>
        <v>4.3246839654025315E-2</v>
      </c>
      <c r="D49" s="30">
        <f>IF(OR($A49="",$B49=""),"",A49*'MPTO_working_2-way'!$G48)</f>
        <v>2.3473053892215567</v>
      </c>
      <c r="E49" s="32">
        <f>IF(OR($A49="",$B49=""),"",B49*'MPTO_working_2-way'!$G48)</f>
        <v>1.7422222222222221</v>
      </c>
      <c r="F49" s="30">
        <f>IF(OR($A49="",$B49=""),"",'MPTO_working_2-way'!D48)</f>
        <v>2.3650668764752165</v>
      </c>
      <c r="G49" s="32">
        <f>IF(OR($A49="",$B49=""),"",'MPTO_working_2-way'!E48)</f>
        <v>1.732564841498559</v>
      </c>
      <c r="H49" s="30">
        <f>IF(OR($A49="",$B49=""),"",'OddsRatio_working_2-way'!M48)</f>
        <v>2.3658959117703833</v>
      </c>
      <c r="I49" s="30">
        <f>IF(OR($A49="",$B49=""),"",'OddsRatio_working_2-way'!N48)</f>
        <v>1.7321202087089249</v>
      </c>
      <c r="J49" s="30">
        <f>IF('Log_working_2-way'!$D48="","",A49^('Log_working_2-way'!$D48))</f>
        <v>2.3741767577611035</v>
      </c>
      <c r="K49" s="32">
        <f>IF('Log_working_2-way'!$D48="","",B49^('Log_working_2-way'!$D48))</f>
        <v>1.7277084220437684</v>
      </c>
      <c r="L49" s="37">
        <f t="shared" si="9"/>
        <v>0.42602040816326531</v>
      </c>
      <c r="M49" s="37">
        <f t="shared" si="10"/>
        <v>0.57397959183673475</v>
      </c>
      <c r="N49" s="38">
        <v>146</v>
      </c>
      <c r="O49" s="38">
        <f t="shared" si="11"/>
        <v>81.1111111111111</v>
      </c>
      <c r="P49" s="38">
        <f t="shared" si="12"/>
        <v>58.574850299401199</v>
      </c>
      <c r="Q49" s="38">
        <f t="shared" si="13"/>
        <v>87.425149700598809</v>
      </c>
      <c r="R49" s="38">
        <f t="shared" si="14"/>
        <v>64.888888888888886</v>
      </c>
      <c r="S49" s="39">
        <f t="shared" si="15"/>
        <v>-6.3140385894877085</v>
      </c>
      <c r="T49" s="39">
        <f t="shared" si="16"/>
        <v>-6.3140385894876871</v>
      </c>
      <c r="U49" t="s">
        <v>104</v>
      </c>
      <c r="V49" t="s">
        <v>91</v>
      </c>
      <c r="W49" t="s">
        <v>111</v>
      </c>
      <c r="X49" s="48" t="s">
        <v>181</v>
      </c>
      <c r="Y49" s="41"/>
    </row>
    <row r="50" spans="1:25" ht="15" x14ac:dyDescent="0.25">
      <c r="A50">
        <v>2.5499999999999998</v>
      </c>
      <c r="B50">
        <v>1.53</v>
      </c>
      <c r="C50" s="29">
        <f t="shared" si="0"/>
        <v>4.5751633986928164E-2</v>
      </c>
      <c r="D50" s="30">
        <f>IF(OR($A50="",$B50=""),"",A50*'MPTO_working_2-way'!$G49)</f>
        <v>2.6666666666666665</v>
      </c>
      <c r="E50" s="32">
        <f>IF(OR($A50="",$B50=""),"",B50*'MPTO_working_2-way'!$G49)</f>
        <v>1.6</v>
      </c>
      <c r="F50" s="30">
        <f>IF(OR($A50="",$B50=""),"",'MPTO_working_2-way'!D49)</f>
        <v>2.7079646017699113</v>
      </c>
      <c r="G50" s="32">
        <f>IF(OR($A50="",$B50=""),"",'MPTO_working_2-way'!E49)</f>
        <v>1.5854922279792747</v>
      </c>
      <c r="H50" s="30">
        <f>IF(OR($A50="",$B50=""),"",'OddsRatio_working_2-way'!M49)</f>
        <v>2.7101252298842891</v>
      </c>
      <c r="I50" s="30">
        <f>IF(OR($A50="",$B50=""),"",'OddsRatio_working_2-way'!N49)</f>
        <v>1.5847524979604342</v>
      </c>
      <c r="J50" s="30">
        <f>IF('Log_working_2-way'!$D49="","",A50^('Log_working_2-way'!$D49))</f>
        <v>2.7298027853486841</v>
      </c>
      <c r="K50" s="32">
        <f>IF('Log_working_2-way'!$D49="","",B50^('Log_working_2-way'!$D49))</f>
        <v>1.5781005837593247</v>
      </c>
      <c r="L50" s="37">
        <f t="shared" si="9"/>
        <v>0.375</v>
      </c>
      <c r="M50" s="37">
        <f t="shared" si="10"/>
        <v>0.625</v>
      </c>
      <c r="N50" s="38">
        <v>147</v>
      </c>
      <c r="O50" s="38">
        <f t="shared" si="11"/>
        <v>89.35294117647058</v>
      </c>
      <c r="P50" s="38">
        <f t="shared" si="12"/>
        <v>50.921568627450981</v>
      </c>
      <c r="Q50" s="38">
        <f t="shared" si="13"/>
        <v>96.078431372549019</v>
      </c>
      <c r="R50" s="38">
        <f t="shared" si="14"/>
        <v>57.64705882352942</v>
      </c>
      <c r="S50" s="39">
        <f t="shared" si="15"/>
        <v>-6.7254901960784395</v>
      </c>
      <c r="T50" s="39">
        <f t="shared" si="16"/>
        <v>-6.7254901960784395</v>
      </c>
      <c r="U50" t="s">
        <v>105</v>
      </c>
      <c r="V50" t="s">
        <v>93</v>
      </c>
      <c r="W50" t="s">
        <v>111</v>
      </c>
      <c r="X50" s="48" t="s">
        <v>181</v>
      </c>
      <c r="Y50" s="41"/>
    </row>
    <row r="51" spans="1:25" ht="15" x14ac:dyDescent="0.25">
      <c r="A51">
        <v>2.2200000000000002</v>
      </c>
      <c r="B51">
        <v>1.69</v>
      </c>
      <c r="C51" s="29">
        <f t="shared" si="0"/>
        <v>4.2166426781811372E-2</v>
      </c>
      <c r="D51" s="30">
        <f>IF(OR($A51="",$B51=""),"",A51*'MPTO_working_2-way'!$G50)</f>
        <v>2.3136094674556213</v>
      </c>
      <c r="E51" s="32">
        <f>IF(OR($A51="",$B51=""),"",B51*'MPTO_working_2-way'!$G50)</f>
        <v>1.7612612612612613</v>
      </c>
      <c r="F51" s="30">
        <f>IF(OR($A51="",$B51=""),"",'MPTO_working_2-way'!D50)</f>
        <v>2.3290086287168665</v>
      </c>
      <c r="G51" s="32">
        <f>IF(OR($A51="",$B51=""),"",'MPTO_working_2-way'!E50)</f>
        <v>1.7524405623803074</v>
      </c>
      <c r="H51" s="30">
        <f>IF(OR($A51="",$B51=""),"",'OddsRatio_working_2-way'!M50)</f>
        <v>2.3297052086943877</v>
      </c>
      <c r="I51" s="30">
        <f>IF(OR($A51="",$B51=""),"",'OddsRatio_working_2-way'!N50)</f>
        <v>1.7520463885238748</v>
      </c>
      <c r="J51" s="30">
        <f>IF('Log_working_2-way'!$D50="","",A51^('Log_working_2-way'!$D50))</f>
        <v>2.3368633562786214</v>
      </c>
      <c r="K51" s="32">
        <f>IF('Log_working_2-way'!$D50="","",B51^('Log_working_2-way'!$D50))</f>
        <v>1.7480196052222718</v>
      </c>
      <c r="L51" s="37">
        <f t="shared" si="9"/>
        <v>0.43222506393861893</v>
      </c>
      <c r="M51" s="37">
        <f t="shared" si="10"/>
        <v>0.56777493606138107</v>
      </c>
      <c r="N51" s="38">
        <v>148</v>
      </c>
      <c r="O51" s="38">
        <f t="shared" si="11"/>
        <v>81.333333333333329</v>
      </c>
      <c r="P51" s="38">
        <f t="shared" si="12"/>
        <v>60.426035502958584</v>
      </c>
      <c r="Q51" s="38">
        <f t="shared" si="13"/>
        <v>87.57396449704143</v>
      </c>
      <c r="R51" s="38">
        <f t="shared" si="14"/>
        <v>66.666666666666657</v>
      </c>
      <c r="S51" s="39">
        <f t="shared" si="15"/>
        <v>-6.2406311637081018</v>
      </c>
      <c r="T51" s="39">
        <f t="shared" si="16"/>
        <v>-6.2406311637080734</v>
      </c>
      <c r="U51" t="s">
        <v>89</v>
      </c>
      <c r="V51" t="s">
        <v>108</v>
      </c>
      <c r="W51" t="s">
        <v>111</v>
      </c>
      <c r="X51" s="48" t="s">
        <v>182</v>
      </c>
      <c r="Y51" s="41"/>
    </row>
    <row r="52" spans="1:25" ht="15" x14ac:dyDescent="0.25">
      <c r="A52">
        <v>2.06</v>
      </c>
      <c r="B52">
        <v>1.79</v>
      </c>
      <c r="C52" s="29">
        <f t="shared" si="0"/>
        <v>4.4096111080978329E-2</v>
      </c>
      <c r="D52" s="30">
        <f>IF(OR($A52="",$B52=""),"",A52*'MPTO_working_2-way'!$G51)</f>
        <v>2.1508379888268152</v>
      </c>
      <c r="E52" s="32">
        <f>IF(OR($A52="",$B52=""),"",B52*'MPTO_working_2-way'!$G51)</f>
        <v>1.8689320388349513</v>
      </c>
      <c r="F52" s="30">
        <f>IF(OR($A52="",$B52=""),"",'MPTO_working_2-way'!D51)</f>
        <v>2.1580148651021243</v>
      </c>
      <c r="G52" s="32">
        <f>IF(OR($A52="",$B52=""),"",'MPTO_working_2-way'!E51)</f>
        <v>1.8635467731338755</v>
      </c>
      <c r="H52" s="30">
        <f>IF(OR($A52="",$B52=""),"",'OddsRatio_working_2-way'!M51)</f>
        <v>2.1583488904033761</v>
      </c>
      <c r="I52" s="30">
        <f>IF(OR($A52="",$B52=""),"",'OddsRatio_working_2-way'!N51)</f>
        <v>1.863297757942139</v>
      </c>
      <c r="J52" s="30">
        <f>IF('Log_working_2-way'!$D51="","",A52^('Log_working_2-way'!$D51))</f>
        <v>2.1616657579923269</v>
      </c>
      <c r="K52" s="32">
        <f>IF('Log_working_2-way'!$D51="","",B52^('Log_working_2-way'!$D51))</f>
        <v>1.8608328110900716</v>
      </c>
      <c r="L52" s="37">
        <f t="shared" si="9"/>
        <v>0.46493506493506503</v>
      </c>
      <c r="M52" s="37">
        <f t="shared" si="10"/>
        <v>0.53506493506493513</v>
      </c>
      <c r="N52" s="38">
        <v>149</v>
      </c>
      <c r="O52" s="38">
        <f t="shared" si="11"/>
        <v>76.669902912621353</v>
      </c>
      <c r="P52" s="38">
        <f t="shared" si="12"/>
        <v>65.759776536312827</v>
      </c>
      <c r="Q52" s="38">
        <f t="shared" si="13"/>
        <v>83.240223463687144</v>
      </c>
      <c r="R52" s="38">
        <f t="shared" si="14"/>
        <v>72.330097087378647</v>
      </c>
      <c r="S52" s="39">
        <f t="shared" si="15"/>
        <v>-6.5703205510657909</v>
      </c>
      <c r="T52" s="39">
        <f t="shared" si="16"/>
        <v>-6.5703205510658194</v>
      </c>
      <c r="U52" t="s">
        <v>109</v>
      </c>
      <c r="V52" t="s">
        <v>106</v>
      </c>
      <c r="W52" t="s">
        <v>111</v>
      </c>
      <c r="X52" s="48" t="s">
        <v>182</v>
      </c>
      <c r="Y52" s="41"/>
    </row>
    <row r="53" spans="1:25" ht="15" x14ac:dyDescent="0.25">
      <c r="A53">
        <v>2.14</v>
      </c>
      <c r="B53">
        <v>1.74</v>
      </c>
      <c r="C53" s="29">
        <f t="shared" si="0"/>
        <v>4.200236330432916E-2</v>
      </c>
      <c r="D53" s="30">
        <f>IF(OR($A53="",$B53=""),"",A53*'MPTO_working_2-way'!$G52)</f>
        <v>2.2298850574712645</v>
      </c>
      <c r="E53" s="32">
        <f>IF(OR($A53="",$B53=""),"",B53*'MPTO_working_2-way'!$G52)</f>
        <v>1.8130841121495327</v>
      </c>
      <c r="F53" s="30">
        <f>IF(OR($A53="",$B53=""),"",'MPTO_working_2-way'!D52)</f>
        <v>2.2407028523288002</v>
      </c>
      <c r="G53" s="32">
        <f>IF(OR($A53="",$B53=""),"",'MPTO_working_2-way'!E52)</f>
        <v>1.8059947618585701</v>
      </c>
      <c r="H53" s="30">
        <f>IF(OR($A53="",$B53=""),"",'OddsRatio_working_2-way'!M52)</f>
        <v>2.2411851354816257</v>
      </c>
      <c r="I53" s="30">
        <f>IF(OR($A53="",$B53=""),"",'OddsRatio_working_2-way'!N52)</f>
        <v>1.8056815791722833</v>
      </c>
      <c r="J53" s="30">
        <f>IF('Log_working_2-way'!$D52="","",A53^('Log_working_2-way'!$D52))</f>
        <v>2.2461922009554618</v>
      </c>
      <c r="K53" s="32">
        <f>IF('Log_working_2-way'!$D52="","",B53^('Log_working_2-way'!$D52))</f>
        <v>1.8024444377303941</v>
      </c>
      <c r="L53" s="37">
        <f t="shared" si="9"/>
        <v>0.44845360824742264</v>
      </c>
      <c r="M53" s="37">
        <f t="shared" si="10"/>
        <v>0.55154639175257736</v>
      </c>
      <c r="N53" s="38">
        <v>150</v>
      </c>
      <c r="O53" s="38">
        <f t="shared" si="11"/>
        <v>79.90654205607477</v>
      </c>
      <c r="P53" s="38">
        <f t="shared" si="12"/>
        <v>63.793103448275858</v>
      </c>
      <c r="Q53" s="38">
        <f t="shared" si="13"/>
        <v>86.206896551724128</v>
      </c>
      <c r="R53" s="38">
        <f t="shared" si="14"/>
        <v>70.09345794392523</v>
      </c>
      <c r="S53" s="39">
        <f t="shared" si="15"/>
        <v>-6.3003544956493585</v>
      </c>
      <c r="T53" s="39">
        <f t="shared" si="16"/>
        <v>-6.3003544956493727</v>
      </c>
      <c r="U53" t="s">
        <v>100</v>
      </c>
      <c r="V53" t="s">
        <v>110</v>
      </c>
      <c r="W53" t="s">
        <v>111</v>
      </c>
      <c r="X53" s="48" t="s">
        <v>182</v>
      </c>
      <c r="Y53" s="41"/>
    </row>
    <row r="54" spans="1:25" ht="15" x14ac:dyDescent="0.25">
      <c r="A54">
        <v>2.67</v>
      </c>
      <c r="B54">
        <v>1.5</v>
      </c>
      <c r="C54" s="29">
        <f t="shared" si="0"/>
        <v>4.1198501872659055E-2</v>
      </c>
      <c r="D54" s="30">
        <f>IF(OR($A54="",$B54=""),"",A54*'MPTO_working_2-way'!$G53)</f>
        <v>2.78</v>
      </c>
      <c r="E54" s="32">
        <f>IF(OR($A54="",$B54=""),"",B54*'MPTO_working_2-way'!$G53)</f>
        <v>1.5617977528089886</v>
      </c>
      <c r="F54" s="30">
        <f>IF(OR($A54="",$B54=""),"",'MPTO_working_2-way'!D53)</f>
        <v>2.8253968253968247</v>
      </c>
      <c r="G54" s="32">
        <f>IF(OR($A54="",$B54=""),"",'MPTO_working_2-way'!E53)</f>
        <v>1.5478260869565217</v>
      </c>
      <c r="H54" s="30">
        <f>IF(OR($A54="",$B54=""),"",'OddsRatio_working_2-way'!M53)</f>
        <v>2.8275666882497057</v>
      </c>
      <c r="I54" s="30">
        <f>IF(OR($A54="",$B54=""),"",'OddsRatio_working_2-way'!N53)</f>
        <v>1.547175655164583</v>
      </c>
      <c r="J54" s="30">
        <f>IF('Log_working_2-way'!$D53="","",A54^('Log_working_2-way'!$D53))</f>
        <v>2.8492013733638273</v>
      </c>
      <c r="K54" s="32">
        <f>IF('Log_working_2-way'!$D53="","",B54^('Log_working_2-way'!$D53))</f>
        <v>1.5407739873024775</v>
      </c>
      <c r="L54" s="37">
        <f t="shared" si="9"/>
        <v>0.35971223021582738</v>
      </c>
      <c r="M54" s="37">
        <f t="shared" si="10"/>
        <v>0.64028776978417279</v>
      </c>
      <c r="N54" s="38">
        <v>151</v>
      </c>
      <c r="O54" s="38">
        <f t="shared" si="11"/>
        <v>94.445692883895148</v>
      </c>
      <c r="P54" s="38">
        <f t="shared" si="12"/>
        <v>50.333333333333329</v>
      </c>
      <c r="Q54" s="38">
        <f t="shared" si="13"/>
        <v>100.66666666666666</v>
      </c>
      <c r="R54" s="38">
        <f t="shared" si="14"/>
        <v>56.554307116104873</v>
      </c>
      <c r="S54" s="39">
        <f t="shared" si="15"/>
        <v>-6.2209737827715088</v>
      </c>
      <c r="T54" s="39">
        <f t="shared" si="16"/>
        <v>-6.2209737827715443</v>
      </c>
      <c r="U54" t="s">
        <v>103</v>
      </c>
      <c r="V54" t="s">
        <v>71</v>
      </c>
      <c r="W54" t="s">
        <v>111</v>
      </c>
      <c r="X54" s="48" t="s">
        <v>182</v>
      </c>
      <c r="Y54" s="41"/>
    </row>
    <row r="55" spans="1:25" ht="15" x14ac:dyDescent="0.25">
      <c r="A55">
        <v>2.64</v>
      </c>
      <c r="B55">
        <v>1.51</v>
      </c>
      <c r="C55" s="29">
        <f t="shared" si="0"/>
        <v>4.1039534417017798E-2</v>
      </c>
      <c r="D55" s="30">
        <f>IF(OR($A55="",$B55=""),"",A55*'MPTO_working_2-way'!$G54)</f>
        <v>2.7483443708609272</v>
      </c>
      <c r="E55" s="32">
        <f>IF(OR($A55="",$B55=""),"",B55*'MPTO_working_2-way'!$G54)</f>
        <v>1.5719696969696968</v>
      </c>
      <c r="F55" s="30">
        <f>IF(OR($A55="",$B55=""),"",'MPTO_working_2-way'!D54)</f>
        <v>2.7912057134855064</v>
      </c>
      <c r="G55" s="32">
        <f>IF(OR($A55="",$B55=""),"",'MPTO_working_2-way'!E54)</f>
        <v>1.5582831678523961</v>
      </c>
      <c r="H55" s="30">
        <f>IF(OR($A55="",$B55=""),"",'OddsRatio_working_2-way'!M54)</f>
        <v>2.7932334690468505</v>
      </c>
      <c r="I55" s="30">
        <f>IF(OR($A55="",$B55=""),"",'OddsRatio_working_2-way'!N54)</f>
        <v>1.5576518714718863</v>
      </c>
      <c r="J55" s="30">
        <f>IF('Log_working_2-way'!$D54="","",A55^('Log_working_2-way'!$D54))</f>
        <v>2.8136165906530577</v>
      </c>
      <c r="K55" s="32">
        <f>IF('Log_working_2-way'!$D54="","",B55^('Log_working_2-way'!$D54))</f>
        <v>1.5513844575270319</v>
      </c>
      <c r="L55" s="37">
        <f t="shared" si="9"/>
        <v>0.363855421686747</v>
      </c>
      <c r="M55" s="37">
        <f t="shared" si="10"/>
        <v>0.63614457831325311</v>
      </c>
      <c r="N55" s="38">
        <v>152</v>
      </c>
      <c r="O55" s="38">
        <f t="shared" si="11"/>
        <v>94.424242424242436</v>
      </c>
      <c r="P55" s="38">
        <f t="shared" si="12"/>
        <v>51.337748344370873</v>
      </c>
      <c r="Q55" s="38">
        <f t="shared" si="13"/>
        <v>100.66225165562915</v>
      </c>
      <c r="R55" s="38">
        <f t="shared" si="14"/>
        <v>57.575757575757578</v>
      </c>
      <c r="S55" s="39">
        <f t="shared" si="15"/>
        <v>-6.2380092313867124</v>
      </c>
      <c r="T55" s="39">
        <f t="shared" si="16"/>
        <v>-6.2380092313867053</v>
      </c>
      <c r="U55" t="s">
        <v>107</v>
      </c>
      <c r="V55" t="s">
        <v>94</v>
      </c>
      <c r="W55" t="s">
        <v>111</v>
      </c>
      <c r="X55" s="48" t="s">
        <v>182</v>
      </c>
      <c r="Y55" s="41"/>
    </row>
    <row r="56" spans="1:25" ht="15" x14ac:dyDescent="0.25">
      <c r="A56">
        <v>2.61</v>
      </c>
      <c r="B56">
        <v>1.51</v>
      </c>
      <c r="C56" s="29">
        <f t="shared" si="0"/>
        <v>4.5393418081246306E-2</v>
      </c>
      <c r="D56" s="30">
        <f>IF(OR($A56="",$B56=""),"",A56*'MPTO_working_2-way'!$G55)</f>
        <v>2.7284768211920527</v>
      </c>
      <c r="E56" s="32">
        <f>IF(OR($A56="",$B56=""),"",B56*'MPTO_working_2-way'!$G55)</f>
        <v>1.578544061302682</v>
      </c>
      <c r="F56" s="30">
        <f>IF(OR($A56="",$B56=""),"",'MPTO_working_2-way'!D55)</f>
        <v>2.7743479638168314</v>
      </c>
      <c r="G56" s="32">
        <f>IF(OR($A56="",$B56=""),"",'MPTO_working_2-way'!E55)</f>
        <v>1.563587312292952</v>
      </c>
      <c r="H56" s="30">
        <f>IF(OR($A56="",$B56=""),"",'OddsRatio_working_2-way'!M55)</f>
        <v>2.7767562424536565</v>
      </c>
      <c r="I56" s="30">
        <f>IF(OR($A56="",$B56=""),"",'OddsRatio_working_2-way'!N55)</f>
        <v>1.5628234059946366</v>
      </c>
      <c r="J56" s="30">
        <f>IF('Log_working_2-way'!$D55="","",A56^('Log_working_2-way'!$D55))</f>
        <v>2.7986858790418183</v>
      </c>
      <c r="K56" s="32">
        <f>IF('Log_working_2-way'!$D55="","",B56^('Log_working_2-way'!$D55))</f>
        <v>1.5559614447694183</v>
      </c>
      <c r="L56" s="37">
        <f t="shared" si="9"/>
        <v>0.3665048543689321</v>
      </c>
      <c r="M56" s="37">
        <f t="shared" si="10"/>
        <v>0.63349514563106801</v>
      </c>
      <c r="N56" s="38">
        <v>153</v>
      </c>
      <c r="O56" s="38">
        <f t="shared" si="11"/>
        <v>94.379310344827587</v>
      </c>
      <c r="P56" s="38">
        <f t="shared" si="12"/>
        <v>51.675496688741724</v>
      </c>
      <c r="Q56" s="38">
        <f t="shared" si="13"/>
        <v>101.32450331125828</v>
      </c>
      <c r="R56" s="38">
        <f t="shared" si="14"/>
        <v>58.620689655172413</v>
      </c>
      <c r="S56" s="39">
        <f t="shared" si="15"/>
        <v>-6.9451929664306959</v>
      </c>
      <c r="T56" s="39">
        <f t="shared" si="16"/>
        <v>-6.9451929664306888</v>
      </c>
      <c r="U56" t="s">
        <v>101</v>
      </c>
      <c r="V56" t="s">
        <v>92</v>
      </c>
      <c r="W56" t="s">
        <v>111</v>
      </c>
      <c r="X56" s="48" t="s">
        <v>183</v>
      </c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50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5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50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5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50" customFormat="1" ht="15" x14ac:dyDescent="0.25">
      <c r="A201" s="53"/>
      <c r="B201" s="53"/>
      <c r="C201" s="54"/>
      <c r="D201" s="55"/>
      <c r="E201" s="57"/>
      <c r="F201" s="55"/>
      <c r="G201" s="57"/>
      <c r="H201" s="55"/>
      <c r="I201" s="55"/>
      <c r="J201" s="55"/>
      <c r="K201" s="57"/>
      <c r="L201" s="60"/>
      <c r="M201" s="60"/>
      <c r="N201" s="61"/>
      <c r="O201" s="61"/>
      <c r="P201" s="61"/>
      <c r="Q201" s="61"/>
      <c r="R201" s="61"/>
      <c r="S201" s="62"/>
      <c r="T201" s="62"/>
      <c r="U201" s="53"/>
      <c r="V201" s="53"/>
      <c r="W201" s="53"/>
      <c r="X201" s="53"/>
      <c r="Y201" s="5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31" activePane="bottomLeft" state="frozen"/>
      <selection pane="bottomLeft" activeCell="S3" sqref="S3:S5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1.75</v>
      </c>
      <c r="B3">
        <v>3.96</v>
      </c>
      <c r="C3">
        <v>4.71</v>
      </c>
      <c r="D3" s="20">
        <f>IF(OR($A3="",$B3="",$C3=""),"",(1/A3)+(1/B3)+(1/C3)-1)</f>
        <v>3.6268049006902503E-2</v>
      </c>
      <c r="E3" s="17">
        <f>IF(OR($A3="",$B3="",$C3=""),"",A3*'MPTO_working_3-way'!$I2)</f>
        <v>1.8134690857620794</v>
      </c>
      <c r="F3" s="21">
        <f>IF(OR($A3="",$B3="",$C3=""),"",B3*'MPTO_working_3-way'!$I2)</f>
        <v>4.1036214740673342</v>
      </c>
      <c r="G3" s="22">
        <f>IF(OR($A3="",$B3="",$C3=""),"",C3*'MPTO_working_3-way'!$I2)</f>
        <v>4.8808225108225107</v>
      </c>
      <c r="H3" s="17">
        <f>IF(OR($A3="",$B3="",$C3=""),"",'MPTO_working_3-way'!E2)</f>
        <v>1.78782384838692</v>
      </c>
      <c r="I3" s="21">
        <f>IF(OR($A3="",$B3="",$C3=""),"",'MPTO_working_3-way'!F2)</f>
        <v>4.1591126288561266</v>
      </c>
      <c r="J3" s="22">
        <f>IF(OR($A3="",$B3="",$C3=""),"",'MPTO_working_3-way'!G2)</f>
        <v>4.9943844294151845</v>
      </c>
      <c r="K3" s="17">
        <f>IF(OR($A3="",$B3="",$C3=""),"",'OddsRatio_working_3-way'!H2)</f>
        <v>1.7970483567632063</v>
      </c>
      <c r="L3" s="21">
        <f>IF(OR($A3="",$B3="",$C3=""),"",'OddsRatio_working_3-way'!I2)</f>
        <v>4.1456841813587868</v>
      </c>
      <c r="M3" s="22">
        <f>IF(OR($A3="",$B3="",$C3=""),"",'OddsRatio_working_3-way'!J2)</f>
        <v>4.9427325381219926</v>
      </c>
      <c r="N3" s="23">
        <f>(1/E3)* 100</f>
        <v>55.142930632300633</v>
      </c>
      <c r="O3" s="24">
        <f>(1/F3)* 100</f>
        <v>24.368719345082351</v>
      </c>
      <c r="P3" s="24">
        <f>(1/G3)* 100</f>
        <v>20.488350022617009</v>
      </c>
      <c r="Q3" t="s">
        <v>124</v>
      </c>
      <c r="R3" t="s">
        <v>125</v>
      </c>
      <c r="S3" s="48" t="s">
        <v>180</v>
      </c>
      <c r="T3" s="35">
        <v>100</v>
      </c>
      <c r="U3" s="35">
        <f>(1/A4)*((T3*A4)-T3)</f>
        <v>67.21311475409837</v>
      </c>
      <c r="V3" s="35">
        <f>(1/B4)*((T3*B4)-T3)</f>
        <v>69.969969969969966</v>
      </c>
      <c r="W3" s="35">
        <f>(1/C4)*((T3*C4)-T3)</f>
        <v>59.514170040485837</v>
      </c>
      <c r="X3" s="35">
        <f>((1/B4)+(1/C4))*T3</f>
        <v>70.515859989544197</v>
      </c>
      <c r="Y3" s="35">
        <f>((1/A4)+(1/C4))*T3</f>
        <v>73.272715205415807</v>
      </c>
      <c r="Z3" s="35">
        <f>((1/A4)+(1/B4))*T3</f>
        <v>62.81691527593167</v>
      </c>
      <c r="AA3" s="35">
        <f t="shared" ref="AA3:AA4" si="0">U3-X3</f>
        <v>-3.3027452354458262</v>
      </c>
      <c r="AB3" s="35">
        <f t="shared" ref="AB3:AB4" si="1">V3-Y3</f>
        <v>-3.3027452354458404</v>
      </c>
      <c r="AC3" s="35">
        <f t="shared" ref="AC3:AC4" si="2">W3-Z3</f>
        <v>-3.3027452354458333</v>
      </c>
      <c r="AD3" s="27"/>
      <c r="AE3" s="27"/>
      <c r="AF3">
        <v>1.71</v>
      </c>
      <c r="AG3">
        <v>2.21</v>
      </c>
      <c r="AH3" s="41"/>
      <c r="AI3" s="27"/>
      <c r="AJ3" t="s">
        <v>184</v>
      </c>
    </row>
    <row r="4" spans="1:36" ht="15" x14ac:dyDescent="0.25">
      <c r="A4">
        <v>3.05</v>
      </c>
      <c r="B4">
        <v>3.33</v>
      </c>
      <c r="C4">
        <v>2.4700000000000002</v>
      </c>
      <c r="D4" s="20">
        <f t="shared" ref="D4:D67" si="3">IF(OR($A4="",$B4="",$C4=""),"",(1/A4)+(1/B4)+(1/C4)-1)</f>
        <v>3.3027452354458475E-2</v>
      </c>
      <c r="E4" s="17">
        <f>IF(OR($A4="",$B4="",$C4=""),"",A4*'MPTO_working_3-way'!$I3)</f>
        <v>3.150733729681098</v>
      </c>
      <c r="F4" s="21">
        <f>IF(OR($A4="",$B4="",$C4=""),"",B4*'MPTO_working_3-way'!$I3)</f>
        <v>3.4399814163403466</v>
      </c>
      <c r="G4" s="22">
        <f>IF(OR($A4="",$B4="",$C4=""),"",C4*'MPTO_working_3-way'!$I3)</f>
        <v>2.5515778073155126</v>
      </c>
      <c r="H4" s="17">
        <f>IF(OR($A4="",$B4="",$C4=""),"",'MPTO_working_3-way'!E3)</f>
        <v>3.1559709067334314</v>
      </c>
      <c r="I4" s="21">
        <f>IF(OR($A4="",$B4="",$C4=""),"",'MPTO_working_3-way'!F3)</f>
        <v>3.4567251769535625</v>
      </c>
      <c r="J4" s="22">
        <f>IF(OR($A4="",$B4="",$C4=""),"",'MPTO_working_3-way'!G3)</f>
        <v>2.539043192096881</v>
      </c>
      <c r="K4" s="17">
        <f>IF(OR($A4="",$B4="",$C4=""),"",'OddsRatio_working_3-way'!H3)</f>
        <v>3.1541841840407092</v>
      </c>
      <c r="L4" s="21">
        <f>IF(OR($A4="",$B4="",$C4=""),"",'OddsRatio_working_3-way'!I3)</f>
        <v>3.4484142189340745</v>
      </c>
      <c r="M4" s="22">
        <f>IF(OR($A4="",$B4="",$C4=""),"",'OddsRatio_working_3-way'!J3)</f>
        <v>2.5447076831901678</v>
      </c>
      <c r="N4" s="23">
        <f t="shared" ref="N4" si="4">(1/E4)* 100</f>
        <v>31.738638863056671</v>
      </c>
      <c r="O4" s="24">
        <f t="shared" ref="O4" si="5">(1/F4)* 100</f>
        <v>29.069924484181037</v>
      </c>
      <c r="P4" s="24">
        <f t="shared" ref="P4" si="6">(1/G4)* 100</f>
        <v>39.191436652762285</v>
      </c>
      <c r="Q4" t="s">
        <v>126</v>
      </c>
      <c r="R4" t="s">
        <v>127</v>
      </c>
      <c r="S4" s="48" t="s">
        <v>180</v>
      </c>
      <c r="T4" s="35">
        <v>100</v>
      </c>
      <c r="U4" s="35">
        <f t="shared" ref="U4" si="7">(1/A5)*((T4*A5)-T4)</f>
        <v>61.977186311787079</v>
      </c>
      <c r="V4" s="35">
        <f t="shared" ref="V4" si="8">(1/B5)*((T4*B5)-T4)</f>
        <v>69.418960244648318</v>
      </c>
      <c r="W4" s="35">
        <f t="shared" ref="W4" si="9">(1/C5)*((T4*C5)-T4)</f>
        <v>62.264150943396231</v>
      </c>
      <c r="X4" s="35">
        <f t="shared" ref="X4" si="10">((1/B5)+(1/C5))*T4</f>
        <v>68.316888811955451</v>
      </c>
      <c r="Y4" s="35">
        <f t="shared" ref="Y4" si="11">((1/A5)+(1/C5))*T4</f>
        <v>75.758662744816704</v>
      </c>
      <c r="Z4" s="35">
        <f t="shared" ref="Z4" si="12">((1/A5)+(1/B5))*T4</f>
        <v>68.603853443564617</v>
      </c>
      <c r="AA4" s="35">
        <f t="shared" si="0"/>
        <v>-6.3397025001683716</v>
      </c>
      <c r="AB4" s="35">
        <f t="shared" si="1"/>
        <v>-6.3397025001683858</v>
      </c>
      <c r="AC4" s="35">
        <f t="shared" si="2"/>
        <v>-6.3397025001683858</v>
      </c>
      <c r="AD4" s="4"/>
      <c r="AE4" s="4"/>
      <c r="AF4">
        <v>2.25</v>
      </c>
      <c r="AG4">
        <v>1.68</v>
      </c>
      <c r="AH4" s="4"/>
      <c r="AI4" s="4"/>
      <c r="AJ4" t="s">
        <v>185</v>
      </c>
    </row>
    <row r="5" spans="1:36" s="12" customFormat="1" ht="15" x14ac:dyDescent="0.25">
      <c r="A5">
        <v>2.63</v>
      </c>
      <c r="B5">
        <v>3.27</v>
      </c>
      <c r="C5">
        <v>2.65</v>
      </c>
      <c r="D5" s="20">
        <f t="shared" si="3"/>
        <v>6.3397025001683982E-2</v>
      </c>
      <c r="E5" s="17">
        <f>IF(OR($A5="",$B5="",$C5=""),"",A5*'MPTO_working_3-way'!$I4)</f>
        <v>2.7967341757544286</v>
      </c>
      <c r="F5" s="21">
        <f>IF(OR($A5="",$B5="",$C5=""),"",B5*'MPTO_working_3-way'!$I4)</f>
        <v>3.4773082717555068</v>
      </c>
      <c r="G5" s="22">
        <f>IF(OR($A5="",$B5="",$C5=""),"",C5*'MPTO_working_3-way'!$I4)</f>
        <v>2.8180021162544624</v>
      </c>
      <c r="H5" s="17">
        <f>IF(OR($A5="",$B5="",$C5=""),"",'MPTO_working_3-way'!E4)</f>
        <v>2.7847722343881771</v>
      </c>
      <c r="I5" s="21">
        <f>IF(OR($A5="",$B5="",$C5=""),"",'MPTO_working_3-way'!F4)</f>
        <v>3.5127400209569997</v>
      </c>
      <c r="J5" s="22">
        <f>IF(OR($A5="",$B5="",$C5=""),"",'MPTO_working_3-way'!G4)</f>
        <v>2.8072054875568995</v>
      </c>
      <c r="K5" s="17">
        <f>IF(OR($A5="",$B5="",$C5=""),"",'OddsRatio_working_3-way'!H4)</f>
        <v>2.7909387409419102</v>
      </c>
      <c r="L5" s="21">
        <f>IF(OR($A5="",$B5="",$C5=""),"",'OddsRatio_working_3-way'!I4)</f>
        <v>3.4941294122319846</v>
      </c>
      <c r="M5" s="22">
        <f>IF(OR($A5="",$B5="",$C5=""),"",'OddsRatio_working_3-way'!J4)</f>
        <v>2.8129134494197241</v>
      </c>
      <c r="N5" s="23">
        <f t="shared" ref="N5:N56" si="13">(1/E5)* 100</f>
        <v>35.755990278562912</v>
      </c>
      <c r="O5" s="24">
        <f t="shared" ref="O5:O56" si="14">(1/F5)* 100</f>
        <v>28.75787597327842</v>
      </c>
      <c r="P5" s="24">
        <f t="shared" ref="P5:P56" si="15">(1/G5)* 100</f>
        <v>35.486133748158657</v>
      </c>
      <c r="Q5" t="s">
        <v>120</v>
      </c>
      <c r="R5" t="s">
        <v>117</v>
      </c>
      <c r="S5" s="48" t="s">
        <v>180</v>
      </c>
      <c r="T5" s="35">
        <v>100</v>
      </c>
      <c r="U5" s="35">
        <f t="shared" ref="U5:U56" si="16">(1/A6)*((T5*A6)-T5)</f>
        <v>44.444444444444443</v>
      </c>
      <c r="V5" s="35">
        <f t="shared" ref="V5:V56" si="17">(1/B6)*((T5*B6)-T5)</f>
        <v>71.264367816091948</v>
      </c>
      <c r="W5" s="35">
        <f t="shared" ref="W5:W56" si="18">(1/C6)*((T5*C6)-T5)</f>
        <v>81.238273921200744</v>
      </c>
      <c r="X5" s="35">
        <f t="shared" ref="X5:X56" si="19">((1/B6)+(1/C6))*T5</f>
        <v>47.497358262707287</v>
      </c>
      <c r="Y5" s="35">
        <f t="shared" ref="Y5:Y56" si="20">((1/A6)+(1/C6))*T5</f>
        <v>74.317281634354799</v>
      </c>
      <c r="Z5" s="35">
        <f t="shared" ref="Z5:Z56" si="21">((1/A6)+(1/B6))*T5</f>
        <v>84.291187739463595</v>
      </c>
      <c r="AA5" s="35">
        <f t="shared" ref="AA5:AA56" si="22">U5-X5</f>
        <v>-3.0529138182628444</v>
      </c>
      <c r="AB5" s="35">
        <f t="shared" ref="AB5:AB56" si="23">V5-Y5</f>
        <v>-3.0529138182628515</v>
      </c>
      <c r="AC5" s="35">
        <f t="shared" ref="AC5:AC56" si="24">W5-Z5</f>
        <v>-3.0529138182628515</v>
      </c>
      <c r="AD5" s="27"/>
      <c r="AE5" s="27"/>
      <c r="AF5">
        <v>1.87</v>
      </c>
      <c r="AG5">
        <v>1.95</v>
      </c>
      <c r="AH5" s="36"/>
      <c r="AI5" s="27"/>
      <c r="AJ5" t="s">
        <v>119</v>
      </c>
    </row>
    <row r="6" spans="1:36" s="12" customFormat="1" ht="15" x14ac:dyDescent="0.25">
      <c r="A6">
        <v>1.8</v>
      </c>
      <c r="B6">
        <v>3.48</v>
      </c>
      <c r="C6">
        <v>5.33</v>
      </c>
      <c r="D6" s="20">
        <f t="shared" si="3"/>
        <v>3.0529138182628479E-2</v>
      </c>
      <c r="E6" s="17">
        <f>IF(OR($A6="",$B6="",$C6=""),"",A6*'MPTO_working_3-way'!$I5)</f>
        <v>1.8549524487287312</v>
      </c>
      <c r="F6" s="21">
        <f>IF(OR($A6="",$B6="",$C6=""),"",B6*'MPTO_working_3-way'!$I5)</f>
        <v>3.5862414008755472</v>
      </c>
      <c r="G6" s="22">
        <f>IF(OR($A6="",$B6="",$C6=""),"",C6*'MPTO_working_3-way'!$I5)</f>
        <v>5.4927203065134096</v>
      </c>
      <c r="H6" s="17">
        <f>IF(OR($A6="",$B6="",$C6=""),"",'MPTO_working_3-way'!E5)</f>
        <v>1.8335866929106184</v>
      </c>
      <c r="I6" s="21">
        <f>IF(OR($A6="",$B6="",$C6=""),"",'MPTO_working_3-way'!F5)</f>
        <v>3.6077646570653017</v>
      </c>
      <c r="J6" s="22">
        <f>IF(OR($A6="",$B6="",$C6=""),"",'MPTO_working_3-way'!G5)</f>
        <v>5.6356798509175858</v>
      </c>
      <c r="K6" s="17">
        <f>IF(OR($A6="",$B6="",$C6=""),"",'OddsRatio_working_3-way'!H5)</f>
        <v>1.8417511414993062</v>
      </c>
      <c r="L6" s="21">
        <f>IF(OR($A6="",$B6="",$C6=""),"",'OddsRatio_working_3-way'!I5)</f>
        <v>3.6094285386478497</v>
      </c>
      <c r="M6" s="22">
        <f>IF(OR($A6="",$B6="",$C6=""),"",'OddsRatio_working_3-way'!J5)</f>
        <v>5.5559780533649965</v>
      </c>
      <c r="N6" s="23">
        <f t="shared" si="13"/>
        <v>53.909737723214292</v>
      </c>
      <c r="O6" s="24">
        <f t="shared" si="14"/>
        <v>27.884347098214285</v>
      </c>
      <c r="P6" s="24">
        <f t="shared" si="15"/>
        <v>18.205915178571431</v>
      </c>
      <c r="Q6" t="s">
        <v>90</v>
      </c>
      <c r="R6" t="s">
        <v>96</v>
      </c>
      <c r="S6" s="48" t="s">
        <v>180</v>
      </c>
      <c r="T6" s="35">
        <v>100</v>
      </c>
      <c r="U6" s="35">
        <f t="shared" si="16"/>
        <v>66.777408637873762</v>
      </c>
      <c r="V6" s="35">
        <f t="shared" si="17"/>
        <v>73.118279569892465</v>
      </c>
      <c r="W6" s="35">
        <f t="shared" si="18"/>
        <v>55.55555555555555</v>
      </c>
      <c r="X6" s="35">
        <f t="shared" si="19"/>
        <v>71.326164874551964</v>
      </c>
      <c r="Y6" s="35">
        <f t="shared" si="20"/>
        <v>77.667035806570681</v>
      </c>
      <c r="Z6" s="35">
        <f t="shared" si="21"/>
        <v>60.104311792233766</v>
      </c>
      <c r="AA6" s="35">
        <f t="shared" si="22"/>
        <v>-4.5487562366782015</v>
      </c>
      <c r="AB6" s="35">
        <f t="shared" si="23"/>
        <v>-4.5487562366782157</v>
      </c>
      <c r="AC6" s="35">
        <f t="shared" si="24"/>
        <v>-4.5487562366782157</v>
      </c>
      <c r="AD6" s="27"/>
      <c r="AE6" s="27"/>
      <c r="AF6">
        <v>2.21</v>
      </c>
      <c r="AG6">
        <v>1.72</v>
      </c>
      <c r="AH6" s="36"/>
      <c r="AI6" s="27"/>
      <c r="AJ6" t="s">
        <v>111</v>
      </c>
    </row>
    <row r="7" spans="1:36" s="12" customFormat="1" ht="15" x14ac:dyDescent="0.25">
      <c r="A7">
        <v>3.01</v>
      </c>
      <c r="B7">
        <v>3.72</v>
      </c>
      <c r="C7">
        <v>2.25</v>
      </c>
      <c r="D7" s="20">
        <f t="shared" si="3"/>
        <v>4.5487562366782086E-2</v>
      </c>
      <c r="E7" s="17">
        <f>IF(OR($A7="",$B7="",$C7=""),"",A7*'MPTO_working_3-way'!$I6)</f>
        <v>3.1469175627240138</v>
      </c>
      <c r="F7" s="21">
        <f>IF(OR($A7="",$B7="",$C7=""),"",B7*'MPTO_working_3-way'!$I6)</f>
        <v>3.8892137320044298</v>
      </c>
      <c r="G7" s="22">
        <f>IF(OR($A7="",$B7="",$C7=""),"",C7*'MPTO_working_3-way'!$I6)</f>
        <v>2.3523470153252597</v>
      </c>
      <c r="H7" s="17">
        <f>IF(OR($A7="",$B7="",$C7=""),"",'MPTO_working_3-way'!E6)</f>
        <v>3.1539434151226833</v>
      </c>
      <c r="I7" s="21">
        <f>IF(OR($A7="",$B7="",$C7=""),"",'MPTO_working_3-way'!F6)</f>
        <v>3.9423675768719191</v>
      </c>
      <c r="J7" s="22">
        <f>IF(OR($A7="",$B7="",$C7=""),"",'MPTO_working_3-way'!G6)</f>
        <v>2.3294714845772613</v>
      </c>
      <c r="K7" s="17">
        <f>IF(OR($A7="",$B7="",$C7=""),"",'OddsRatio_working_3-way'!H6)</f>
        <v>3.1537570848223311</v>
      </c>
      <c r="L7" s="21">
        <f>IF(OR($A7="",$B7="",$C7=""),"",'OddsRatio_working_3-way'!I6)</f>
        <v>3.9145369506053451</v>
      </c>
      <c r="M7" s="22">
        <f>IF(OR($A7="",$B7="",$C7=""),"",'OddsRatio_working_3-way'!J6)</f>
        <v>2.3394011721531913</v>
      </c>
      <c r="N7" s="23">
        <f t="shared" si="13"/>
        <v>31.777127302133284</v>
      </c>
      <c r="O7" s="24">
        <f t="shared" si="14"/>
        <v>25.712137951457304</v>
      </c>
      <c r="P7" s="24">
        <f t="shared" si="15"/>
        <v>42.510734746409419</v>
      </c>
      <c r="Q7" t="s">
        <v>128</v>
      </c>
      <c r="R7" t="s">
        <v>129</v>
      </c>
      <c r="S7" s="48" t="s">
        <v>181</v>
      </c>
      <c r="T7" s="35">
        <v>100</v>
      </c>
      <c r="U7" s="35">
        <f t="shared" si="16"/>
        <v>62.121212121212118</v>
      </c>
      <c r="V7" s="35">
        <f t="shared" si="17"/>
        <v>71.264367816091948</v>
      </c>
      <c r="W7" s="35">
        <f t="shared" si="18"/>
        <v>62.264150943396231</v>
      </c>
      <c r="X7" s="35">
        <f t="shared" si="19"/>
        <v>66.471481240511821</v>
      </c>
      <c r="Y7" s="35">
        <f t="shared" si="20"/>
        <v>75.614636935391658</v>
      </c>
      <c r="Z7" s="35">
        <f t="shared" si="21"/>
        <v>66.614420062695928</v>
      </c>
      <c r="AA7" s="35">
        <f t="shared" si="22"/>
        <v>-4.3502691192997034</v>
      </c>
      <c r="AB7" s="35">
        <f t="shared" si="23"/>
        <v>-4.3502691192997105</v>
      </c>
      <c r="AC7" s="35">
        <f t="shared" si="24"/>
        <v>-4.3502691192996963</v>
      </c>
      <c r="AD7" s="27"/>
      <c r="AE7" s="27"/>
      <c r="AF7">
        <v>1.76</v>
      </c>
      <c r="AG7">
        <v>2.09</v>
      </c>
      <c r="AH7" s="36"/>
      <c r="AI7" s="27"/>
      <c r="AJ7" t="s">
        <v>184</v>
      </c>
    </row>
    <row r="8" spans="1:36" ht="15" x14ac:dyDescent="0.25">
      <c r="A8">
        <v>2.64</v>
      </c>
      <c r="B8">
        <v>3.48</v>
      </c>
      <c r="C8">
        <v>2.65</v>
      </c>
      <c r="D8" s="20">
        <f t="shared" si="3"/>
        <v>4.3502691192996989E-2</v>
      </c>
      <c r="E8" s="17">
        <f>IF(OR($A8="",$B8="",$C8=""),"",A8*'MPTO_working_3-way'!$I7)</f>
        <v>2.754847104749512</v>
      </c>
      <c r="F8" s="21">
        <f>IF(OR($A8="",$B8="",$C8=""),"",B8*'MPTO_working_3-way'!$I7)</f>
        <v>3.6313893653516294</v>
      </c>
      <c r="G8" s="22">
        <f>IF(OR($A8="",$B8="",$C8=""),"",C8*'MPTO_working_3-way'!$I7)</f>
        <v>2.7652821316614418</v>
      </c>
      <c r="H8" s="17">
        <f>IF(OR($A8="",$B8="",$C8=""),"",'MPTO_working_3-way'!E7)</f>
        <v>2.7450884883909725</v>
      </c>
      <c r="I8" s="21">
        <f>IF(OR($A8="",$B8="",$C8=""),"",'MPTO_working_3-way'!F7)</f>
        <v>3.6649445427941756</v>
      </c>
      <c r="J8" s="22">
        <f>IF(OR($A8="",$B8="",$C8=""),"",'MPTO_working_3-way'!G7)</f>
        <v>2.755902089162976</v>
      </c>
      <c r="K8" s="17">
        <f>IF(OR($A8="",$B8="",$C8=""),"",'OddsRatio_working_3-way'!H7)</f>
        <v>2.7503034048679935</v>
      </c>
      <c r="L8" s="21">
        <f>IF(OR($A8="",$B8="",$C8=""),"",'OddsRatio_working_3-way'!I7)</f>
        <v>3.6468002707759908</v>
      </c>
      <c r="M8" s="22">
        <f>IF(OR($A8="",$B8="",$C8=""),"",'OddsRatio_working_3-way'!J7)</f>
        <v>2.7609759866049925</v>
      </c>
      <c r="N8" s="23">
        <f t="shared" si="13"/>
        <v>36.299655188701522</v>
      </c>
      <c r="O8" s="24">
        <f t="shared" si="14"/>
        <v>27.53766945349771</v>
      </c>
      <c r="P8" s="24">
        <f t="shared" si="15"/>
        <v>36.162675357800765</v>
      </c>
      <c r="Q8" t="s">
        <v>130</v>
      </c>
      <c r="R8" t="s">
        <v>131</v>
      </c>
      <c r="S8" s="48" t="s">
        <v>181</v>
      </c>
      <c r="T8" s="35">
        <v>100</v>
      </c>
      <c r="U8" s="35">
        <f t="shared" si="16"/>
        <v>56.896551724137922</v>
      </c>
      <c r="V8" s="35">
        <f t="shared" si="17"/>
        <v>70.238095238095241</v>
      </c>
      <c r="W8" s="35">
        <f t="shared" si="18"/>
        <v>68.35443037974683</v>
      </c>
      <c r="X8" s="35">
        <f t="shared" si="19"/>
        <v>61.407474382157922</v>
      </c>
      <c r="Y8" s="35">
        <f t="shared" si="20"/>
        <v>74.749017896115234</v>
      </c>
      <c r="Z8" s="35">
        <f t="shared" si="21"/>
        <v>72.865353037766837</v>
      </c>
      <c r="AA8" s="35">
        <f t="shared" si="22"/>
        <v>-4.5109226580200001</v>
      </c>
      <c r="AB8" s="35">
        <f t="shared" si="23"/>
        <v>-4.510922658019993</v>
      </c>
      <c r="AC8" s="35">
        <f t="shared" si="24"/>
        <v>-4.5109226580200072</v>
      </c>
      <c r="AF8">
        <v>1.94</v>
      </c>
      <c r="AG8">
        <v>1.89</v>
      </c>
      <c r="AJ8" t="s">
        <v>184</v>
      </c>
    </row>
    <row r="9" spans="1:36" ht="15" x14ac:dyDescent="0.25">
      <c r="A9">
        <v>2.3199999999999998</v>
      </c>
      <c r="B9">
        <v>3.36</v>
      </c>
      <c r="C9">
        <v>3.16</v>
      </c>
      <c r="D9" s="20">
        <f t="shared" si="3"/>
        <v>4.5109226580200001E-2</v>
      </c>
      <c r="E9" s="17">
        <f>IF(OR($A9="",$B9="",$C9=""),"",A9*'MPTO_working_3-way'!$I8)</f>
        <v>2.424653405666064</v>
      </c>
      <c r="F9" s="21">
        <f>IF(OR($A9="",$B9="",$C9=""),"",B9*'MPTO_working_3-way'!$I8)</f>
        <v>3.511567001309472</v>
      </c>
      <c r="G9" s="22">
        <f>IF(OR($A9="",$B9="",$C9=""),"",C9*'MPTO_working_3-way'!$I8)</f>
        <v>3.3025451559934322</v>
      </c>
      <c r="H9" s="17">
        <f>IF(OR($A9="",$B9="",$C9=""),"",'MPTO_working_3-way'!E8)</f>
        <v>2.4038572838293035</v>
      </c>
      <c r="I9" s="21">
        <f>IF(OR($A9="",$B9="",$C9=""),"",'MPTO_working_3-way'!F8)</f>
        <v>3.538787819349777</v>
      </c>
      <c r="J9" s="22">
        <f>IF(OR($A9="",$B9="",$C9=""),"",'MPTO_working_3-way'!G8)</f>
        <v>3.3176377292134771</v>
      </c>
      <c r="K9" s="17">
        <f>IF(OR($A9="",$B9="",$C9=""),"",'OddsRatio_working_3-way'!H8)</f>
        <v>2.4128347986752874</v>
      </c>
      <c r="L9" s="21">
        <f>IF(OR($A9="",$B9="",$C9=""),"",'OddsRatio_working_3-way'!I8)</f>
        <v>3.5259773673285451</v>
      </c>
      <c r="M9" s="22">
        <f>IF(OR($A9="",$B9="",$C9=""),"",'OddsRatio_working_3-way'!J8)</f>
        <v>3.3119114887413805</v>
      </c>
      <c r="N9" s="23">
        <f t="shared" si="13"/>
        <v>41.24300807955251</v>
      </c>
      <c r="O9" s="24">
        <f t="shared" si="14"/>
        <v>28.477315102548168</v>
      </c>
      <c r="P9" s="24">
        <f t="shared" si="15"/>
        <v>30.279676817899315</v>
      </c>
      <c r="Q9" t="s">
        <v>132</v>
      </c>
      <c r="R9" t="s">
        <v>133</v>
      </c>
      <c r="S9" s="48" t="s">
        <v>181</v>
      </c>
      <c r="T9" s="35">
        <v>100</v>
      </c>
      <c r="U9" s="35">
        <f t="shared" si="16"/>
        <v>39.393939393939398</v>
      </c>
      <c r="V9" s="35">
        <f t="shared" si="17"/>
        <v>73.262032085561486</v>
      </c>
      <c r="W9" s="35">
        <f t="shared" si="18"/>
        <v>82.363315696649025</v>
      </c>
      <c r="X9" s="35">
        <f t="shared" si="19"/>
        <v>44.374652217789468</v>
      </c>
      <c r="Y9" s="35">
        <f t="shared" si="20"/>
        <v>78.24274490941157</v>
      </c>
      <c r="Z9" s="35">
        <f t="shared" si="21"/>
        <v>87.344028520499108</v>
      </c>
      <c r="AA9" s="35">
        <f t="shared" si="22"/>
        <v>-4.9807128238500695</v>
      </c>
      <c r="AB9" s="35">
        <f t="shared" si="23"/>
        <v>-4.9807128238500837</v>
      </c>
      <c r="AC9" s="35">
        <f t="shared" si="24"/>
        <v>-4.9807128238500837</v>
      </c>
      <c r="AF9">
        <v>1.87</v>
      </c>
      <c r="AG9">
        <v>1.97</v>
      </c>
      <c r="AJ9" t="s">
        <v>184</v>
      </c>
    </row>
    <row r="10" spans="1:36" ht="15" x14ac:dyDescent="0.25">
      <c r="A10">
        <v>1.65</v>
      </c>
      <c r="B10">
        <v>3.74</v>
      </c>
      <c r="C10">
        <v>5.67</v>
      </c>
      <c r="D10" s="20">
        <f t="shared" si="3"/>
        <v>4.9807128238500642E-2</v>
      </c>
      <c r="E10" s="17">
        <f>IF(OR($A10="",$B10="",$C10=""),"",A10*'MPTO_working_3-way'!$I9)</f>
        <v>1.732181761593526</v>
      </c>
      <c r="F10" s="21">
        <f>IF(OR($A10="",$B10="",$C10=""),"",B10*'MPTO_working_3-way'!$I9)</f>
        <v>3.9262786596119925</v>
      </c>
      <c r="G10" s="22">
        <f>IF(OR($A10="",$B10="",$C10=""),"",C10*'MPTO_working_3-way'!$I9)</f>
        <v>5.9524064171122983</v>
      </c>
      <c r="H10" s="17">
        <f>IF(OR($A10="",$B10="",$C10=""),"",'MPTO_working_3-way'!E9)</f>
        <v>1.6964730478562546</v>
      </c>
      <c r="I10" s="21">
        <f>IF(OR($A10="",$B10="",$C10=""),"",'MPTO_working_3-way'!F9)</f>
        <v>3.9876016999084851</v>
      </c>
      <c r="J10" s="22">
        <f>IF(OR($A10="",$B10="",$C10=""),"",'MPTO_working_3-way'!G9)</f>
        <v>6.2592140734764525</v>
      </c>
      <c r="K10" s="17">
        <f>IF(OR($A10="",$B10="",$C10=""),"",'OddsRatio_working_3-way'!H9)</f>
        <v>1.7089300834000161</v>
      </c>
      <c r="L10" s="21">
        <f>IF(OR($A10="",$B10="",$C10=""),"",'OddsRatio_working_3-way'!I9)</f>
        <v>3.9884129669477617</v>
      </c>
      <c r="M10" s="22">
        <f>IF(OR($A10="",$B10="",$C10=""),"",'OddsRatio_working_3-way'!J9)</f>
        <v>6.0933899838124246</v>
      </c>
      <c r="N10" s="23">
        <f t="shared" si="13"/>
        <v>57.730662114814493</v>
      </c>
      <c r="O10" s="24">
        <f t="shared" si="14"/>
        <v>25.469409756535804</v>
      </c>
      <c r="P10" s="24">
        <f t="shared" si="15"/>
        <v>16.799928128649722</v>
      </c>
      <c r="Q10" t="s">
        <v>134</v>
      </c>
      <c r="R10" t="s">
        <v>135</v>
      </c>
      <c r="S10" s="48" t="s">
        <v>181</v>
      </c>
      <c r="T10" s="35">
        <v>100</v>
      </c>
      <c r="U10" s="35">
        <f t="shared" si="16"/>
        <v>38.650306748466257</v>
      </c>
      <c r="V10" s="35">
        <f t="shared" si="17"/>
        <v>74.554707379134854</v>
      </c>
      <c r="W10" s="35">
        <f t="shared" si="18"/>
        <v>81.785063752276869</v>
      </c>
      <c r="X10" s="35">
        <f t="shared" si="19"/>
        <v>43.66022886858827</v>
      </c>
      <c r="Y10" s="35">
        <f t="shared" si="20"/>
        <v>79.564629499256881</v>
      </c>
      <c r="Z10" s="35">
        <f t="shared" si="21"/>
        <v>86.794985872398883</v>
      </c>
      <c r="AA10" s="35">
        <f t="shared" si="22"/>
        <v>-5.0099221201220132</v>
      </c>
      <c r="AB10" s="35">
        <f t="shared" si="23"/>
        <v>-5.0099221201220274</v>
      </c>
      <c r="AC10" s="35">
        <f t="shared" si="24"/>
        <v>-5.0099221201220132</v>
      </c>
      <c r="AF10">
        <v>1.82</v>
      </c>
      <c r="AG10">
        <v>2.0299999999999998</v>
      </c>
      <c r="AJ10" t="s">
        <v>184</v>
      </c>
    </row>
    <row r="11" spans="1:36" ht="15" x14ac:dyDescent="0.25">
      <c r="A11">
        <v>1.63</v>
      </c>
      <c r="B11">
        <v>3.93</v>
      </c>
      <c r="C11">
        <v>5.49</v>
      </c>
      <c r="D11" s="20">
        <f t="shared" si="3"/>
        <v>5.0099221201220123E-2</v>
      </c>
      <c r="E11" s="17">
        <f>IF(OR($A11="",$B11="",$C11=""),"",A11*'MPTO_working_3-way'!$I10)</f>
        <v>1.7116617305579886</v>
      </c>
      <c r="F11" s="21">
        <f>IF(OR($A11="",$B11="",$C11=""),"",B11*'MPTO_working_3-way'!$I10)</f>
        <v>4.1268899393207956</v>
      </c>
      <c r="G11" s="22">
        <f>IF(OR($A11="",$B11="",$C11=""),"",C11*'MPTO_working_3-way'!$I10)</f>
        <v>5.7650447243946985</v>
      </c>
      <c r="H11" s="17">
        <f>IF(OR($A11="",$B11="",$C11=""),"",'MPTO_working_3-way'!E10)</f>
        <v>1.6756111007429484</v>
      </c>
      <c r="I11" s="21">
        <f>IF(OR($A11="",$B11="",$C11=""),"",'MPTO_working_3-way'!F10)</f>
        <v>4.2060424830922392</v>
      </c>
      <c r="J11" s="22">
        <f>IF(OR($A11="",$B11="",$C11=""),"",'MPTO_working_3-way'!G10)</f>
        <v>6.0441358973649475</v>
      </c>
      <c r="K11" s="17">
        <f>IF(OR($A11="",$B11="",$C11=""),"",'OddsRatio_working_3-way'!H10)</f>
        <v>1.6879043093445663</v>
      </c>
      <c r="L11" s="21">
        <f>IF(OR($A11="",$B11="",$C11=""),"",'OddsRatio_working_3-way'!I10)</f>
        <v>4.1993009942532993</v>
      </c>
      <c r="M11" s="22">
        <f>IF(OR($A11="",$B11="",$C11=""),"",'OddsRatio_working_3-way'!J10)</f>
        <v>5.9026830935827013</v>
      </c>
      <c r="N11" s="23">
        <f t="shared" si="13"/>
        <v>58.422758547859075</v>
      </c>
      <c r="O11" s="24">
        <f t="shared" si="14"/>
        <v>24.231322247585314</v>
      </c>
      <c r="P11" s="24">
        <f t="shared" si="15"/>
        <v>17.34591920455561</v>
      </c>
      <c r="Q11" t="s">
        <v>136</v>
      </c>
      <c r="R11" t="s">
        <v>137</v>
      </c>
      <c r="S11" s="48" t="s">
        <v>181</v>
      </c>
      <c r="T11" s="35">
        <v>100</v>
      </c>
      <c r="U11" s="35">
        <f t="shared" si="16"/>
        <v>50.980392156862742</v>
      </c>
      <c r="V11" s="35">
        <f t="shared" si="17"/>
        <v>71.988795518207283</v>
      </c>
      <c r="W11" s="35">
        <f t="shared" si="18"/>
        <v>72.451790633608823</v>
      </c>
      <c r="X11" s="35">
        <f t="shared" si="19"/>
        <v>55.559413848183901</v>
      </c>
      <c r="Y11" s="35">
        <f t="shared" si="20"/>
        <v>76.567817209528428</v>
      </c>
      <c r="Z11" s="35">
        <f t="shared" si="21"/>
        <v>77.030812324929968</v>
      </c>
      <c r="AA11" s="35">
        <f t="shared" si="22"/>
        <v>-4.5790216913211594</v>
      </c>
      <c r="AB11" s="35">
        <f t="shared" si="23"/>
        <v>-4.5790216913211452</v>
      </c>
      <c r="AC11" s="35">
        <f t="shared" si="24"/>
        <v>-4.5790216913211452</v>
      </c>
      <c r="AF11">
        <v>1.89</v>
      </c>
      <c r="AG11">
        <v>1.94</v>
      </c>
      <c r="AJ11" t="s">
        <v>184</v>
      </c>
    </row>
    <row r="12" spans="1:36" ht="15" x14ac:dyDescent="0.25">
      <c r="A12">
        <v>2.04</v>
      </c>
      <c r="B12">
        <v>3.57</v>
      </c>
      <c r="C12">
        <v>3.63</v>
      </c>
      <c r="D12" s="20">
        <f t="shared" si="3"/>
        <v>4.5790216913211612E-2</v>
      </c>
      <c r="E12" s="17">
        <f>IF(OR($A12="",$B12="",$C12=""),"",A12*'MPTO_working_3-way'!$I11)</f>
        <v>2.1334120425029517</v>
      </c>
      <c r="F12" s="21">
        <f>IF(OR($A12="",$B12="",$C12=""),"",B12*'MPTO_working_3-way'!$I11)</f>
        <v>3.7334710743801653</v>
      </c>
      <c r="G12" s="22">
        <f>IF(OR($A12="",$B12="",$C12=""),"",C12*'MPTO_working_3-way'!$I11)</f>
        <v>3.7962184873949578</v>
      </c>
      <c r="H12" s="17">
        <f>IF(OR($A12="",$B12="",$C12=""),"",'MPTO_working_3-way'!E11)</f>
        <v>2.1055616033275384</v>
      </c>
      <c r="I12" s="21">
        <f>IF(OR($A12="",$B12="",$C12=""),"",'MPTO_working_3-way'!F11)</f>
        <v>3.7757415069051921</v>
      </c>
      <c r="J12" s="22">
        <f>IF(OR($A12="",$B12="",$C12=""),"",'MPTO_working_3-way'!G11)</f>
        <v>3.8429215349030308</v>
      </c>
      <c r="K12" s="17">
        <f>IF(OR($A12="",$B12="",$C12=""),"",'OddsRatio_working_3-way'!H11)</f>
        <v>2.1165818067997608</v>
      </c>
      <c r="L12" s="21">
        <f>IF(OR($A12="",$B12="",$C12=""),"",'OddsRatio_working_3-way'!I11)</f>
        <v>3.7592454264186381</v>
      </c>
      <c r="M12" s="22">
        <f>IF(OR($A12="",$B12="",$C12=""),"",'OddsRatio_working_3-way'!J11)</f>
        <v>3.8236636075801633</v>
      </c>
      <c r="N12" s="23">
        <f t="shared" si="13"/>
        <v>46.873270614277807</v>
      </c>
      <c r="O12" s="24">
        <f t="shared" si="14"/>
        <v>26.784726065301605</v>
      </c>
      <c r="P12" s="24">
        <f t="shared" si="15"/>
        <v>26.342003320420588</v>
      </c>
      <c r="Q12" t="s">
        <v>138</v>
      </c>
      <c r="R12" t="s">
        <v>139</v>
      </c>
      <c r="S12" s="48" t="s">
        <v>181</v>
      </c>
      <c r="T12" s="35">
        <v>100</v>
      </c>
      <c r="U12" s="35">
        <f t="shared" si="16"/>
        <v>55.55555555555555</v>
      </c>
      <c r="V12" s="35">
        <f t="shared" si="17"/>
        <v>69.512195121951223</v>
      </c>
      <c r="W12" s="35">
        <f t="shared" si="18"/>
        <v>71.509971509971507</v>
      </c>
      <c r="X12" s="35">
        <f t="shared" si="19"/>
        <v>58.97783336807727</v>
      </c>
      <c r="Y12" s="35">
        <f t="shared" si="20"/>
        <v>72.934472934472922</v>
      </c>
      <c r="Z12" s="35">
        <f t="shared" si="21"/>
        <v>74.93224932249322</v>
      </c>
      <c r="AA12" s="35">
        <f t="shared" si="22"/>
        <v>-3.4222778125217204</v>
      </c>
      <c r="AB12" s="35">
        <f t="shared" si="23"/>
        <v>-3.422277812521699</v>
      </c>
      <c r="AC12" s="35">
        <f t="shared" si="24"/>
        <v>-3.4222778125217133</v>
      </c>
      <c r="AF12">
        <v>1.97</v>
      </c>
      <c r="AG12">
        <v>1.87</v>
      </c>
      <c r="AJ12" t="s">
        <v>184</v>
      </c>
    </row>
    <row r="13" spans="1:36" ht="15" x14ac:dyDescent="0.25">
      <c r="A13">
        <v>2.25</v>
      </c>
      <c r="B13">
        <v>3.28</v>
      </c>
      <c r="C13">
        <v>3.51</v>
      </c>
      <c r="D13" s="20">
        <f t="shared" si="3"/>
        <v>3.4222778125217124E-2</v>
      </c>
      <c r="E13" s="17">
        <f>IF(OR($A13="",$B13="",$C13=""),"",A13*'MPTO_working_3-way'!$I12)</f>
        <v>2.3270012507817386</v>
      </c>
      <c r="F13" s="21">
        <f>IF(OR($A13="",$B13="",$C13=""),"",B13*'MPTO_working_3-way'!$I12)</f>
        <v>3.392250712250712</v>
      </c>
      <c r="G13" s="22">
        <f>IF(OR($A13="",$B13="",$C13=""),"",C13*'MPTO_working_3-way'!$I12)</f>
        <v>3.630121951219512</v>
      </c>
      <c r="H13" s="17">
        <f>IF(OR($A13="",$B13="",$C13=""),"",'MPTO_working_3-way'!E12)</f>
        <v>2.3092722847744112</v>
      </c>
      <c r="I13" s="21">
        <f>IF(OR($A13="",$B13="",$C13=""),"",'MPTO_working_3-way'!F12)</f>
        <v>3.4074980268350434</v>
      </c>
      <c r="J13" s="22">
        <f>IF(OR($A13="",$B13="",$C13=""),"",'MPTO_working_3-way'!G12)</f>
        <v>3.6564048274401859</v>
      </c>
      <c r="K13" s="17">
        <f>IF(OR($A13="",$B13="",$C13=""),"",'OddsRatio_working_3-way'!H12)</f>
        <v>2.3168034546245724</v>
      </c>
      <c r="L13" s="21">
        <f>IF(OR($A13="",$B13="",$C13=""),"",'OddsRatio_working_3-way'!I12)</f>
        <v>3.4018495012352199</v>
      </c>
      <c r="M13" s="22">
        <f>IF(OR($A13="",$B13="",$C13=""),"",'OddsRatio_working_3-way'!J12)</f>
        <v>3.6441413368861411</v>
      </c>
      <c r="N13" s="23">
        <f t="shared" si="13"/>
        <v>42.97376289179293</v>
      </c>
      <c r="O13" s="24">
        <f t="shared" si="14"/>
        <v>29.47895320321161</v>
      </c>
      <c r="P13" s="24">
        <f t="shared" si="15"/>
        <v>27.547283904995467</v>
      </c>
      <c r="Q13" t="s">
        <v>140</v>
      </c>
      <c r="R13" t="s">
        <v>141</v>
      </c>
      <c r="S13" s="48" t="s">
        <v>181</v>
      </c>
      <c r="T13" s="35">
        <v>100</v>
      </c>
      <c r="U13" s="35">
        <f t="shared" si="16"/>
        <v>60</v>
      </c>
      <c r="V13" s="35">
        <f t="shared" si="17"/>
        <v>68.253968253968253</v>
      </c>
      <c r="W13" s="35">
        <f t="shared" si="18"/>
        <v>67.320261437908499</v>
      </c>
      <c r="X13" s="35">
        <f t="shared" si="19"/>
        <v>64.425770308123248</v>
      </c>
      <c r="Y13" s="35">
        <f t="shared" si="20"/>
        <v>72.679738562091515</v>
      </c>
      <c r="Z13" s="35">
        <f t="shared" si="21"/>
        <v>71.746031746031747</v>
      </c>
      <c r="AA13" s="35">
        <f t="shared" si="22"/>
        <v>-4.4257703081232478</v>
      </c>
      <c r="AB13" s="35">
        <f t="shared" si="23"/>
        <v>-4.425770308123262</v>
      </c>
      <c r="AC13" s="35">
        <f t="shared" si="24"/>
        <v>-4.4257703081232478</v>
      </c>
      <c r="AF13">
        <v>2.04</v>
      </c>
      <c r="AG13">
        <v>1.84</v>
      </c>
      <c r="AJ13" t="s">
        <v>185</v>
      </c>
    </row>
    <row r="14" spans="1:36" ht="15" x14ac:dyDescent="0.25">
      <c r="A14">
        <v>2.5</v>
      </c>
      <c r="B14">
        <v>3.15</v>
      </c>
      <c r="C14">
        <v>3.06</v>
      </c>
      <c r="D14" s="20">
        <f t="shared" si="3"/>
        <v>4.4257703081232558E-2</v>
      </c>
      <c r="E14" s="17">
        <f>IF(OR($A14="",$B14="",$C14=""),"",A14*'MPTO_working_3-way'!$I13)</f>
        <v>2.6106442577030813</v>
      </c>
      <c r="F14" s="21">
        <f>IF(OR($A14="",$B14="",$C14=""),"",B14*'MPTO_working_3-way'!$I13)</f>
        <v>3.2894117647058825</v>
      </c>
      <c r="G14" s="22">
        <f>IF(OR($A14="",$B14="",$C14=""),"",C14*'MPTO_working_3-way'!$I13)</f>
        <v>3.1954285714285717</v>
      </c>
      <c r="H14" s="17">
        <f>IF(OR($A14="",$B14="",$C14=""),"",'MPTO_working_3-way'!E13)</f>
        <v>2.5957343674260787</v>
      </c>
      <c r="I14" s="21">
        <f>IF(OR($A14="",$B14="",$C14=""),"",'MPTO_working_3-way'!F13)</f>
        <v>3.3035163479333747</v>
      </c>
      <c r="J14" s="22">
        <f>IF(OR($A14="",$B14="",$C14=""),"",'MPTO_working_3-way'!G13)</f>
        <v>3.2046678635547576</v>
      </c>
      <c r="K14" s="17">
        <f>IF(OR($A14="",$B14="",$C14=""),"",'OddsRatio_working_3-way'!H13)</f>
        <v>2.6024631685537907</v>
      </c>
      <c r="L14" s="21">
        <f>IF(OR($A14="",$B14="",$C14=""),"",'OddsRatio_working_3-way'!I13)</f>
        <v>3.2968638749271011</v>
      </c>
      <c r="M14" s="22">
        <f>IF(OR($A14="",$B14="",$C14=""),"",'OddsRatio_working_3-way'!J13)</f>
        <v>3.2007160848138723</v>
      </c>
      <c r="N14" s="23">
        <f t="shared" si="13"/>
        <v>38.304721030042913</v>
      </c>
      <c r="O14" s="24">
        <f t="shared" si="14"/>
        <v>30.400572246065806</v>
      </c>
      <c r="P14" s="24">
        <f t="shared" si="15"/>
        <v>31.29470672389127</v>
      </c>
      <c r="Q14" t="s">
        <v>142</v>
      </c>
      <c r="R14" t="s">
        <v>143</v>
      </c>
      <c r="S14" s="48" t="s">
        <v>181</v>
      </c>
      <c r="T14" s="35">
        <v>100</v>
      </c>
      <c r="U14" s="35">
        <f t="shared" si="16"/>
        <v>62.825278810408925</v>
      </c>
      <c r="V14" s="35">
        <f t="shared" si="17"/>
        <v>70.238095238095241</v>
      </c>
      <c r="W14" s="35">
        <f t="shared" si="18"/>
        <v>62.546816479400754</v>
      </c>
      <c r="X14" s="35">
        <f t="shared" si="19"/>
        <v>67.215088282504027</v>
      </c>
      <c r="Y14" s="35">
        <f t="shared" si="20"/>
        <v>74.627904710190336</v>
      </c>
      <c r="Z14" s="35">
        <f t="shared" si="21"/>
        <v>66.936625951495841</v>
      </c>
      <c r="AA14" s="35">
        <f t="shared" si="22"/>
        <v>-4.3898094720951022</v>
      </c>
      <c r="AB14" s="35">
        <f t="shared" si="23"/>
        <v>-4.3898094720950951</v>
      </c>
      <c r="AC14" s="35">
        <f t="shared" si="24"/>
        <v>-4.389809472095088</v>
      </c>
      <c r="AF14">
        <v>2.21</v>
      </c>
      <c r="AG14">
        <v>1.68</v>
      </c>
      <c r="AJ14" t="s">
        <v>185</v>
      </c>
    </row>
    <row r="15" spans="1:36" ht="15" x14ac:dyDescent="0.25">
      <c r="A15">
        <v>2.69</v>
      </c>
      <c r="B15">
        <v>3.36</v>
      </c>
      <c r="C15">
        <v>2.67</v>
      </c>
      <c r="D15" s="20">
        <f t="shared" si="3"/>
        <v>4.3898094720951075E-2</v>
      </c>
      <c r="E15" s="17">
        <f>IF(OR($A15="",$B15="",$C15=""),"",A15*'MPTO_working_3-way'!$I14)</f>
        <v>2.8080858747993585</v>
      </c>
      <c r="F15" s="21">
        <f>IF(OR($A15="",$B15="",$C15=""),"",B15*'MPTO_working_3-way'!$I14)</f>
        <v>3.5074975982623955</v>
      </c>
      <c r="G15" s="22">
        <f>IF(OR($A15="",$B15="",$C15=""),"",C15*'MPTO_working_3-way'!$I14)</f>
        <v>2.7872079129049392</v>
      </c>
      <c r="H15" s="17">
        <f>IF(OR($A15="",$B15="",$C15=""),"",'MPTO_working_3-way'!E14)</f>
        <v>2.8002222305767557</v>
      </c>
      <c r="I15" s="21">
        <f>IF(OR($A15="",$B15="",$C15=""),"",'MPTO_working_3-way'!F14)</f>
        <v>3.5337393559632968</v>
      </c>
      <c r="J15" s="22">
        <f>IF(OR($A15="",$B15="",$C15=""),"",'MPTO_working_3-way'!G14)</f>
        <v>2.7785562600428588</v>
      </c>
      <c r="K15" s="17">
        <f>IF(OR($A15="",$B15="",$C15=""),"",'OddsRatio_working_3-way'!H14)</f>
        <v>2.8044321164838837</v>
      </c>
      <c r="L15" s="21">
        <f>IF(OR($A15="",$B15="",$C15=""),"",'OddsRatio_working_3-way'!I14)</f>
        <v>3.519798695208264</v>
      </c>
      <c r="M15" s="22">
        <f>IF(OR($A15="",$B15="",$C15=""),"",'OddsRatio_working_3-way'!J14)</f>
        <v>2.7830778902533058</v>
      </c>
      <c r="N15" s="23">
        <f t="shared" si="13"/>
        <v>35.611446536386687</v>
      </c>
      <c r="O15" s="24">
        <f t="shared" si="14"/>
        <v>28.510354518714344</v>
      </c>
      <c r="P15" s="24">
        <f t="shared" si="15"/>
        <v>35.878198944898955</v>
      </c>
      <c r="Q15" t="s">
        <v>144</v>
      </c>
      <c r="R15" t="s">
        <v>145</v>
      </c>
      <c r="S15" s="48" t="s">
        <v>181</v>
      </c>
      <c r="T15" s="35">
        <v>100</v>
      </c>
      <c r="U15" s="35">
        <f t="shared" si="16"/>
        <v>43.181818181818187</v>
      </c>
      <c r="V15" s="35">
        <f t="shared" si="17"/>
        <v>73.544973544973558</v>
      </c>
      <c r="W15" s="35">
        <f t="shared" si="18"/>
        <v>78.540772532188839</v>
      </c>
      <c r="X15" s="35">
        <f t="shared" si="19"/>
        <v>47.914253922837617</v>
      </c>
      <c r="Y15" s="35">
        <f t="shared" si="20"/>
        <v>78.277409285992988</v>
      </c>
      <c r="Z15" s="35">
        <f t="shared" si="21"/>
        <v>83.273208273208283</v>
      </c>
      <c r="AA15" s="35">
        <f t="shared" si="22"/>
        <v>-4.7324357410194295</v>
      </c>
      <c r="AB15" s="35">
        <f t="shared" si="23"/>
        <v>-4.7324357410194295</v>
      </c>
      <c r="AC15" s="35">
        <f t="shared" si="24"/>
        <v>-4.7324357410194438</v>
      </c>
      <c r="AF15">
        <v>2.1800000000000002</v>
      </c>
      <c r="AG15">
        <v>1.7</v>
      </c>
      <c r="AJ15" t="s">
        <v>185</v>
      </c>
    </row>
    <row r="16" spans="1:36" ht="15" x14ac:dyDescent="0.25">
      <c r="A16">
        <v>1.76</v>
      </c>
      <c r="B16">
        <v>3.78</v>
      </c>
      <c r="C16">
        <v>4.66</v>
      </c>
      <c r="D16" s="20">
        <f t="shared" si="3"/>
        <v>4.7324357410194473E-2</v>
      </c>
      <c r="E16" s="17">
        <f>IF(OR($A16="",$B16="",$C16=""),"",A16*'MPTO_working_3-way'!$I15)</f>
        <v>1.8432908690419423</v>
      </c>
      <c r="F16" s="21">
        <f>IF(OR($A16="",$B16="",$C16=""),"",B16*'MPTO_working_3-way'!$I15)</f>
        <v>3.9588860710105349</v>
      </c>
      <c r="G16" s="22">
        <f>IF(OR($A16="",$B16="",$C16=""),"",C16*'MPTO_working_3-way'!$I15)</f>
        <v>4.8805315055315068</v>
      </c>
      <c r="H16" s="17">
        <f>IF(OR($A16="",$B16="",$C16=""),"",'MPTO_working_3-way'!E15)</f>
        <v>1.8102593583836957</v>
      </c>
      <c r="I16" s="21">
        <f>IF(OR($A16="",$B16="",$C16=""),"",'MPTO_working_3-way'!F15)</f>
        <v>4.0196887773554177</v>
      </c>
      <c r="J16" s="22">
        <f>IF(OR($A16="",$B16="",$C16=""),"",'MPTO_working_3-way'!G15)</f>
        <v>5.029738609313986</v>
      </c>
      <c r="K16" s="17">
        <f>IF(OR($A16="",$B16="",$C16=""),"",'OddsRatio_working_3-way'!H15)</f>
        <v>1.8221303406905984</v>
      </c>
      <c r="L16" s="21">
        <f>IF(OR($A16="",$B16="",$C16=""),"",'OddsRatio_working_3-way'!I15)</f>
        <v>4.0072662462103485</v>
      </c>
      <c r="M16" s="22">
        <f>IF(OR($A16="",$B16="",$C16=""),"",'OddsRatio_working_3-way'!J15)</f>
        <v>4.9592066406942008</v>
      </c>
      <c r="N16" s="23">
        <f t="shared" si="13"/>
        <v>54.250797679031194</v>
      </c>
      <c r="O16" s="24">
        <f t="shared" si="14"/>
        <v>25.259630665369027</v>
      </c>
      <c r="P16" s="24">
        <f t="shared" si="15"/>
        <v>20.489571655599764</v>
      </c>
      <c r="Q16" t="s">
        <v>146</v>
      </c>
      <c r="R16" t="s">
        <v>147</v>
      </c>
      <c r="S16" s="48" t="s">
        <v>181</v>
      </c>
      <c r="T16" s="35">
        <v>100</v>
      </c>
      <c r="U16" s="35">
        <f t="shared" si="16"/>
        <v>59.183673469387763</v>
      </c>
      <c r="V16" s="35">
        <f t="shared" si="17"/>
        <v>69.512195121951223</v>
      </c>
      <c r="W16" s="35">
        <f t="shared" si="18"/>
        <v>66.88741721854305</v>
      </c>
      <c r="X16" s="35">
        <f t="shared" si="19"/>
        <v>63.600387659505728</v>
      </c>
      <c r="Y16" s="35">
        <f t="shared" si="20"/>
        <v>73.928909312069194</v>
      </c>
      <c r="Z16" s="35">
        <f t="shared" si="21"/>
        <v>71.304131408661021</v>
      </c>
      <c r="AA16" s="35">
        <f t="shared" si="22"/>
        <v>-4.4167141901179647</v>
      </c>
      <c r="AB16" s="35">
        <f t="shared" si="23"/>
        <v>-4.4167141901179718</v>
      </c>
      <c r="AC16" s="35">
        <f t="shared" si="24"/>
        <v>-4.4167141901179718</v>
      </c>
      <c r="AF16">
        <v>1.9</v>
      </c>
      <c r="AG16">
        <v>1.97</v>
      </c>
      <c r="AJ16" t="s">
        <v>185</v>
      </c>
    </row>
    <row r="17" spans="1:36" ht="15" x14ac:dyDescent="0.25">
      <c r="A17">
        <v>2.4500000000000002</v>
      </c>
      <c r="B17">
        <v>3.28</v>
      </c>
      <c r="C17">
        <v>3.02</v>
      </c>
      <c r="D17" s="20">
        <f t="shared" si="3"/>
        <v>4.4167141901179763E-2</v>
      </c>
      <c r="E17" s="17">
        <f>IF(OR($A17="",$B17="",$C17=""),"",A17*'MPTO_working_3-way'!$I16)</f>
        <v>2.5582094976578906</v>
      </c>
      <c r="F17" s="21">
        <f>IF(OR($A17="",$B17="",$C17=""),"",B17*'MPTO_working_3-way'!$I16)</f>
        <v>3.4248682254358696</v>
      </c>
      <c r="G17" s="22">
        <f>IF(OR($A17="",$B17="",$C17=""),"",C17*'MPTO_working_3-way'!$I16)</f>
        <v>3.1533847685415628</v>
      </c>
      <c r="H17" s="17">
        <f>IF(OR($A17="",$B17="",$C17=""),"",'MPTO_working_3-way'!E16)</f>
        <v>2.5416778961156115</v>
      </c>
      <c r="I17" s="21">
        <f>IF(OR($A17="",$B17="",$C17=""),"",'MPTO_working_3-way'!F16)</f>
        <v>3.4464258664566167</v>
      </c>
      <c r="J17" s="22">
        <f>IF(OR($A17="",$B17="",$C17=""),"",'MPTO_working_3-way'!G16)</f>
        <v>3.16052182398772</v>
      </c>
      <c r="K17" s="17">
        <f>IF(OR($A17="",$B17="",$C17=""),"",'OddsRatio_working_3-way'!H16)</f>
        <v>2.5490919650014767</v>
      </c>
      <c r="L17" s="21">
        <f>IF(OR($A17="",$B17="",$C17=""),"",'OddsRatio_working_3-way'!I16)</f>
        <v>3.435813572554046</v>
      </c>
      <c r="M17" s="22">
        <f>IF(OR($A17="",$B17="",$C17=""),"",'OddsRatio_working_3-way'!J16)</f>
        <v>3.158045358139987</v>
      </c>
      <c r="N17" s="23">
        <f t="shared" si="13"/>
        <v>39.08984001957333</v>
      </c>
      <c r="O17" s="24">
        <f t="shared" si="14"/>
        <v>29.198203673156915</v>
      </c>
      <c r="P17" s="24">
        <f t="shared" si="15"/>
        <v>31.711956307269755</v>
      </c>
      <c r="Q17" t="s">
        <v>148</v>
      </c>
      <c r="R17" t="s">
        <v>149</v>
      </c>
      <c r="S17" s="48" t="s">
        <v>181</v>
      </c>
      <c r="T17" s="35">
        <v>100</v>
      </c>
      <c r="U17" s="35">
        <f t="shared" si="16"/>
        <v>76.133651551312653</v>
      </c>
      <c r="V17" s="35">
        <f t="shared" si="17"/>
        <v>68.051118210862612</v>
      </c>
      <c r="W17" s="35">
        <f t="shared" si="18"/>
        <v>51.219512195121943</v>
      </c>
      <c r="X17" s="35">
        <f t="shared" si="19"/>
        <v>80.729369594015438</v>
      </c>
      <c r="Y17" s="35">
        <f t="shared" si="20"/>
        <v>72.646836253565411</v>
      </c>
      <c r="Z17" s="35">
        <f t="shared" si="21"/>
        <v>55.815230237824728</v>
      </c>
      <c r="AA17" s="35">
        <f t="shared" si="22"/>
        <v>-4.5957180427027851</v>
      </c>
      <c r="AB17" s="35">
        <f t="shared" si="23"/>
        <v>-4.5957180427027993</v>
      </c>
      <c r="AC17" s="35">
        <f t="shared" si="24"/>
        <v>-4.5957180427027851</v>
      </c>
      <c r="AF17">
        <v>2.12</v>
      </c>
      <c r="AG17">
        <v>1.74</v>
      </c>
      <c r="AJ17" t="s">
        <v>185</v>
      </c>
    </row>
    <row r="18" spans="1:36" ht="15" x14ac:dyDescent="0.25">
      <c r="A18">
        <v>4.1900000000000004</v>
      </c>
      <c r="B18">
        <v>3.13</v>
      </c>
      <c r="C18">
        <v>2.0499999999999998</v>
      </c>
      <c r="D18" s="20">
        <f t="shared" si="3"/>
        <v>4.5957180427027788E-2</v>
      </c>
      <c r="E18" s="17">
        <f>IF(OR($A18="",$B18="",$C18=""),"",A18*'MPTO_working_3-way'!$I17)</f>
        <v>4.3825605859892471</v>
      </c>
      <c r="F18" s="21">
        <f>IF(OR($A18="",$B18="",$C18=""),"",B18*'MPTO_working_3-way'!$I17)</f>
        <v>3.2738459747365969</v>
      </c>
      <c r="G18" s="22">
        <f>IF(OR($A18="",$B18="",$C18=""),"",C18*'MPTO_working_3-way'!$I17)</f>
        <v>2.1442122198754068</v>
      </c>
      <c r="H18" s="17">
        <f>IF(OR($A18="",$B18="",$C18=""),"",'MPTO_working_3-way'!E17)</f>
        <v>4.4773895875609631</v>
      </c>
      <c r="I18" s="21">
        <f>IF(OR($A18="",$B18="",$C18=""),"",'MPTO_working_3-way'!F17)</f>
        <v>3.2876378223804044</v>
      </c>
      <c r="J18" s="22">
        <f>IF(OR($A18="",$B18="",$C18=""),"",'MPTO_working_3-way'!G17)</f>
        <v>2.1164656421455192</v>
      </c>
      <c r="K18" s="17">
        <f>IF(OR($A18="",$B18="",$C18=""),"",'OddsRatio_working_3-way'!H17)</f>
        <v>4.4265831747371278</v>
      </c>
      <c r="L18" s="21">
        <f>IF(OR($A18="",$B18="",$C18=""),"",'OddsRatio_working_3-way'!I17)</f>
        <v>3.2879693298401502</v>
      </c>
      <c r="M18" s="22">
        <f>IF(OR($A18="",$B18="",$C18=""),"",'OddsRatio_working_3-way'!J17)</f>
        <v>2.1278722048507785</v>
      </c>
      <c r="N18" s="23">
        <f t="shared" si="13"/>
        <v>22.817710796672909</v>
      </c>
      <c r="O18" s="24">
        <f t="shared" si="14"/>
        <v>30.545114453054158</v>
      </c>
      <c r="P18" s="24">
        <f t="shared" si="15"/>
        <v>46.637174750272933</v>
      </c>
      <c r="Q18" t="s">
        <v>150</v>
      </c>
      <c r="R18" t="s">
        <v>151</v>
      </c>
      <c r="S18" s="48" t="s">
        <v>181</v>
      </c>
      <c r="T18" s="35">
        <v>100</v>
      </c>
      <c r="U18" s="35">
        <f t="shared" si="16"/>
        <v>61.389961389961393</v>
      </c>
      <c r="V18" s="35">
        <f t="shared" si="17"/>
        <v>69.040247678018574</v>
      </c>
      <c r="W18" s="35">
        <f t="shared" si="18"/>
        <v>65.156794425087099</v>
      </c>
      <c r="X18" s="35">
        <f t="shared" si="19"/>
        <v>65.802957896894327</v>
      </c>
      <c r="Y18" s="35">
        <f t="shared" si="20"/>
        <v>73.453244184951501</v>
      </c>
      <c r="Z18" s="35">
        <f t="shared" si="21"/>
        <v>69.569790932020041</v>
      </c>
      <c r="AA18" s="35">
        <f t="shared" si="22"/>
        <v>-4.4129965069329344</v>
      </c>
      <c r="AB18" s="35">
        <f t="shared" si="23"/>
        <v>-4.4129965069329273</v>
      </c>
      <c r="AC18" s="35">
        <f t="shared" si="24"/>
        <v>-4.4129965069329415</v>
      </c>
      <c r="AF18">
        <v>2.2799999999999998</v>
      </c>
      <c r="AG18">
        <v>1.64</v>
      </c>
      <c r="AJ18" t="s">
        <v>185</v>
      </c>
    </row>
    <row r="19" spans="1:36" ht="15" x14ac:dyDescent="0.25">
      <c r="A19">
        <v>2.59</v>
      </c>
      <c r="B19">
        <v>3.23</v>
      </c>
      <c r="C19">
        <v>2.87</v>
      </c>
      <c r="D19" s="20">
        <f t="shared" si="3"/>
        <v>4.4129965069329202E-2</v>
      </c>
      <c r="E19" s="17">
        <f>IF(OR($A19="",$B19="",$C19=""),"",A19*'MPTO_working_3-way'!$I18)</f>
        <v>2.7042966095295626</v>
      </c>
      <c r="F19" s="21">
        <f>IF(OR($A19="",$B19="",$C19=""),"",B19*'MPTO_working_3-way'!$I18)</f>
        <v>3.3725397871739333</v>
      </c>
      <c r="G19" s="22">
        <f>IF(OR($A19="",$B19="",$C19=""),"",C19*'MPTO_working_3-way'!$I18)</f>
        <v>2.9966529997489748</v>
      </c>
      <c r="H19" s="17">
        <f>IF(OR($A19="",$B19="",$C19=""),"",'MPTO_working_3-way'!E18)</f>
        <v>2.6925844234924323</v>
      </c>
      <c r="I19" s="21">
        <f>IF(OR($A19="",$B19="",$C19=""),"",'MPTO_working_3-way'!F18)</f>
        <v>3.3911233327082653</v>
      </c>
      <c r="J19" s="22">
        <f>IF(OR($A19="",$B19="",$C19=""),"",'MPTO_working_3-way'!G18)</f>
        <v>2.9965054687957289</v>
      </c>
      <c r="K19" s="17">
        <f>IF(OR($A19="",$B19="",$C19=""),"",'OddsRatio_working_3-way'!H18)</f>
        <v>2.6980998712464506</v>
      </c>
      <c r="L19" s="21">
        <f>IF(OR($A19="",$B19="",$C19=""),"",'OddsRatio_working_3-way'!I18)</f>
        <v>3.381611769106657</v>
      </c>
      <c r="M19" s="22">
        <f>IF(OR($A19="",$B19="",$C19=""),"",'OddsRatio_working_3-way'!J18)</f>
        <v>2.9971363265602911</v>
      </c>
      <c r="N19" s="23">
        <f t="shared" si="13"/>
        <v>36.978192276547624</v>
      </c>
      <c r="O19" s="24">
        <f t="shared" si="14"/>
        <v>29.65124396168989</v>
      </c>
      <c r="P19" s="24">
        <f t="shared" si="15"/>
        <v>33.37056376176249</v>
      </c>
      <c r="Q19" t="s">
        <v>152</v>
      </c>
      <c r="R19" t="s">
        <v>153</v>
      </c>
      <c r="S19" s="48" t="s">
        <v>181</v>
      </c>
      <c r="T19" s="35">
        <v>100</v>
      </c>
      <c r="U19" s="35">
        <f t="shared" si="16"/>
        <v>63.099630996309962</v>
      </c>
      <c r="V19" s="35">
        <f t="shared" si="17"/>
        <v>67.845659163987136</v>
      </c>
      <c r="W19" s="35">
        <f t="shared" si="18"/>
        <v>64.788732394366207</v>
      </c>
      <c r="X19" s="35">
        <f t="shared" si="19"/>
        <v>67.365608441646671</v>
      </c>
      <c r="Y19" s="35">
        <f t="shared" si="20"/>
        <v>72.111636609323853</v>
      </c>
      <c r="Z19" s="35">
        <f t="shared" si="21"/>
        <v>69.054709839702895</v>
      </c>
      <c r="AA19" s="35">
        <f t="shared" si="22"/>
        <v>-4.2659774453367092</v>
      </c>
      <c r="AB19" s="35">
        <f t="shared" si="23"/>
        <v>-4.2659774453367163</v>
      </c>
      <c r="AC19" s="35">
        <f t="shared" si="24"/>
        <v>-4.2659774453366879</v>
      </c>
      <c r="AF19">
        <v>2.12</v>
      </c>
      <c r="AG19">
        <v>1.74</v>
      </c>
      <c r="AJ19" t="s">
        <v>185</v>
      </c>
    </row>
    <row r="20" spans="1:36" ht="15" x14ac:dyDescent="0.25">
      <c r="A20">
        <v>2.71</v>
      </c>
      <c r="B20">
        <v>3.11</v>
      </c>
      <c r="C20">
        <v>2.84</v>
      </c>
      <c r="D20" s="20">
        <f t="shared" si="3"/>
        <v>4.2659774453366994E-2</v>
      </c>
      <c r="E20" s="17">
        <f>IF(OR($A20="",$B20="",$C20=""),"",A20*'MPTO_working_3-way'!$I19)</f>
        <v>2.8256079887686245</v>
      </c>
      <c r="F20" s="21">
        <f>IF(OR($A20="",$B20="",$C20=""),"",B20*'MPTO_working_3-way'!$I19)</f>
        <v>3.2426718985499714</v>
      </c>
      <c r="G20" s="22">
        <f>IF(OR($A20="",$B20="",$C20=""),"",C20*'MPTO_working_3-way'!$I19)</f>
        <v>2.9611537594475621</v>
      </c>
      <c r="H20" s="17">
        <f>IF(OR($A20="",$B20="",$C20=""),"",'MPTO_working_3-way'!E19)</f>
        <v>2.8186182628238599</v>
      </c>
      <c r="I20" s="21">
        <f>IF(OR($A20="",$B20="",$C20=""),"",'MPTO_working_3-way'!F19)</f>
        <v>3.2539003803860993</v>
      </c>
      <c r="J20" s="22">
        <f>IF(OR($A20="",$B20="",$C20=""),"",'MPTO_working_3-way'!G19)</f>
        <v>2.9595189489401315</v>
      </c>
      <c r="K20" s="17">
        <f>IF(OR($A20="",$B20="",$C20=""),"",'OddsRatio_working_3-way'!H19)</f>
        <v>2.8220017802643902</v>
      </c>
      <c r="L20" s="21">
        <f>IF(OR($A20="",$B20="",$C20=""),"",'OddsRatio_working_3-way'!I19)</f>
        <v>3.2482010271098614</v>
      </c>
      <c r="M20" s="22">
        <f>IF(OR($A20="",$B20="",$C20=""),"",'OddsRatio_working_3-way'!J19)</f>
        <v>2.9605165354891683</v>
      </c>
      <c r="N20" s="23">
        <f t="shared" si="13"/>
        <v>35.390613417531824</v>
      </c>
      <c r="O20" s="24">
        <f t="shared" si="14"/>
        <v>30.838766032640276</v>
      </c>
      <c r="P20" s="24">
        <f t="shared" si="15"/>
        <v>33.770620549827903</v>
      </c>
      <c r="Q20" t="s">
        <v>154</v>
      </c>
      <c r="R20" t="s">
        <v>155</v>
      </c>
      <c r="S20" s="48" t="s">
        <v>181</v>
      </c>
      <c r="T20" s="35">
        <v>100</v>
      </c>
      <c r="U20" s="35">
        <f t="shared" si="16"/>
        <v>62.962962962962962</v>
      </c>
      <c r="V20" s="35">
        <f t="shared" si="17"/>
        <v>69.879518072289159</v>
      </c>
      <c r="W20" s="35">
        <f t="shared" si="18"/>
        <v>62.686567164179095</v>
      </c>
      <c r="X20" s="35">
        <f t="shared" si="19"/>
        <v>67.433914763531732</v>
      </c>
      <c r="Y20" s="35">
        <f t="shared" si="20"/>
        <v>74.350469872857929</v>
      </c>
      <c r="Z20" s="35">
        <f t="shared" si="21"/>
        <v>67.157518964747879</v>
      </c>
      <c r="AA20" s="35">
        <f t="shared" si="22"/>
        <v>-4.4709518005687698</v>
      </c>
      <c r="AB20" s="35">
        <f t="shared" si="23"/>
        <v>-4.4709518005687698</v>
      </c>
      <c r="AC20" s="35">
        <f t="shared" si="24"/>
        <v>-4.4709518005687841</v>
      </c>
      <c r="AF20">
        <v>2.2400000000000002</v>
      </c>
      <c r="AG20">
        <v>1.66</v>
      </c>
      <c r="AJ20" t="s">
        <v>185</v>
      </c>
    </row>
    <row r="21" spans="1:36" ht="15" x14ac:dyDescent="0.25">
      <c r="A21">
        <v>2.7</v>
      </c>
      <c r="B21">
        <v>3.32</v>
      </c>
      <c r="C21">
        <v>2.68</v>
      </c>
      <c r="D21" s="20">
        <f t="shared" si="3"/>
        <v>4.4709518005687787E-2</v>
      </c>
      <c r="E21" s="17">
        <f>IF(OR($A21="",$B21="",$C21=""),"",A21*'MPTO_working_3-way'!$I20)</f>
        <v>2.8207156986153574</v>
      </c>
      <c r="F21" s="21">
        <f>IF(OR($A21="",$B21="",$C21=""),"",B21*'MPTO_working_3-way'!$I20)</f>
        <v>3.4684355997788834</v>
      </c>
      <c r="G21" s="22">
        <f>IF(OR($A21="",$B21="",$C21=""),"",C21*'MPTO_working_3-way'!$I20)</f>
        <v>2.7998215082552433</v>
      </c>
      <c r="H21" s="17">
        <f>IF(OR($A21="",$B21="",$C21=""),"",'MPTO_working_3-way'!E20)</f>
        <v>2.8131990981594717</v>
      </c>
      <c r="I21" s="21">
        <f>IF(OR($A21="",$B21="",$C21=""),"",'MPTO_working_3-way'!F20)</f>
        <v>3.4928195902669001</v>
      </c>
      <c r="J21" s="22">
        <f>IF(OR($A21="",$B21="",$C21=""),"",'MPTO_working_3-way'!G20)</f>
        <v>2.7914936602173999</v>
      </c>
      <c r="K21" s="17">
        <f>IF(OR($A21="",$B21="",$C21=""),"",'OddsRatio_working_3-way'!H20)</f>
        <v>2.8172000709681484</v>
      </c>
      <c r="L21" s="21">
        <f>IF(OR($A21="",$B21="",$C21=""),"",'OddsRatio_working_3-way'!I20)</f>
        <v>3.4799436262624139</v>
      </c>
      <c r="M21" s="22">
        <f>IF(OR($A21="",$B21="",$C21=""),"",'OddsRatio_working_3-way'!J20)</f>
        <v>2.795821246603817</v>
      </c>
      <c r="N21" s="23">
        <f t="shared" si="13"/>
        <v>35.451995409919668</v>
      </c>
      <c r="O21" s="24">
        <f t="shared" si="14"/>
        <v>28.831442050235879</v>
      </c>
      <c r="P21" s="24">
        <f t="shared" si="15"/>
        <v>35.716562539844446</v>
      </c>
      <c r="Q21" t="s">
        <v>156</v>
      </c>
      <c r="R21" t="s">
        <v>157</v>
      </c>
      <c r="S21" s="48" t="s">
        <v>181</v>
      </c>
      <c r="T21" s="35">
        <v>100</v>
      </c>
      <c r="U21" s="35">
        <f t="shared" si="16"/>
        <v>73.118279569892465</v>
      </c>
      <c r="V21" s="35">
        <f t="shared" si="17"/>
        <v>74.093264248704671</v>
      </c>
      <c r="W21" s="35">
        <f t="shared" si="18"/>
        <v>46.808510638297875</v>
      </c>
      <c r="X21" s="35">
        <f t="shared" si="19"/>
        <v>79.098225112997468</v>
      </c>
      <c r="Y21" s="35">
        <f t="shared" si="20"/>
        <v>80.073209791809646</v>
      </c>
      <c r="Z21" s="35">
        <f t="shared" si="21"/>
        <v>52.788456181402864</v>
      </c>
      <c r="AA21" s="35">
        <f t="shared" si="22"/>
        <v>-5.9799455431050035</v>
      </c>
      <c r="AB21" s="35">
        <f t="shared" si="23"/>
        <v>-5.9799455431049751</v>
      </c>
      <c r="AC21" s="35">
        <f t="shared" si="24"/>
        <v>-5.9799455431049893</v>
      </c>
      <c r="AF21">
        <v>2.06</v>
      </c>
      <c r="AG21">
        <v>1.82</v>
      </c>
      <c r="AJ21" t="s">
        <v>185</v>
      </c>
    </row>
    <row r="22" spans="1:36" ht="15" x14ac:dyDescent="0.25">
      <c r="A22">
        <v>3.72</v>
      </c>
      <c r="B22">
        <v>3.86</v>
      </c>
      <c r="C22">
        <v>1.88</v>
      </c>
      <c r="D22" s="20">
        <f t="shared" si="3"/>
        <v>5.9799455431049919E-2</v>
      </c>
      <c r="E22" s="17">
        <f>IF(OR($A22="",$B22="",$C22=""),"",A22*'MPTO_working_3-way'!$I21)</f>
        <v>3.9424539742035059</v>
      </c>
      <c r="F22" s="21">
        <f>IF(OR($A22="",$B22="",$C22=""),"",B22*'MPTO_working_3-way'!$I21)</f>
        <v>4.0908258979638523</v>
      </c>
      <c r="G22" s="22">
        <f>IF(OR($A22="",$B22="",$C22=""),"",C22*'MPTO_working_3-way'!$I21)</f>
        <v>1.9924229762103738</v>
      </c>
      <c r="H22" s="17">
        <f>IF(OR($A22="",$B22="",$C22=""),"",'MPTO_working_3-way'!E21)</f>
        <v>4.0179352192011786</v>
      </c>
      <c r="I22" s="21">
        <f>IF(OR($A22="",$B22="",$C22=""),"",'MPTO_working_3-way'!F21)</f>
        <v>4.1817522385050969</v>
      </c>
      <c r="J22" s="22">
        <f>IF(OR($A22="",$B22="",$C22=""),"",'MPTO_working_3-way'!G21)</f>
        <v>1.9531946519639924</v>
      </c>
      <c r="K22" s="17">
        <f>IF(OR($A22="",$B22="",$C22=""),"",'OddsRatio_working_3-way'!H21)</f>
        <v>3.9911682441121399</v>
      </c>
      <c r="L22" s="21">
        <f>IF(OR($A22="",$B22="",$C22=""),"",'OddsRatio_working_3-way'!I21)</f>
        <v>4.1451254331473226</v>
      </c>
      <c r="M22" s="22">
        <f>IF(OR($A22="",$B22="",$C22=""),"",'OddsRatio_working_3-way'!J21)</f>
        <v>1.9677309025068686</v>
      </c>
      <c r="N22" s="23">
        <f t="shared" si="13"/>
        <v>25.364912476930819</v>
      </c>
      <c r="O22" s="24">
        <f t="shared" si="14"/>
        <v>24.444941558078408</v>
      </c>
      <c r="P22" s="24">
        <f t="shared" si="15"/>
        <v>50.190145964990776</v>
      </c>
      <c r="Q22" t="s">
        <v>158</v>
      </c>
      <c r="R22" t="s">
        <v>159</v>
      </c>
      <c r="S22" s="48" t="s">
        <v>181</v>
      </c>
      <c r="T22" s="35">
        <v>100</v>
      </c>
      <c r="U22" s="35">
        <f t="shared" si="16"/>
        <v>67.741935483870961</v>
      </c>
      <c r="V22" s="35">
        <f t="shared" si="17"/>
        <v>70.674486803519059</v>
      </c>
      <c r="W22" s="35">
        <f t="shared" si="18"/>
        <v>57.264957264957268</v>
      </c>
      <c r="X22" s="35">
        <f t="shared" si="19"/>
        <v>72.06055593152368</v>
      </c>
      <c r="Y22" s="35">
        <f t="shared" si="20"/>
        <v>74.993107251171764</v>
      </c>
      <c r="Z22" s="35">
        <f t="shared" si="21"/>
        <v>61.583577712609959</v>
      </c>
      <c r="AA22" s="35">
        <f t="shared" si="22"/>
        <v>-4.3186204476527195</v>
      </c>
      <c r="AB22" s="35">
        <f t="shared" si="23"/>
        <v>-4.3186204476527053</v>
      </c>
      <c r="AC22" s="35">
        <f t="shared" si="24"/>
        <v>-4.318620447652691</v>
      </c>
      <c r="AF22">
        <v>1.76</v>
      </c>
      <c r="AG22">
        <v>2.0499999999999998</v>
      </c>
      <c r="AJ22" t="s">
        <v>186</v>
      </c>
    </row>
    <row r="23" spans="1:36" ht="15" x14ac:dyDescent="0.25">
      <c r="A23">
        <v>3.1</v>
      </c>
      <c r="B23">
        <v>3.41</v>
      </c>
      <c r="C23">
        <v>2.34</v>
      </c>
      <c r="D23" s="20">
        <f t="shared" si="3"/>
        <v>4.318620447652699E-2</v>
      </c>
      <c r="E23" s="17">
        <f>IF(OR($A23="",$B23="",$C23=""),"",A23*'MPTO_working_3-way'!$I22)</f>
        <v>3.2338772338772337</v>
      </c>
      <c r="F23" s="21">
        <f>IF(OR($A23="",$B23="",$C23=""),"",B23*'MPTO_working_3-way'!$I22)</f>
        <v>3.5572649572649571</v>
      </c>
      <c r="G23" s="22">
        <f>IF(OR($A23="",$B23="",$C23=""),"",C23*'MPTO_working_3-way'!$I22)</f>
        <v>2.4410557184750732</v>
      </c>
      <c r="H23" s="17">
        <f>IF(OR($A23="",$B23="",$C23=""),"",'MPTO_working_3-way'!E22)</f>
        <v>3.2448016916528859</v>
      </c>
      <c r="I23" s="21">
        <f>IF(OR($A23="",$B23="",$C23=""),"",'MPTO_working_3-way'!F22)</f>
        <v>3.5860322976900258</v>
      </c>
      <c r="J23" s="22">
        <f>IF(OR($A23="",$B23="",$C23=""),"",'MPTO_working_3-way'!G22)</f>
        <v>2.4215712060210004</v>
      </c>
      <c r="K23" s="17">
        <f>IF(OR($A23="",$B23="",$C23=""),"",'OddsRatio_working_3-way'!H22)</f>
        <v>3.241149998350493</v>
      </c>
      <c r="L23" s="21">
        <f>IF(OR($A23="",$B23="",$C23=""),"",'OddsRatio_working_3-way'!I22)</f>
        <v>3.5719864266784231</v>
      </c>
      <c r="M23" s="22">
        <f>IF(OR($A23="",$B23="",$C23=""),"",'OddsRatio_working_3-way'!J22)</f>
        <v>2.4300671418045998</v>
      </c>
      <c r="N23" s="23">
        <f t="shared" si="13"/>
        <v>30.922633349351276</v>
      </c>
      <c r="O23" s="24">
        <f t="shared" si="14"/>
        <v>28.111484863046616</v>
      </c>
      <c r="P23" s="24">
        <f t="shared" si="15"/>
        <v>40.965881787602115</v>
      </c>
      <c r="Q23" t="s">
        <v>160</v>
      </c>
      <c r="R23" t="s">
        <v>161</v>
      </c>
      <c r="S23" s="48" t="s">
        <v>181</v>
      </c>
      <c r="T23" s="35">
        <v>100</v>
      </c>
      <c r="U23" s="35">
        <f t="shared" si="16"/>
        <v>26.470588235294116</v>
      </c>
      <c r="V23" s="35">
        <f t="shared" si="17"/>
        <v>80.430528375733857</v>
      </c>
      <c r="W23" s="35">
        <f t="shared" si="18"/>
        <v>86.559139784946225</v>
      </c>
      <c r="X23" s="35">
        <f t="shared" si="19"/>
        <v>33.010331839319903</v>
      </c>
      <c r="Y23" s="35">
        <f t="shared" si="20"/>
        <v>86.970271979759644</v>
      </c>
      <c r="Z23" s="35">
        <f t="shared" si="21"/>
        <v>93.098883388972027</v>
      </c>
      <c r="AA23" s="35">
        <f t="shared" si="22"/>
        <v>-6.5397436040257872</v>
      </c>
      <c r="AB23" s="35">
        <f t="shared" si="23"/>
        <v>-6.5397436040257872</v>
      </c>
      <c r="AC23" s="35">
        <f t="shared" si="24"/>
        <v>-6.5397436040258015</v>
      </c>
      <c r="AF23">
        <v>1.97</v>
      </c>
      <c r="AG23">
        <v>1.87</v>
      </c>
      <c r="AJ23" t="s">
        <v>186</v>
      </c>
    </row>
    <row r="24" spans="1:36" ht="15" x14ac:dyDescent="0.25">
      <c r="A24">
        <v>1.36</v>
      </c>
      <c r="B24">
        <v>5.1100000000000003</v>
      </c>
      <c r="C24">
        <v>7.44</v>
      </c>
      <c r="D24" s="20">
        <f t="shared" si="3"/>
        <v>6.5397436040257828E-2</v>
      </c>
      <c r="E24" s="17">
        <f>IF(OR($A24="",$B24="",$C24=""),"",A24*'MPTO_working_3-way'!$I23)</f>
        <v>1.4489405130147508</v>
      </c>
      <c r="F24" s="21">
        <f>IF(OR($A24="",$B24="",$C24=""),"",B24*'MPTO_working_3-way'!$I23)</f>
        <v>5.444180898165718</v>
      </c>
      <c r="G24" s="22">
        <f>IF(OR($A24="",$B24="",$C24=""),"",C24*'MPTO_working_3-way'!$I23)</f>
        <v>7.9265569241395184</v>
      </c>
      <c r="H24" s="17">
        <f>IF(OR($A24="",$B24="",$C24=""),"",'MPTO_working_3-way'!E23)</f>
        <v>1.4015515719417087</v>
      </c>
      <c r="I24" s="21">
        <f>IF(OR($A24="",$B24="",$C24=""),"",'MPTO_working_3-way'!F23)</f>
        <v>5.7505777452985534</v>
      </c>
      <c r="J24" s="22">
        <f>IF(OR($A24="",$B24="",$C24=""),"",'MPTO_working_3-way'!G23)</f>
        <v>8.880248856385462</v>
      </c>
      <c r="K24" s="17">
        <f>IF(OR($A24="",$B24="",$C24=""),"",'OddsRatio_working_3-way'!H23)</f>
        <v>1.4147297604089306</v>
      </c>
      <c r="L24" s="21">
        <f>IF(OR($A24="",$B24="",$C24=""),"",'OddsRatio_working_3-way'!I23)</f>
        <v>5.7348314313352908</v>
      </c>
      <c r="M24" s="22">
        <f>IF(OR($A24="",$B24="",$C24=""),"",'OddsRatio_working_3-way'!J23)</f>
        <v>8.4190546028708688</v>
      </c>
      <c r="N24" s="23">
        <f t="shared" si="13"/>
        <v>69.015945859595107</v>
      </c>
      <c r="O24" s="24">
        <f t="shared" si="14"/>
        <v>18.368236080048796</v>
      </c>
      <c r="P24" s="24">
        <f t="shared" si="15"/>
        <v>12.615818060356096</v>
      </c>
      <c r="Q24" t="s">
        <v>162</v>
      </c>
      <c r="R24" t="s">
        <v>163</v>
      </c>
      <c r="S24" s="48" t="s">
        <v>181</v>
      </c>
      <c r="T24" s="35">
        <v>100</v>
      </c>
      <c r="U24" s="35">
        <f t="shared" si="16"/>
        <v>77.827050997782706</v>
      </c>
      <c r="V24" s="35">
        <f t="shared" si="17"/>
        <v>75</v>
      </c>
      <c r="W24" s="35">
        <f t="shared" si="18"/>
        <v>41.176470588235297</v>
      </c>
      <c r="X24" s="35">
        <f t="shared" si="19"/>
        <v>83.82352941176471</v>
      </c>
      <c r="Y24" s="35">
        <f t="shared" si="20"/>
        <v>80.996478413982004</v>
      </c>
      <c r="Z24" s="35">
        <f t="shared" si="21"/>
        <v>47.172949002217294</v>
      </c>
      <c r="AA24" s="35">
        <f t="shared" si="22"/>
        <v>-5.996478413982004</v>
      </c>
      <c r="AB24" s="35">
        <f t="shared" si="23"/>
        <v>-5.996478413982004</v>
      </c>
      <c r="AC24" s="35">
        <f t="shared" si="24"/>
        <v>-5.9964784139819969</v>
      </c>
      <c r="AF24">
        <v>1.7</v>
      </c>
      <c r="AG24">
        <v>2.13</v>
      </c>
      <c r="AJ24" t="s">
        <v>186</v>
      </c>
    </row>
    <row r="25" spans="1:36" ht="15" x14ac:dyDescent="0.25">
      <c r="A25">
        <v>4.51</v>
      </c>
      <c r="B25">
        <v>4</v>
      </c>
      <c r="C25">
        <v>1.7</v>
      </c>
      <c r="D25" s="20">
        <f t="shared" si="3"/>
        <v>5.9964784139820093E-2</v>
      </c>
      <c r="E25" s="17">
        <f>IF(OR($A25="",$B25="",$C25=""),"",A25*'MPTO_working_3-way'!$I24)</f>
        <v>4.7804411764705881</v>
      </c>
      <c r="F25" s="21">
        <f>IF(OR($A25="",$B25="",$C25=""),"",B25*'MPTO_working_3-way'!$I24)</f>
        <v>4.2398591365592804</v>
      </c>
      <c r="G25" s="22">
        <f>IF(OR($A25="",$B25="",$C25=""),"",C25*'MPTO_working_3-way'!$I24)</f>
        <v>1.8019401330376941</v>
      </c>
      <c r="H25" s="17">
        <f>IF(OR($A25="",$B25="",$C25=""),"",'MPTO_working_3-way'!E24)</f>
        <v>4.956844997575562</v>
      </c>
      <c r="I25" s="21">
        <f>IF(OR($A25="",$B25="",$C25=""),"",'MPTO_working_3-way'!F24)</f>
        <v>4.3476041962007379</v>
      </c>
      <c r="J25" s="22">
        <f>IF(OR($A25="",$B25="",$C25=""),"",'MPTO_working_3-way'!G24)</f>
        <v>1.7597980145750847</v>
      </c>
      <c r="K25" s="17">
        <f>IF(OR($A25="",$B25="",$C25=""),"",'OddsRatio_working_3-way'!H24)</f>
        <v>4.8824211114365843</v>
      </c>
      <c r="L25" s="21">
        <f>IF(OR($A25="",$B25="",$C25=""),"",'OddsRatio_working_3-way'!I24)</f>
        <v>4.3183086422534913</v>
      </c>
      <c r="M25" s="22">
        <f>IF(OR($A25="",$B25="",$C25=""),"",'OddsRatio_working_3-way'!J24)</f>
        <v>1.774272016525815</v>
      </c>
      <c r="N25" s="23">
        <f t="shared" si="13"/>
        <v>20.918571384624851</v>
      </c>
      <c r="O25" s="24">
        <f t="shared" si="14"/>
        <v>23.585689236164516</v>
      </c>
      <c r="P25" s="24">
        <f t="shared" si="15"/>
        <v>55.495739379210626</v>
      </c>
      <c r="Q25" t="s">
        <v>164</v>
      </c>
      <c r="R25" t="s">
        <v>165</v>
      </c>
      <c r="S25" s="48" t="s">
        <v>181</v>
      </c>
      <c r="T25" s="35">
        <v>100</v>
      </c>
      <c r="U25" s="35">
        <f t="shared" si="16"/>
        <v>71.181556195965413</v>
      </c>
      <c r="V25" s="35">
        <f t="shared" si="17"/>
        <v>73.68421052631578</v>
      </c>
      <c r="W25" s="35">
        <f t="shared" si="18"/>
        <v>49.238578680203041</v>
      </c>
      <c r="X25" s="35">
        <f t="shared" si="19"/>
        <v>77.077210793481157</v>
      </c>
      <c r="Y25" s="35">
        <f t="shared" si="20"/>
        <v>79.579865123831524</v>
      </c>
      <c r="Z25" s="35">
        <f t="shared" si="21"/>
        <v>55.134233277718792</v>
      </c>
      <c r="AA25" s="35">
        <f t="shared" si="22"/>
        <v>-5.8956545975157439</v>
      </c>
      <c r="AB25" s="35">
        <f t="shared" si="23"/>
        <v>-5.8956545975157439</v>
      </c>
      <c r="AC25" s="35">
        <f t="shared" si="24"/>
        <v>-5.895654597515751</v>
      </c>
      <c r="AF25">
        <v>1.83</v>
      </c>
      <c r="AG25">
        <v>2.02</v>
      </c>
      <c r="AJ25" t="s">
        <v>186</v>
      </c>
    </row>
    <row r="26" spans="1:36" ht="15" x14ac:dyDescent="0.25">
      <c r="A26">
        <v>3.47</v>
      </c>
      <c r="B26">
        <v>3.8</v>
      </c>
      <c r="C26">
        <v>1.97</v>
      </c>
      <c r="D26" s="20">
        <f t="shared" si="3"/>
        <v>5.8956545975157315E-2</v>
      </c>
      <c r="E26" s="17">
        <f>IF(OR($A26="",$B26="",$C26=""),"",A26*'MPTO_working_3-way'!$I25)</f>
        <v>3.6745792145337961</v>
      </c>
      <c r="F26" s="21">
        <f>IF(OR($A26="",$B26="",$C26=""),"",B26*'MPTO_working_3-way'!$I25)</f>
        <v>4.0240348747055972</v>
      </c>
      <c r="G26" s="22">
        <f>IF(OR($A26="",$B26="",$C26=""),"",C26*'MPTO_working_3-way'!$I25)</f>
        <v>2.0861443955710599</v>
      </c>
      <c r="H26" s="17">
        <f>IF(OR($A26="",$B26="",$C26=""),"",'MPTO_working_3-way'!E25)</f>
        <v>3.7239474121832004</v>
      </c>
      <c r="I26" s="21">
        <f>IF(OR($A26="",$B26="",$C26=""),"",'MPTO_working_3-way'!F25)</f>
        <v>4.1066798340238453</v>
      </c>
      <c r="J26" s="22">
        <f>IF(OR($A26="",$B26="",$C26=""),"",'MPTO_working_3-way'!G25)</f>
        <v>2.0493397765559402</v>
      </c>
      <c r="K26" s="17">
        <f>IF(OR($A26="",$B26="",$C26=""),"",'OddsRatio_working_3-way'!H25)</f>
        <v>3.7080909701527958</v>
      </c>
      <c r="L26" s="21">
        <f>IF(OR($A26="",$B26="",$C26=""),"",'OddsRatio_working_3-way'!I25)</f>
        <v>4.0699006949100527</v>
      </c>
      <c r="M26" s="22">
        <f>IF(OR($A26="",$B26="",$C26=""),"",'OddsRatio_working_3-way'!J25)</f>
        <v>2.0635013121652688</v>
      </c>
      <c r="N26" s="23">
        <f t="shared" si="13"/>
        <v>27.21400034172002</v>
      </c>
      <c r="O26" s="24">
        <f t="shared" si="14"/>
        <v>24.850679259412757</v>
      </c>
      <c r="P26" s="24">
        <f t="shared" si="15"/>
        <v>47.93532039886724</v>
      </c>
      <c r="Q26" t="s">
        <v>166</v>
      </c>
      <c r="R26" t="s">
        <v>167</v>
      </c>
      <c r="S26" s="48" t="s">
        <v>181</v>
      </c>
      <c r="T26" s="35">
        <v>100</v>
      </c>
      <c r="U26" s="35">
        <f t="shared" si="16"/>
        <v>48.186528497409334</v>
      </c>
      <c r="V26" s="35">
        <f t="shared" si="17"/>
        <v>72.527472527472526</v>
      </c>
      <c r="W26" s="35">
        <f t="shared" si="18"/>
        <v>73.474801061007966</v>
      </c>
      <c r="X26" s="35">
        <f t="shared" si="19"/>
        <v>53.997726411519523</v>
      </c>
      <c r="Y26" s="35">
        <f t="shared" si="20"/>
        <v>78.338670441582721</v>
      </c>
      <c r="Z26" s="35">
        <f t="shared" si="21"/>
        <v>79.285998975118147</v>
      </c>
      <c r="AA26" s="35">
        <f t="shared" si="22"/>
        <v>-5.8111979141101884</v>
      </c>
      <c r="AB26" s="35">
        <f t="shared" si="23"/>
        <v>-5.8111979141101955</v>
      </c>
      <c r="AC26" s="35">
        <f t="shared" si="24"/>
        <v>-5.8111979141101813</v>
      </c>
      <c r="AF26">
        <v>1.7</v>
      </c>
      <c r="AG26">
        <v>2.13</v>
      </c>
      <c r="AJ26" t="s">
        <v>186</v>
      </c>
    </row>
    <row r="27" spans="1:36" ht="15" x14ac:dyDescent="0.25">
      <c r="A27">
        <v>1.93</v>
      </c>
      <c r="B27">
        <v>3.64</v>
      </c>
      <c r="C27">
        <v>3.77</v>
      </c>
      <c r="D27" s="20">
        <f t="shared" si="3"/>
        <v>5.8111979141101777E-2</v>
      </c>
      <c r="E27" s="17">
        <f>IF(OR($A27="",$B27="",$C27=""),"",A27*'MPTO_working_3-way'!$I26)</f>
        <v>2.0421561197423266</v>
      </c>
      <c r="F27" s="21">
        <f>IF(OR($A27="",$B27="",$C27=""),"",B27*'MPTO_working_3-way'!$I26)</f>
        <v>3.8515276040736106</v>
      </c>
      <c r="G27" s="22">
        <f>IF(OR($A27="",$B27="",$C27=""),"",C27*'MPTO_working_3-way'!$I26)</f>
        <v>3.9890821613619538</v>
      </c>
      <c r="H27" s="17">
        <f>IF(OR($A27="",$B27="",$C27=""),"",'MPTO_working_3-way'!E26)</f>
        <v>2.004956029507861</v>
      </c>
      <c r="I27" s="21">
        <f>IF(OR($A27="",$B27="",$C27=""),"",'MPTO_working_3-way'!F26)</f>
        <v>3.9161226827824289</v>
      </c>
      <c r="J27" s="22">
        <f>IF(OR($A27="",$B27="",$C27=""),"",'MPTO_working_3-way'!G26)</f>
        <v>4.0670025711867384</v>
      </c>
      <c r="K27" s="17">
        <f>IF(OR($A27="",$B27="",$C27=""),"",'OddsRatio_working_3-way'!H26)</f>
        <v>2.0190253654541515</v>
      </c>
      <c r="L27" s="21">
        <f>IF(OR($A27="",$B27="",$C27=""),"",'OddsRatio_working_3-way'!I26)</f>
        <v>3.8927171664504963</v>
      </c>
      <c r="M27" s="22">
        <f>IF(OR($A27="",$B27="",$C27=""),"",'OddsRatio_working_3-way'!J26)</f>
        <v>4.0351615723741938</v>
      </c>
      <c r="N27" s="23">
        <f t="shared" si="13"/>
        <v>48.96785266966647</v>
      </c>
      <c r="O27" s="24">
        <f t="shared" si="14"/>
        <v>25.963724080345134</v>
      </c>
      <c r="P27" s="24">
        <f t="shared" si="15"/>
        <v>25.068423249988403</v>
      </c>
      <c r="Q27" t="s">
        <v>168</v>
      </c>
      <c r="R27" t="s">
        <v>169</v>
      </c>
      <c r="S27" s="48" t="s">
        <v>181</v>
      </c>
      <c r="T27" s="35">
        <v>100</v>
      </c>
      <c r="U27" s="35">
        <f t="shared" si="16"/>
        <v>58.333333333333336</v>
      </c>
      <c r="V27" s="35">
        <f t="shared" si="17"/>
        <v>70.930232558139537</v>
      </c>
      <c r="W27" s="35">
        <f t="shared" si="18"/>
        <v>65.156794425087099</v>
      </c>
      <c r="X27" s="35">
        <f t="shared" si="19"/>
        <v>63.912973016773357</v>
      </c>
      <c r="Y27" s="35">
        <f t="shared" si="20"/>
        <v>76.509872241579558</v>
      </c>
      <c r="Z27" s="35">
        <f t="shared" si="21"/>
        <v>70.736434108527135</v>
      </c>
      <c r="AA27" s="35">
        <f t="shared" si="22"/>
        <v>-5.5796396834400213</v>
      </c>
      <c r="AB27" s="35">
        <f t="shared" si="23"/>
        <v>-5.5796396834400213</v>
      </c>
      <c r="AC27" s="35">
        <f t="shared" si="24"/>
        <v>-5.5796396834400355</v>
      </c>
      <c r="AF27">
        <v>1.85</v>
      </c>
      <c r="AG27">
        <v>2</v>
      </c>
      <c r="AJ27" t="s">
        <v>186</v>
      </c>
    </row>
    <row r="28" spans="1:36" ht="15" x14ac:dyDescent="0.25">
      <c r="A28">
        <v>2.4</v>
      </c>
      <c r="B28">
        <v>3.44</v>
      </c>
      <c r="C28">
        <v>2.87</v>
      </c>
      <c r="D28" s="20">
        <f t="shared" si="3"/>
        <v>5.5796396834400186E-2</v>
      </c>
      <c r="E28" s="17">
        <f>IF(OR($A28="",$B28="",$C28=""),"",A28*'MPTO_working_3-way'!$I27)</f>
        <v>2.5339113524025603</v>
      </c>
      <c r="F28" s="21">
        <f>IF(OR($A28="",$B28="",$C28=""),"",B28*'MPTO_working_3-way'!$I27)</f>
        <v>3.6319396051103365</v>
      </c>
      <c r="G28" s="22">
        <f>IF(OR($A28="",$B28="",$C28=""),"",C28*'MPTO_working_3-way'!$I27)</f>
        <v>3.0301356589147286</v>
      </c>
      <c r="H28" s="17">
        <f>IF(OR($A28="",$B28="",$C28=""),"",'MPTO_working_3-way'!E27)</f>
        <v>2.5121344400968035</v>
      </c>
      <c r="I28" s="21">
        <f>IF(OR($A28="",$B28="",$C28=""),"",'MPTO_working_3-way'!F27)</f>
        <v>3.6751346298609442</v>
      </c>
      <c r="J28" s="22">
        <f>IF(OR($A28="",$B28="",$C28=""),"",'MPTO_working_3-way'!G27)</f>
        <v>3.0318349631833592</v>
      </c>
      <c r="K28" s="17">
        <f>IF(OR($A28="",$B28="",$C28=""),"",'OddsRatio_working_3-way'!H27)</f>
        <v>2.5219939209736459</v>
      </c>
      <c r="L28" s="21">
        <f>IF(OR($A28="",$B28="",$C28=""),"",'OddsRatio_working_3-way'!I27)</f>
        <v>3.6526179765540685</v>
      </c>
      <c r="M28" s="22">
        <f>IF(OR($A28="",$B28="",$C28=""),"",'OddsRatio_working_3-way'!J27)</f>
        <v>3.0329490230147993</v>
      </c>
      <c r="N28" s="23">
        <f t="shared" si="13"/>
        <v>39.464679735217942</v>
      </c>
      <c r="O28" s="24">
        <f t="shared" si="14"/>
        <v>27.53349748968693</v>
      </c>
      <c r="P28" s="24">
        <f t="shared" si="15"/>
        <v>33.001822775095135</v>
      </c>
      <c r="Q28" t="s">
        <v>170</v>
      </c>
      <c r="R28" t="s">
        <v>171</v>
      </c>
      <c r="S28" s="48" t="s">
        <v>181</v>
      </c>
      <c r="T28" s="35">
        <v>100</v>
      </c>
      <c r="U28" s="35">
        <f t="shared" si="16"/>
        <v>33.333333333333329</v>
      </c>
      <c r="V28" s="35">
        <f t="shared" si="17"/>
        <v>76.744186046511629</v>
      </c>
      <c r="W28" s="35">
        <f t="shared" si="18"/>
        <v>83.739837398373979</v>
      </c>
      <c r="X28" s="35">
        <f t="shared" si="19"/>
        <v>39.515976555114385</v>
      </c>
      <c r="Y28" s="35">
        <f t="shared" si="20"/>
        <v>82.926829268292678</v>
      </c>
      <c r="Z28" s="35">
        <f t="shared" si="21"/>
        <v>89.922480620155028</v>
      </c>
      <c r="AA28" s="35">
        <f t="shared" si="22"/>
        <v>-6.1826432217810563</v>
      </c>
      <c r="AB28" s="35">
        <f t="shared" si="23"/>
        <v>-6.1826432217810492</v>
      </c>
      <c r="AC28" s="35">
        <f t="shared" si="24"/>
        <v>-6.1826432217810492</v>
      </c>
      <c r="AF28">
        <v>1.89</v>
      </c>
      <c r="AG28">
        <v>1.94</v>
      </c>
      <c r="AJ28" t="s">
        <v>186</v>
      </c>
    </row>
    <row r="29" spans="1:36" ht="15" x14ac:dyDescent="0.25">
      <c r="A29">
        <v>1.5</v>
      </c>
      <c r="B29">
        <v>4.3</v>
      </c>
      <c r="C29">
        <v>6.15</v>
      </c>
      <c r="D29" s="20">
        <f t="shared" si="3"/>
        <v>6.1826432217810368E-2</v>
      </c>
      <c r="E29" s="17">
        <f>IF(OR($A29="",$B29="",$C29=""),"",A29*'MPTO_working_3-way'!$I28)</f>
        <v>1.5927396483267156</v>
      </c>
      <c r="F29" s="21">
        <f>IF(OR($A29="",$B29="",$C29=""),"",B29*'MPTO_working_3-way'!$I28)</f>
        <v>4.5658536585365841</v>
      </c>
      <c r="G29" s="22">
        <f>IF(OR($A29="",$B29="",$C29=""),"",C29*'MPTO_working_3-way'!$I28)</f>
        <v>6.5302325581395344</v>
      </c>
      <c r="H29" s="17">
        <f>IF(OR($A29="",$B29="",$C29=""),"",'MPTO_working_3-way'!E28)</f>
        <v>1.5478489903424055</v>
      </c>
      <c r="I29" s="21">
        <f>IF(OR($A29="",$B29="",$C29=""),"",'MPTO_working_3-way'!F28)</f>
        <v>4.7181088314005333</v>
      </c>
      <c r="J29" s="22">
        <f>IF(OR($A29="",$B29="",$C29=""),"",'MPTO_working_3-way'!G28)</f>
        <v>7.0426098535286261</v>
      </c>
      <c r="K29" s="17">
        <f>IF(OR($A29="",$B29="",$C29=""),"",'OddsRatio_working_3-way'!H28)</f>
        <v>1.5618506494938365</v>
      </c>
      <c r="L29" s="21">
        <f>IF(OR($A29="",$B29="",$C29=""),"",'OddsRatio_working_3-way'!I28)</f>
        <v>4.7082142866593193</v>
      </c>
      <c r="M29" s="22">
        <f>IF(OR($A29="",$B29="",$C29=""),"",'OddsRatio_working_3-way'!J28)</f>
        <v>6.7870616897865128</v>
      </c>
      <c r="N29" s="23">
        <f t="shared" si="13"/>
        <v>62.784900284900289</v>
      </c>
      <c r="O29" s="24">
        <f t="shared" si="14"/>
        <v>21.901709401709407</v>
      </c>
      <c r="P29" s="24">
        <f t="shared" si="15"/>
        <v>15.313390313390315</v>
      </c>
      <c r="Q29" t="s">
        <v>172</v>
      </c>
      <c r="R29" t="s">
        <v>173</v>
      </c>
      <c r="S29" s="48" t="s">
        <v>181</v>
      </c>
      <c r="T29" s="35">
        <v>100</v>
      </c>
      <c r="U29" s="35">
        <f t="shared" si="16"/>
        <v>58.50622406639004</v>
      </c>
      <c r="V29" s="35">
        <f t="shared" si="17"/>
        <v>71.910112359550567</v>
      </c>
      <c r="W29" s="35">
        <f t="shared" si="18"/>
        <v>64.157706093189958</v>
      </c>
      <c r="X29" s="35">
        <f t="shared" si="19"/>
        <v>63.932181547259482</v>
      </c>
      <c r="Y29" s="35">
        <f t="shared" si="20"/>
        <v>77.336069840419981</v>
      </c>
      <c r="Z29" s="35">
        <f t="shared" si="21"/>
        <v>69.583663574059401</v>
      </c>
      <c r="AA29" s="35">
        <f t="shared" si="22"/>
        <v>-5.4259574808694424</v>
      </c>
      <c r="AB29" s="35">
        <f t="shared" si="23"/>
        <v>-5.425957480869414</v>
      </c>
      <c r="AC29" s="35">
        <f t="shared" si="24"/>
        <v>-5.4259574808694424</v>
      </c>
      <c r="AF29">
        <v>1.64</v>
      </c>
      <c r="AG29">
        <v>2.25</v>
      </c>
      <c r="AJ29" t="s">
        <v>186</v>
      </c>
    </row>
    <row r="30" spans="1:36" s="35" customFormat="1" ht="15" x14ac:dyDescent="0.25">
      <c r="A30">
        <v>2.41</v>
      </c>
      <c r="B30">
        <v>3.56</v>
      </c>
      <c r="C30">
        <v>2.79</v>
      </c>
      <c r="D30" s="20">
        <f t="shared" si="3"/>
        <v>5.4259574808694255E-2</v>
      </c>
      <c r="E30" s="17">
        <f>IF(OR($A30="",$B30="",$C30=""),"",A30*'MPTO_working_3-way'!$I29)</f>
        <v>2.5407655752889533</v>
      </c>
      <c r="F30" s="21">
        <f>IF(OR($A30="",$B30="",$C30=""),"",B30*'MPTO_working_3-way'!$I29)</f>
        <v>3.7531640863189515</v>
      </c>
      <c r="G30" s="22">
        <f>IF(OR($A30="",$B30="",$C30=""),"",C30*'MPTO_working_3-way'!$I29)</f>
        <v>2.9413842137162569</v>
      </c>
      <c r="H30" s="17">
        <f>IF(OR($A30="",$B30="",$C30=""),"",'MPTO_working_3-way'!E29)</f>
        <v>2.5198359317496739</v>
      </c>
      <c r="I30" s="21">
        <f>IF(OR($A30="",$B30="",$C30=""),"",'MPTO_working_3-way'!F29)</f>
        <v>3.8049962051374866</v>
      </c>
      <c r="J30" s="22">
        <f>IF(OR($A30="",$B30="",$C30=""),"",'MPTO_working_3-way'!G29)</f>
        <v>2.9382691903562623</v>
      </c>
      <c r="K30" s="17">
        <f>IF(OR($A30="",$B30="",$C30=""),"",'OddsRatio_working_3-way'!H29)</f>
        <v>2.5295854371383286</v>
      </c>
      <c r="L30" s="21">
        <f>IF(OR($A30="",$B30="",$C30=""),"",'OddsRatio_working_3-way'!I29)</f>
        <v>3.7771196589178149</v>
      </c>
      <c r="M30" s="22">
        <f>IF(OR($A30="",$B30="",$C30=""),"",'OddsRatio_working_3-way'!J29)</f>
        <v>2.941814136508941</v>
      </c>
      <c r="N30" s="23">
        <f t="shared" si="13"/>
        <v>39.358215875003467</v>
      </c>
      <c r="O30" s="24">
        <f t="shared" si="14"/>
        <v>26.644185465943359</v>
      </c>
      <c r="P30" s="24">
        <f t="shared" si="15"/>
        <v>33.997598659053182</v>
      </c>
      <c r="Q30" t="s">
        <v>174</v>
      </c>
      <c r="R30" t="s">
        <v>175</v>
      </c>
      <c r="S30" s="48" t="s">
        <v>181</v>
      </c>
      <c r="T30" s="35">
        <v>100</v>
      </c>
      <c r="U30" s="35">
        <f t="shared" si="16"/>
        <v>54.954954954954964</v>
      </c>
      <c r="V30" s="35">
        <f t="shared" si="17"/>
        <v>70.414201183431956</v>
      </c>
      <c r="W30" s="35">
        <f t="shared" si="18"/>
        <v>69.040247678018574</v>
      </c>
      <c r="X30" s="35">
        <f t="shared" si="19"/>
        <v>60.54555113854947</v>
      </c>
      <c r="Y30" s="35">
        <f t="shared" si="20"/>
        <v>76.00479736702647</v>
      </c>
      <c r="Z30" s="35">
        <f t="shared" si="21"/>
        <v>74.630843861613101</v>
      </c>
      <c r="AA30" s="35">
        <f t="shared" si="22"/>
        <v>-5.5905961835945064</v>
      </c>
      <c r="AB30" s="35">
        <f t="shared" si="23"/>
        <v>-5.5905961835945135</v>
      </c>
      <c r="AC30" s="35">
        <f t="shared" si="24"/>
        <v>-5.5905961835945277</v>
      </c>
      <c r="AD30" s="36"/>
      <c r="AE30" s="36"/>
      <c r="AF30">
        <v>1.75</v>
      </c>
      <c r="AG30">
        <v>2.0699999999999998</v>
      </c>
      <c r="AH30" s="36"/>
      <c r="AI30" s="36"/>
      <c r="AJ30" t="s">
        <v>186</v>
      </c>
    </row>
    <row r="31" spans="1:36" ht="15" x14ac:dyDescent="0.25">
      <c r="A31">
        <v>2.2200000000000002</v>
      </c>
      <c r="B31">
        <v>3.38</v>
      </c>
      <c r="C31">
        <v>3.23</v>
      </c>
      <c r="D31" s="20">
        <f t="shared" si="3"/>
        <v>5.5905961835945206E-2</v>
      </c>
      <c r="E31" s="17">
        <f>IF(OR($A31="",$B31="",$C31=""),"",A31*'MPTO_working_3-way'!$I30)</f>
        <v>2.3441112352757987</v>
      </c>
      <c r="F31" s="21">
        <f>IF(OR($A31="",$B31="",$C31=""),"",B31*'MPTO_working_3-way'!$I30)</f>
        <v>3.5689621510054947</v>
      </c>
      <c r="G31" s="22">
        <f>IF(OR($A31="",$B31="",$C31=""),"",C31*'MPTO_working_3-way'!$I30)</f>
        <v>3.4105762567301028</v>
      </c>
      <c r="H31" s="17">
        <f>IF(OR($A31="",$B31="",$C31=""),"",'MPTO_working_3-way'!E30)</f>
        <v>2.3158058412035611</v>
      </c>
      <c r="I31" s="21">
        <f>IF(OR($A31="",$B31="",$C31=""),"",'MPTO_working_3-way'!F30)</f>
        <v>3.6072086342156617</v>
      </c>
      <c r="J31" s="22">
        <f>IF(OR($A31="",$B31="",$C31=""),"",'MPTO_working_3-way'!G30)</f>
        <v>3.436872525150044</v>
      </c>
      <c r="K31" s="17">
        <f>IF(OR($A31="",$B31="",$C31=""),"",'OddsRatio_working_3-way'!H30)</f>
        <v>2.3276274787906712</v>
      </c>
      <c r="L31" s="21">
        <f>IF(OR($A31="",$B31="",$C31=""),"",'OddsRatio_working_3-way'!I30)</f>
        <v>3.5899618028867186</v>
      </c>
      <c r="M31" s="22">
        <f>IF(OR($A31="",$B31="",$C31=""),"",'OddsRatio_working_3-way'!J30)</f>
        <v>3.4267289161501608</v>
      </c>
      <c r="N31" s="23">
        <f t="shared" si="13"/>
        <v>42.660091592553798</v>
      </c>
      <c r="O31" s="24">
        <f t="shared" si="14"/>
        <v>28.019350099251316</v>
      </c>
      <c r="P31" s="24">
        <f t="shared" si="15"/>
        <v>29.320558308194876</v>
      </c>
      <c r="Q31" t="s">
        <v>176</v>
      </c>
      <c r="R31" t="s">
        <v>177</v>
      </c>
      <c r="S31" s="48" t="s">
        <v>181</v>
      </c>
      <c r="T31" s="35">
        <v>100</v>
      </c>
      <c r="U31" s="35">
        <f t="shared" si="16"/>
        <v>45.054945054945051</v>
      </c>
      <c r="V31" s="35">
        <f t="shared" si="17"/>
        <v>73.474801061007966</v>
      </c>
      <c r="W31" s="35">
        <f t="shared" si="18"/>
        <v>75.609756097560975</v>
      </c>
      <c r="X31" s="35">
        <f t="shared" si="19"/>
        <v>50.915442841431066</v>
      </c>
      <c r="Y31" s="35">
        <f t="shared" si="20"/>
        <v>79.335298847493959</v>
      </c>
      <c r="Z31" s="35">
        <f t="shared" si="21"/>
        <v>81.470253884046983</v>
      </c>
      <c r="AA31" s="35">
        <f t="shared" si="22"/>
        <v>-5.8604977864860146</v>
      </c>
      <c r="AB31" s="35">
        <f t="shared" si="23"/>
        <v>-5.8604977864859933</v>
      </c>
      <c r="AC31" s="35">
        <f t="shared" si="24"/>
        <v>-5.8604977864860075</v>
      </c>
      <c r="AF31">
        <v>2.0299999999999998</v>
      </c>
      <c r="AG31">
        <v>1.77</v>
      </c>
      <c r="AJ31" t="s">
        <v>186</v>
      </c>
    </row>
    <row r="32" spans="1:36" ht="15" x14ac:dyDescent="0.25">
      <c r="A32">
        <v>1.82</v>
      </c>
      <c r="B32">
        <v>3.77</v>
      </c>
      <c r="C32">
        <v>4.0999999999999996</v>
      </c>
      <c r="D32" s="20">
        <f t="shared" si="3"/>
        <v>5.8604977864860075E-2</v>
      </c>
      <c r="E32" s="17">
        <f>IF(OR($A32="",$B32="",$C32=""),"",A32*'MPTO_working_3-way'!$I31)</f>
        <v>1.9266610597140454</v>
      </c>
      <c r="F32" s="21">
        <f>IF(OR($A32="",$B32="",$C32=""),"",B32*'MPTO_working_3-way'!$I31)</f>
        <v>3.9909407665505223</v>
      </c>
      <c r="G32" s="22">
        <f>IF(OR($A32="",$B32="",$C32=""),"",C32*'MPTO_working_3-way'!$I31)</f>
        <v>4.340280409245926</v>
      </c>
      <c r="H32" s="17">
        <f>IF(OR($A32="",$B32="",$C32=""),"",'MPTO_working_3-way'!E31)</f>
        <v>1.8870931172206105</v>
      </c>
      <c r="I32" s="21">
        <f>IF(OR($A32="",$B32="",$C32=""),"",'MPTO_working_3-way'!F31)</f>
        <v>4.0697225391491862</v>
      </c>
      <c r="J32" s="22">
        <f>IF(OR($A32="",$B32="",$C32=""),"",'MPTO_working_3-way'!G31)</f>
        <v>4.4569745568386212</v>
      </c>
      <c r="K32" s="17">
        <f>IF(OR($A32="",$B32="",$C32=""),"",'OddsRatio_working_3-way'!H31)</f>
        <v>1.9014335794388768</v>
      </c>
      <c r="L32" s="21">
        <f>IF(OR($A32="",$B32="",$C32=""),"",'OddsRatio_working_3-way'!I31)</f>
        <v>4.045086603714255</v>
      </c>
      <c r="M32" s="22">
        <f>IF(OR($A32="",$B32="",$C32=""),"",'OddsRatio_working_3-way'!J31)</f>
        <v>4.4078586539762412</v>
      </c>
      <c r="N32" s="23">
        <f t="shared" si="13"/>
        <v>51.903265234852448</v>
      </c>
      <c r="O32" s="24">
        <f t="shared" si="14"/>
        <v>25.056748734066701</v>
      </c>
      <c r="P32" s="24">
        <f t="shared" si="15"/>
        <v>23.039986031080847</v>
      </c>
      <c r="Q32" t="s">
        <v>178</v>
      </c>
      <c r="R32" t="s">
        <v>179</v>
      </c>
      <c r="S32" s="48" t="s">
        <v>181</v>
      </c>
      <c r="T32" s="35">
        <v>100</v>
      </c>
      <c r="U32" s="35">
        <f t="shared" si="16"/>
        <v>44.751381215469614</v>
      </c>
      <c r="V32" s="35">
        <f t="shared" si="17"/>
        <v>73.190348525469176</v>
      </c>
      <c r="W32" s="35">
        <f t="shared" si="18"/>
        <v>77.220956719817764</v>
      </c>
      <c r="X32" s="35">
        <f t="shared" si="19"/>
        <v>49.588694754713067</v>
      </c>
      <c r="Y32" s="35">
        <f t="shared" si="20"/>
        <v>78.027662064712615</v>
      </c>
      <c r="Z32" s="35">
        <f t="shared" si="21"/>
        <v>82.058270259061231</v>
      </c>
      <c r="AA32" s="35">
        <f t="shared" si="22"/>
        <v>-4.8373135392434534</v>
      </c>
      <c r="AB32" s="35">
        <f t="shared" si="23"/>
        <v>-4.8373135392434392</v>
      </c>
      <c r="AC32" s="35">
        <f t="shared" si="24"/>
        <v>-4.8373135392434676</v>
      </c>
      <c r="AF32">
        <v>1.84</v>
      </c>
      <c r="AG32">
        <v>1.96</v>
      </c>
      <c r="AJ32" t="s">
        <v>186</v>
      </c>
    </row>
    <row r="33" spans="1:36" ht="15" x14ac:dyDescent="0.25">
      <c r="A33">
        <v>1.81</v>
      </c>
      <c r="B33">
        <v>3.73</v>
      </c>
      <c r="C33">
        <v>4.3899999999999997</v>
      </c>
      <c r="D33" s="20">
        <f t="shared" si="3"/>
        <v>4.8373135392434596E-2</v>
      </c>
      <c r="E33" s="17">
        <f>IF(OR($A33="",$B33="",$C33=""),"",A33*'MPTO_working_3-way'!$I32)</f>
        <v>1.8975553750603067</v>
      </c>
      <c r="F33" s="21">
        <f>IF(OR($A33="",$B33="",$C33=""),"",B33*'MPTO_working_3-way'!$I32)</f>
        <v>3.910431795013781</v>
      </c>
      <c r="G33" s="22">
        <f>IF(OR($A33="",$B33="",$C33=""),"",C33*'MPTO_working_3-way'!$I32)</f>
        <v>4.6023580643727877</v>
      </c>
      <c r="H33" s="17">
        <f>IF(OR($A33="",$B33="",$C33=""),"",'MPTO_working_3-way'!E32)</f>
        <v>1.864413130296833</v>
      </c>
      <c r="I33" s="21">
        <f>IF(OR($A33="",$B33="",$C33=""),"",'MPTO_working_3-way'!F32)</f>
        <v>3.9686927878571012</v>
      </c>
      <c r="J33" s="22">
        <f>IF(OR($A33="",$B33="",$C33=""),"",'MPTO_working_3-way'!G32)</f>
        <v>4.7244231160688086</v>
      </c>
      <c r="K33" s="17">
        <f>IF(OR($A33="",$B33="",$C33=""),"",'OddsRatio_working_3-way'!H32)</f>
        <v>1.8765249058083975</v>
      </c>
      <c r="L33" s="21">
        <f>IF(OR($A33="",$B33="",$C33=""),"",'OddsRatio_working_3-way'!I32)</f>
        <v>3.9542135714283022</v>
      </c>
      <c r="M33" s="22">
        <f>IF(OR($A33="",$B33="",$C33=""),"",'OddsRatio_working_3-way'!J32)</f>
        <v>4.6684190502351441</v>
      </c>
      <c r="N33" s="23">
        <f t="shared" si="13"/>
        <v>52.699384331180255</v>
      </c>
      <c r="O33" s="24">
        <f t="shared" si="14"/>
        <v>25.572623495827418</v>
      </c>
      <c r="P33" s="24">
        <f t="shared" si="15"/>
        <v>21.727992172992316</v>
      </c>
      <c r="Q33" t="s">
        <v>77</v>
      </c>
      <c r="R33" t="s">
        <v>80</v>
      </c>
      <c r="S33" s="48" t="s">
        <v>181</v>
      </c>
      <c r="T33" s="35">
        <v>100</v>
      </c>
      <c r="U33" s="35">
        <f t="shared" si="16"/>
        <v>71.428571428571431</v>
      </c>
      <c r="V33" s="35">
        <f t="shared" si="17"/>
        <v>70.326409495548958</v>
      </c>
      <c r="W33" s="35">
        <f t="shared" si="18"/>
        <v>53.703703703703695</v>
      </c>
      <c r="X33" s="35">
        <f t="shared" si="19"/>
        <v>75.969886800747318</v>
      </c>
      <c r="Y33" s="35">
        <f t="shared" si="20"/>
        <v>74.86772486772486</v>
      </c>
      <c r="Z33" s="35">
        <f t="shared" si="21"/>
        <v>58.245019075879597</v>
      </c>
      <c r="AA33" s="35">
        <f t="shared" si="22"/>
        <v>-4.5413153721758874</v>
      </c>
      <c r="AB33" s="35">
        <f t="shared" si="23"/>
        <v>-4.5413153721759016</v>
      </c>
      <c r="AC33" s="35">
        <f t="shared" si="24"/>
        <v>-4.5413153721759016</v>
      </c>
      <c r="AF33">
        <v>1.88</v>
      </c>
      <c r="AG33">
        <v>1.95</v>
      </c>
      <c r="AJ33" t="s">
        <v>69</v>
      </c>
    </row>
    <row r="34" spans="1:36" ht="15" x14ac:dyDescent="0.25">
      <c r="A34">
        <v>3.5</v>
      </c>
      <c r="B34">
        <v>3.37</v>
      </c>
      <c r="C34">
        <v>2.16</v>
      </c>
      <c r="D34" s="20">
        <f t="shared" si="3"/>
        <v>4.5413153721758803E-2</v>
      </c>
      <c r="E34" s="17">
        <f>IF(OR($A34="",$B34="",$C34=""),"",A34*'MPTO_working_3-way'!$I33)</f>
        <v>3.6589460380261558</v>
      </c>
      <c r="F34" s="21">
        <f>IF(OR($A34="",$B34="",$C34=""),"",B34*'MPTO_working_3-way'!$I33)</f>
        <v>3.5230423280423273</v>
      </c>
      <c r="G34" s="22">
        <f>IF(OR($A34="",$B34="",$C34=""),"",C34*'MPTO_working_3-way'!$I33)</f>
        <v>2.2580924120389994</v>
      </c>
      <c r="H34" s="17">
        <f>IF(OR($A34="",$B34="",$C34=""),"",'MPTO_working_3-way'!E33)</f>
        <v>3.6958115335145005</v>
      </c>
      <c r="I34" s="21">
        <f>IF(OR($A34="",$B34="",$C34=""),"",'MPTO_working_3-way'!F33)</f>
        <v>3.5511592250150987</v>
      </c>
      <c r="J34" s="22">
        <f>IF(OR($A34="",$B34="",$C34=""),"",'MPTO_working_3-way'!G33)</f>
        <v>2.2330139067430173</v>
      </c>
      <c r="K34" s="17">
        <f>IF(OR($A34="",$B34="",$C34=""),"",'OddsRatio_working_3-way'!H33)</f>
        <v>3.6795948477268023</v>
      </c>
      <c r="L34" s="21">
        <f>IF(OR($A34="",$B34="",$C34=""),"",'OddsRatio_working_3-way'!I33)</f>
        <v>3.5402559156450089</v>
      </c>
      <c r="M34" s="22">
        <f>IF(OR($A34="",$B34="",$C34=""),"",'OddsRatio_working_3-way'!J33)</f>
        <v>2.2433320093452367</v>
      </c>
      <c r="N34" s="23">
        <f t="shared" si="13"/>
        <v>27.330274609336875</v>
      </c>
      <c r="O34" s="24">
        <f t="shared" si="14"/>
        <v>28.38455819960803</v>
      </c>
      <c r="P34" s="24">
        <f t="shared" si="15"/>
        <v>44.285167191055116</v>
      </c>
      <c r="Q34" t="s">
        <v>79</v>
      </c>
      <c r="R34" t="s">
        <v>78</v>
      </c>
      <c r="S34" s="48" t="s">
        <v>181</v>
      </c>
      <c r="T34" s="35">
        <v>100</v>
      </c>
      <c r="U34" s="35">
        <f t="shared" si="16"/>
        <v>69.418960244648318</v>
      </c>
      <c r="V34" s="35">
        <f t="shared" si="17"/>
        <v>68.55345911949685</v>
      </c>
      <c r="W34" s="35">
        <f t="shared" si="18"/>
        <v>57.627118644067799</v>
      </c>
      <c r="X34" s="35">
        <f t="shared" si="19"/>
        <v>73.819422236435344</v>
      </c>
      <c r="Y34" s="35">
        <f t="shared" si="20"/>
        <v>72.95392111128389</v>
      </c>
      <c r="Z34" s="35">
        <f t="shared" si="21"/>
        <v>62.027580635854832</v>
      </c>
      <c r="AA34" s="35">
        <f t="shared" si="22"/>
        <v>-4.4004619917870258</v>
      </c>
      <c r="AB34" s="35">
        <f t="shared" si="23"/>
        <v>-4.40046199178704</v>
      </c>
      <c r="AC34" s="35">
        <f t="shared" si="24"/>
        <v>-4.4004619917870329</v>
      </c>
      <c r="AF34">
        <v>2.1</v>
      </c>
      <c r="AG34">
        <v>1.75</v>
      </c>
      <c r="AJ34" t="s">
        <v>69</v>
      </c>
    </row>
    <row r="35" spans="1:36" s="35" customFormat="1" ht="15" x14ac:dyDescent="0.25">
      <c r="A35">
        <v>3.27</v>
      </c>
      <c r="B35">
        <v>3.18</v>
      </c>
      <c r="C35">
        <v>2.36</v>
      </c>
      <c r="D35" s="20">
        <f t="shared" si="3"/>
        <v>4.4004619917870302E-2</v>
      </c>
      <c r="E35" s="17">
        <f>IF(OR($A35="",$B35="",$C35=""),"",A35*'MPTO_working_3-way'!$I34)</f>
        <v>3.4138951071314358</v>
      </c>
      <c r="F35" s="21">
        <f>IF(OR($A35="",$B35="",$C35=""),"",B35*'MPTO_working_3-way'!$I34)</f>
        <v>3.3199346913388279</v>
      </c>
      <c r="G35" s="22">
        <f>IF(OR($A35="",$B35="",$C35=""),"",C35*'MPTO_working_3-way'!$I34)</f>
        <v>2.4638509030061737</v>
      </c>
      <c r="H35" s="17">
        <f>IF(OR($A35="",$B35="",$C35=""),"",'MPTO_working_3-way'!E34)</f>
        <v>3.4347478009279997</v>
      </c>
      <c r="I35" s="21">
        <f>IF(OR($A35="",$B35="",$C35=""),"",'MPTO_working_3-way'!F34)</f>
        <v>3.3355881668540563</v>
      </c>
      <c r="J35" s="22">
        <f>IF(OR($A35="",$B35="",$C35=""),"",'MPTO_working_3-way'!G34)</f>
        <v>2.4446255226807794</v>
      </c>
      <c r="K35" s="17">
        <f>IF(OR($A35="",$B35="",$C35=""),"",'OddsRatio_working_3-way'!H34)</f>
        <v>3.4252254753548055</v>
      </c>
      <c r="L35" s="21">
        <f>IF(OR($A35="",$B35="",$C35=""),"",'OddsRatio_working_3-way'!I34)</f>
        <v>3.3290711613539541</v>
      </c>
      <c r="M35" s="22">
        <f>IF(OR($A35="",$B35="",$C35=""),"",'OddsRatio_working_3-way'!J34)</f>
        <v>2.4529985226795303</v>
      </c>
      <c r="N35" s="23">
        <f t="shared" si="13"/>
        <v>29.292054050256432</v>
      </c>
      <c r="O35" s="24">
        <f t="shared" si="14"/>
        <v>30.121074447905201</v>
      </c>
      <c r="P35" s="24">
        <f t="shared" si="15"/>
        <v>40.586871501838367</v>
      </c>
      <c r="Q35" t="s">
        <v>73</v>
      </c>
      <c r="R35" t="s">
        <v>70</v>
      </c>
      <c r="S35" s="48" t="s">
        <v>181</v>
      </c>
      <c r="T35" s="35">
        <v>100</v>
      </c>
      <c r="U35" s="35">
        <f t="shared" si="16"/>
        <v>39.393939393939398</v>
      </c>
      <c r="V35" s="35">
        <f t="shared" si="17"/>
        <v>73.821989528795811</v>
      </c>
      <c r="W35" s="35">
        <f t="shared" si="18"/>
        <v>80.916030534351137</v>
      </c>
      <c r="X35" s="35">
        <f t="shared" si="19"/>
        <v>45.261979936853045</v>
      </c>
      <c r="Y35" s="35">
        <f t="shared" si="20"/>
        <v>79.690030071709458</v>
      </c>
      <c r="Z35" s="35">
        <f t="shared" si="21"/>
        <v>86.784071077264798</v>
      </c>
      <c r="AA35" s="35">
        <f t="shared" si="22"/>
        <v>-5.8680405429136471</v>
      </c>
      <c r="AB35" s="35">
        <f t="shared" si="23"/>
        <v>-5.8680405429136471</v>
      </c>
      <c r="AC35" s="35">
        <f t="shared" si="24"/>
        <v>-5.8680405429136613</v>
      </c>
      <c r="AD35" s="36"/>
      <c r="AE35" s="36"/>
      <c r="AF35">
        <v>2.14</v>
      </c>
      <c r="AG35">
        <v>1.72</v>
      </c>
      <c r="AH35" s="36"/>
      <c r="AI35" s="36"/>
      <c r="AJ35" t="s">
        <v>69</v>
      </c>
    </row>
    <row r="36" spans="1:36" ht="15" x14ac:dyDescent="0.25">
      <c r="A36">
        <v>1.65</v>
      </c>
      <c r="B36">
        <v>3.82</v>
      </c>
      <c r="C36">
        <v>5.24</v>
      </c>
      <c r="D36" s="20">
        <f t="shared" si="3"/>
        <v>5.8680405429136551E-2</v>
      </c>
      <c r="E36" s="17">
        <f>IF(OR($A36="",$B36="",$C36=""),"",A36*'MPTO_working_3-way'!$I35)</f>
        <v>1.7468226689580753</v>
      </c>
      <c r="F36" s="21">
        <f>IF(OR($A36="",$B36="",$C36=""),"",B36*'MPTO_working_3-way'!$I35)</f>
        <v>4.0441591487393014</v>
      </c>
      <c r="G36" s="22">
        <f>IF(OR($A36="",$B36="",$C36=""),"",C36*'MPTO_working_3-way'!$I35)</f>
        <v>5.5474853244486759</v>
      </c>
      <c r="H36" s="17">
        <f>IF(OR($A36="",$B36="",$C36=""),"",'MPTO_working_3-way'!E35)</f>
        <v>1.7050284690062276</v>
      </c>
      <c r="I36" s="21">
        <f>IF(OR($A36="",$B36="",$C36=""),"",'MPTO_working_3-way'!F35)</f>
        <v>4.128478761595872</v>
      </c>
      <c r="J36" s="22">
        <f>IF(OR($A36="",$B36="",$C36=""),"",'MPTO_working_3-way'!G35)</f>
        <v>5.8384082890026008</v>
      </c>
      <c r="K36" s="17">
        <f>IF(OR($A36="",$B36="",$C36=""),"",'OddsRatio_working_3-way'!H35)</f>
        <v>1.7192944095214739</v>
      </c>
      <c r="L36" s="21">
        <f>IF(OR($A36="",$B36="",$C36=""),"",'OddsRatio_working_3-way'!I35)</f>
        <v>4.1206311305393166</v>
      </c>
      <c r="M36" s="22">
        <f>IF(OR($A36="",$B36="",$C36=""),"",'OddsRatio_working_3-way'!J35)</f>
        <v>5.6920127636477682</v>
      </c>
      <c r="N36" s="23">
        <f t="shared" si="13"/>
        <v>57.246795440115775</v>
      </c>
      <c r="O36" s="24">
        <f t="shared" si="14"/>
        <v>24.727018972824872</v>
      </c>
      <c r="P36" s="24">
        <f t="shared" si="15"/>
        <v>18.026185587059356</v>
      </c>
      <c r="Q36" t="s">
        <v>74</v>
      </c>
      <c r="R36" t="s">
        <v>68</v>
      </c>
      <c r="S36" s="48" t="s">
        <v>181</v>
      </c>
      <c r="T36" s="35">
        <v>100</v>
      </c>
      <c r="U36" s="35">
        <f t="shared" si="16"/>
        <v>75.903614457831324</v>
      </c>
      <c r="V36" s="35">
        <f t="shared" si="17"/>
        <v>68.35443037974683</v>
      </c>
      <c r="W36" s="35">
        <f t="shared" si="18"/>
        <v>50</v>
      </c>
      <c r="X36" s="35">
        <f t="shared" si="19"/>
        <v>81.645569620253156</v>
      </c>
      <c r="Y36" s="35">
        <f t="shared" si="20"/>
        <v>74.096385542168676</v>
      </c>
      <c r="Z36" s="35">
        <f t="shared" si="21"/>
        <v>55.741955162421831</v>
      </c>
      <c r="AA36" s="35">
        <f t="shared" si="22"/>
        <v>-5.7419551624218315</v>
      </c>
      <c r="AB36" s="35">
        <f t="shared" si="23"/>
        <v>-5.7419551624218457</v>
      </c>
      <c r="AC36" s="35">
        <f t="shared" si="24"/>
        <v>-5.7419551624218315</v>
      </c>
      <c r="AF36">
        <v>1.93</v>
      </c>
      <c r="AG36">
        <v>1.91</v>
      </c>
      <c r="AJ36" t="s">
        <v>69</v>
      </c>
    </row>
    <row r="37" spans="1:36" ht="15" x14ac:dyDescent="0.25">
      <c r="A37">
        <v>4.1500000000000004</v>
      </c>
      <c r="B37">
        <v>3.16</v>
      </c>
      <c r="C37">
        <v>2</v>
      </c>
      <c r="D37" s="20">
        <f t="shared" si="3"/>
        <v>5.741955162421819E-2</v>
      </c>
      <c r="E37" s="17">
        <f>IF(OR($A37="",$B37="",$C37=""),"",A37*'MPTO_working_3-way'!$I36)</f>
        <v>4.388291139240506</v>
      </c>
      <c r="F37" s="21">
        <f>IF(OR($A37="",$B37="",$C37=""),"",B37*'MPTO_working_3-way'!$I36)</f>
        <v>3.3414457831325297</v>
      </c>
      <c r="G37" s="22">
        <f>IF(OR($A37="",$B37="",$C37=""),"",C37*'MPTO_working_3-way'!$I36)</f>
        <v>2.1148391032484364</v>
      </c>
      <c r="H37" s="17">
        <f>IF(OR($A37="",$B37="",$C37=""),"",'MPTO_working_3-way'!E36)</f>
        <v>4.5080783774492943</v>
      </c>
      <c r="I37" s="21">
        <f>IF(OR($A37="",$B37="",$C37=""),"",'MPTO_working_3-way'!F36)</f>
        <v>3.3634265196204152</v>
      </c>
      <c r="J37" s="22">
        <f>IF(OR($A37="",$B37="",$C37=""),"",'MPTO_working_3-way'!G36)</f>
        <v>2.0796067237551537</v>
      </c>
      <c r="K37" s="17">
        <f>IF(OR($A37="",$B37="",$C37=""),"",'OddsRatio_working_3-way'!H36)</f>
        <v>4.4451261569159621</v>
      </c>
      <c r="L37" s="21">
        <f>IF(OR($A37="",$B37="",$C37=""),"",'OddsRatio_working_3-way'!I36)</f>
        <v>3.3623722218852303</v>
      </c>
      <c r="M37" s="22">
        <f>IF(OR($A37="",$B37="",$C37=""),"",'OddsRatio_working_3-way'!J36)</f>
        <v>2.0936908434653843</v>
      </c>
      <c r="N37" s="23">
        <f t="shared" si="13"/>
        <v>22.787913752073269</v>
      </c>
      <c r="O37" s="24">
        <f t="shared" si="14"/>
        <v>29.927165212374707</v>
      </c>
      <c r="P37" s="24">
        <f t="shared" si="15"/>
        <v>47.284921035552038</v>
      </c>
      <c r="Q37" t="s">
        <v>76</v>
      </c>
      <c r="R37" t="s">
        <v>75</v>
      </c>
      <c r="S37" s="48" t="s">
        <v>181</v>
      </c>
      <c r="T37" s="35">
        <v>100</v>
      </c>
      <c r="U37" s="35">
        <f t="shared" si="16"/>
        <v>60.629921259842511</v>
      </c>
      <c r="V37" s="35">
        <f t="shared" si="17"/>
        <v>72.67759562841529</v>
      </c>
      <c r="W37" s="35">
        <f t="shared" si="18"/>
        <v>59.016393442622956</v>
      </c>
      <c r="X37" s="35">
        <f t="shared" si="19"/>
        <v>68.30601092896174</v>
      </c>
      <c r="Y37" s="35">
        <f t="shared" si="20"/>
        <v>80.353685297534525</v>
      </c>
      <c r="Z37" s="35">
        <f t="shared" si="21"/>
        <v>66.692483111742177</v>
      </c>
      <c r="AA37" s="35">
        <f t="shared" si="22"/>
        <v>-7.6760896691192286</v>
      </c>
      <c r="AB37" s="35">
        <f t="shared" si="23"/>
        <v>-7.6760896691192357</v>
      </c>
      <c r="AC37" s="35">
        <f t="shared" si="24"/>
        <v>-7.6760896691192215</v>
      </c>
      <c r="AF37">
        <v>2.25</v>
      </c>
      <c r="AG37">
        <v>1.63</v>
      </c>
      <c r="AJ37" t="s">
        <v>69</v>
      </c>
    </row>
    <row r="38" spans="1:36" ht="15" x14ac:dyDescent="0.25">
      <c r="A38">
        <v>2.54</v>
      </c>
      <c r="B38">
        <v>3.66</v>
      </c>
      <c r="C38">
        <v>2.44</v>
      </c>
      <c r="D38" s="20">
        <f t="shared" si="3"/>
        <v>7.6760896691192126E-2</v>
      </c>
      <c r="E38" s="17">
        <f>IF(OR($A38="",$B38="",$C38=""),"",A38*'MPTO_working_3-way'!$I37)</f>
        <v>2.734972677595628</v>
      </c>
      <c r="F38" s="21">
        <f>IF(OR($A38="",$B38="",$C38=""),"",B38*'MPTO_working_3-way'!$I37)</f>
        <v>3.9409448818897634</v>
      </c>
      <c r="G38" s="22">
        <f>IF(OR($A38="",$B38="",$C38=""),"",C38*'MPTO_working_3-way'!$I37)</f>
        <v>2.6272965879265087</v>
      </c>
      <c r="H38" s="17">
        <f>IF(OR($A38="",$B38="",$C38=""),"",'MPTO_working_3-way'!E37)</f>
        <v>2.7165510792488115</v>
      </c>
      <c r="I38" s="21">
        <f>IF(OR($A38="",$B38="",$C38=""),"",'MPTO_working_3-way'!F37)</f>
        <v>4.0381674968145482</v>
      </c>
      <c r="J38" s="22">
        <f>IF(OR($A38="",$B38="",$C38=""),"",'MPTO_working_3-way'!G37)</f>
        <v>2.6024784442536668</v>
      </c>
      <c r="K38" s="17">
        <f>IF(OR($A38="",$B38="",$C38=""),"",'OddsRatio_working_3-way'!H37)</f>
        <v>2.7275274389174968</v>
      </c>
      <c r="L38" s="21">
        <f>IF(OR($A38="",$B38="",$C38=""),"",'OddsRatio_working_3-way'!I37)</f>
        <v>3.9839110308574948</v>
      </c>
      <c r="M38" s="22">
        <f>IF(OR($A38="",$B38="",$C38=""),"",'OddsRatio_working_3-way'!J37)</f>
        <v>2.6153503324942826</v>
      </c>
      <c r="N38" s="23">
        <f t="shared" si="13"/>
        <v>36.563436563436568</v>
      </c>
      <c r="O38" s="24">
        <f t="shared" si="14"/>
        <v>25.374625374625374</v>
      </c>
      <c r="P38" s="24">
        <f t="shared" si="15"/>
        <v>38.061938061938072</v>
      </c>
      <c r="Q38" t="s">
        <v>83</v>
      </c>
      <c r="R38" t="s">
        <v>98</v>
      </c>
      <c r="S38" s="48" t="s">
        <v>181</v>
      </c>
      <c r="T38" s="35">
        <v>100</v>
      </c>
      <c r="U38" s="35">
        <f t="shared" si="16"/>
        <v>29.078014184397166</v>
      </c>
      <c r="V38" s="35">
        <f t="shared" si="17"/>
        <v>77.011494252873561</v>
      </c>
      <c r="W38" s="35">
        <f t="shared" si="18"/>
        <v>83.193277310924358</v>
      </c>
      <c r="X38" s="35">
        <f t="shared" si="19"/>
        <v>39.795228436202066</v>
      </c>
      <c r="Y38" s="35">
        <f t="shared" si="20"/>
        <v>87.728708504678465</v>
      </c>
      <c r="Z38" s="35">
        <f t="shared" si="21"/>
        <v>93.910491562729277</v>
      </c>
      <c r="AA38" s="35">
        <f t="shared" si="22"/>
        <v>-10.717214251804901</v>
      </c>
      <c r="AB38" s="35">
        <f t="shared" si="23"/>
        <v>-10.717214251804904</v>
      </c>
      <c r="AC38" s="35">
        <f t="shared" si="24"/>
        <v>-10.717214251804918</v>
      </c>
      <c r="AF38">
        <v>1.76</v>
      </c>
      <c r="AG38">
        <v>2.02</v>
      </c>
      <c r="AJ38" t="s">
        <v>112</v>
      </c>
    </row>
    <row r="39" spans="1:36" ht="15" x14ac:dyDescent="0.25">
      <c r="A39">
        <v>1.41</v>
      </c>
      <c r="B39">
        <v>4.3499999999999996</v>
      </c>
      <c r="C39">
        <v>5.95</v>
      </c>
      <c r="D39" s="20">
        <f t="shared" si="3"/>
        <v>0.10717214251804918</v>
      </c>
      <c r="E39" s="17">
        <f>IF(OR($A39="",$B39="",$C39=""),"",A39*'MPTO_working_3-way'!$I38)</f>
        <v>1.5611127209504492</v>
      </c>
      <c r="F39" s="21">
        <f>IF(OR($A39="",$B39="",$C39=""),"",B39*'MPTO_working_3-way'!$I38)</f>
        <v>4.816198819953514</v>
      </c>
      <c r="G39" s="22">
        <f>IF(OR($A39="",$B39="",$C39=""),"",C39*'MPTO_working_3-way'!$I38)</f>
        <v>6.5876742479823927</v>
      </c>
      <c r="H39" s="17">
        <f>IF(OR($A39="",$B39="",$C39=""),"",'MPTO_working_3-way'!E38)</f>
        <v>1.4847902305953002</v>
      </c>
      <c r="I39" s="21">
        <f>IF(OR($A39="",$B39="",$C39=""),"",'MPTO_working_3-way'!F38)</f>
        <v>5.1503646390126701</v>
      </c>
      <c r="J39" s="22">
        <f>IF(OR($A39="",$B39="",$C39=""),"",'MPTO_working_3-way'!G38)</f>
        <v>7.5561128624004255</v>
      </c>
      <c r="K39" s="17">
        <f>IF(OR($A39="",$B39="",$C39=""),"",'OddsRatio_working_3-way'!H38)</f>
        <v>1.5054365977093209</v>
      </c>
      <c r="L39" s="21">
        <f>IF(OR($A39="",$B39="",$C39=""),"",'OddsRatio_working_3-way'!I38)</f>
        <v>5.1297868349420108</v>
      </c>
      <c r="M39" s="22">
        <f>IF(OR($A39="",$B39="",$C39=""),"",'OddsRatio_working_3-way'!J38)</f>
        <v>7.1022223381978984</v>
      </c>
      <c r="N39" s="23">
        <f t="shared" si="13"/>
        <v>64.056873445446783</v>
      </c>
      <c r="O39" s="24">
        <f t="shared" si="14"/>
        <v>20.763262427144817</v>
      </c>
      <c r="P39" s="24">
        <f t="shared" si="15"/>
        <v>15.179864127408397</v>
      </c>
      <c r="Q39" t="s">
        <v>84</v>
      </c>
      <c r="R39" t="s">
        <v>87</v>
      </c>
      <c r="S39" s="48" t="s">
        <v>181</v>
      </c>
      <c r="T39" s="35">
        <v>100</v>
      </c>
      <c r="U39" s="35">
        <f t="shared" si="16"/>
        <v>69.230769230769241</v>
      </c>
      <c r="V39" s="35">
        <f t="shared" si="17"/>
        <v>71.181556195965413</v>
      </c>
      <c r="W39" s="35">
        <f t="shared" si="18"/>
        <v>51.690821256038639</v>
      </c>
      <c r="X39" s="35">
        <f t="shared" si="19"/>
        <v>77.127622547995941</v>
      </c>
      <c r="Y39" s="35">
        <f t="shared" si="20"/>
        <v>79.078409513192128</v>
      </c>
      <c r="Z39" s="35">
        <f t="shared" si="21"/>
        <v>59.587674573265346</v>
      </c>
      <c r="AA39" s="35">
        <f t="shared" si="22"/>
        <v>-7.8968533172267001</v>
      </c>
      <c r="AB39" s="35">
        <f t="shared" si="23"/>
        <v>-7.8968533172267144</v>
      </c>
      <c r="AC39" s="35">
        <f t="shared" si="24"/>
        <v>-7.8968533172267072</v>
      </c>
      <c r="AF39">
        <v>1.62</v>
      </c>
      <c r="AG39">
        <v>2.15</v>
      </c>
      <c r="AJ39" t="s">
        <v>112</v>
      </c>
    </row>
    <row r="40" spans="1:36" ht="15" x14ac:dyDescent="0.25">
      <c r="A40">
        <v>3.25</v>
      </c>
      <c r="B40">
        <v>3.47</v>
      </c>
      <c r="C40">
        <v>2.0699999999999998</v>
      </c>
      <c r="D40" s="20">
        <f t="shared" si="3"/>
        <v>7.896853317226693E-2</v>
      </c>
      <c r="E40" s="17">
        <f>IF(OR($A40="",$B40="",$C40=""),"",A40*'MPTO_working_3-way'!$I39)</f>
        <v>3.5066477328098675</v>
      </c>
      <c r="F40" s="21">
        <f>IF(OR($A40="",$B40="",$C40=""),"",B40*'MPTO_working_3-way'!$I39)</f>
        <v>3.7440208101077666</v>
      </c>
      <c r="G40" s="22">
        <f>IF(OR($A40="",$B40="",$C40=""),"",C40*'MPTO_working_3-way'!$I39)</f>
        <v>2.2334648636665926</v>
      </c>
      <c r="H40" s="17">
        <f>IF(OR($A40="",$B40="",$C40=""),"",'MPTO_working_3-way'!E39)</f>
        <v>3.5540459446669597</v>
      </c>
      <c r="I40" s="21">
        <f>IF(OR($A40="",$B40="",$C40=""),"",'MPTO_working_3-way'!F39)</f>
        <v>3.8188112508707519</v>
      </c>
      <c r="J40" s="22">
        <f>IF(OR($A40="",$B40="",$C40=""),"",'MPTO_working_3-way'!G39)</f>
        <v>2.1892907020454668</v>
      </c>
      <c r="K40" s="17">
        <f>IF(OR($A40="",$B40="",$C40=""),"",'OddsRatio_working_3-way'!H39)</f>
        <v>3.5375175142599984</v>
      </c>
      <c r="L40" s="21">
        <f>IF(OR($A40="",$B40="",$C40=""),"",'OddsRatio_working_3-way'!I39)</f>
        <v>3.7856303378765319</v>
      </c>
      <c r="M40" s="22">
        <f>IF(OR($A40="",$B40="",$C40=""),"",'OddsRatio_working_3-way'!J39)</f>
        <v>2.2067305512258653</v>
      </c>
      <c r="N40" s="23">
        <f t="shared" si="13"/>
        <v>28.517264241957452</v>
      </c>
      <c r="O40" s="24">
        <f t="shared" si="14"/>
        <v>26.709253252553804</v>
      </c>
      <c r="P40" s="24">
        <f t="shared" si="15"/>
        <v>44.773482505488751</v>
      </c>
      <c r="Q40" t="s">
        <v>88</v>
      </c>
      <c r="R40" t="s">
        <v>85</v>
      </c>
      <c r="S40" s="48" t="s">
        <v>181</v>
      </c>
      <c r="T40" s="35">
        <v>100</v>
      </c>
      <c r="U40" s="35">
        <f t="shared" si="16"/>
        <v>72.899728997289984</v>
      </c>
      <c r="V40" s="35">
        <f t="shared" si="17"/>
        <v>73.474801061007966</v>
      </c>
      <c r="W40" s="35">
        <f t="shared" si="18"/>
        <v>45.945945945945937</v>
      </c>
      <c r="X40" s="35">
        <f t="shared" si="19"/>
        <v>80.579252993046097</v>
      </c>
      <c r="Y40" s="35">
        <f t="shared" si="20"/>
        <v>81.15432505676408</v>
      </c>
      <c r="Z40" s="35">
        <f t="shared" si="21"/>
        <v>53.625469941702079</v>
      </c>
      <c r="AA40" s="35">
        <f t="shared" si="22"/>
        <v>-7.6795239957561137</v>
      </c>
      <c r="AB40" s="35">
        <f t="shared" si="23"/>
        <v>-7.6795239957561137</v>
      </c>
      <c r="AC40" s="35">
        <f t="shared" si="24"/>
        <v>-7.6795239957561421</v>
      </c>
      <c r="AF40">
        <v>1.73</v>
      </c>
      <c r="AG40">
        <v>2.06</v>
      </c>
      <c r="AJ40" t="s">
        <v>112</v>
      </c>
    </row>
    <row r="41" spans="1:36" ht="15" x14ac:dyDescent="0.25">
      <c r="A41">
        <v>3.69</v>
      </c>
      <c r="B41">
        <v>3.77</v>
      </c>
      <c r="C41">
        <v>1.85</v>
      </c>
      <c r="D41" s="20">
        <f t="shared" si="3"/>
        <v>7.6795239957561101E-2</v>
      </c>
      <c r="E41" s="17">
        <f>IF(OR($A41="",$B41="",$C41=""),"",A41*'MPTO_working_3-way'!$I40)</f>
        <v>3.9733744354434002</v>
      </c>
      <c r="F41" s="21">
        <f>IF(OR($A41="",$B41="",$C41=""),"",B41*'MPTO_working_3-way'!$I40)</f>
        <v>4.0595180546400051</v>
      </c>
      <c r="G41" s="22">
        <f>IF(OR($A41="",$B41="",$C41=""),"",C41*'MPTO_working_3-way'!$I40)</f>
        <v>1.9920711939214881</v>
      </c>
      <c r="H41" s="17">
        <f>IF(OR($A41="",$B41="",$C41=""),"",'MPTO_working_3-way'!E40)</f>
        <v>4.0749082775442469</v>
      </c>
      <c r="I41" s="21">
        <f>IF(OR($A41="",$B41="",$C41=""),"",'MPTO_working_3-way'!F40)</f>
        <v>4.1726896647886935</v>
      </c>
      <c r="J41" s="22">
        <f>IF(OR($A41="",$B41="",$C41=""),"",'MPTO_working_3-way'!G40)</f>
        <v>1.9419657999162676</v>
      </c>
      <c r="K41" s="17">
        <f>IF(OR($A41="",$B41="",$C41=""),"",'OddsRatio_working_3-way'!H40)</f>
        <v>4.0384346664449025</v>
      </c>
      <c r="L41" s="21">
        <f>IF(OR($A41="",$B41="",$C41=""),"",'OddsRatio_working_3-way'!I40)</f>
        <v>4.1287970357072057</v>
      </c>
      <c r="M41" s="22">
        <f>IF(OR($A41="",$B41="",$C41=""),"",'OddsRatio_working_3-way'!J40)</f>
        <v>1.960100173411959</v>
      </c>
      <c r="N41" s="23">
        <f t="shared" si="13"/>
        <v>25.167524889669934</v>
      </c>
      <c r="O41" s="24">
        <f t="shared" si="14"/>
        <v>24.633466006069511</v>
      </c>
      <c r="P41" s="24">
        <f t="shared" si="15"/>
        <v>50.199009104260575</v>
      </c>
      <c r="Q41" t="s">
        <v>86</v>
      </c>
      <c r="R41" t="s">
        <v>81</v>
      </c>
      <c r="S41" s="48" t="s">
        <v>181</v>
      </c>
      <c r="T41" s="35">
        <v>100</v>
      </c>
      <c r="U41" s="35">
        <f t="shared" si="16"/>
        <v>25.373134328358205</v>
      </c>
      <c r="V41" s="35">
        <f t="shared" si="17"/>
        <v>78.632478632478637</v>
      </c>
      <c r="W41" s="35">
        <f t="shared" si="18"/>
        <v>85.163204747774472</v>
      </c>
      <c r="X41" s="35">
        <f t="shared" si="19"/>
        <v>36.204316619746891</v>
      </c>
      <c r="Y41" s="35">
        <f t="shared" si="20"/>
        <v>89.463660923867309</v>
      </c>
      <c r="Z41" s="35">
        <f t="shared" si="21"/>
        <v>95.994387039163158</v>
      </c>
      <c r="AA41" s="35">
        <f t="shared" si="22"/>
        <v>-10.831182291388686</v>
      </c>
      <c r="AB41" s="35">
        <f t="shared" si="23"/>
        <v>-10.831182291388672</v>
      </c>
      <c r="AC41" s="35">
        <f t="shared" si="24"/>
        <v>-10.831182291388686</v>
      </c>
      <c r="AF41">
        <v>1.71</v>
      </c>
      <c r="AG41">
        <v>2.09</v>
      </c>
      <c r="AJ41" t="s">
        <v>112</v>
      </c>
    </row>
    <row r="42" spans="1:36" ht="15" x14ac:dyDescent="0.25">
      <c r="A42">
        <v>1.34</v>
      </c>
      <c r="B42">
        <v>4.68</v>
      </c>
      <c r="C42">
        <v>6.74</v>
      </c>
      <c r="D42" s="20">
        <f t="shared" si="3"/>
        <v>0.10831182291388664</v>
      </c>
      <c r="E42" s="17">
        <f>IF(OR($A42="",$B42="",$C42=""),"",A42*'MPTO_working_3-way'!$I41)</f>
        <v>1.4851378427046082</v>
      </c>
      <c r="F42" s="21">
        <f>IF(OR($A42="",$B42="",$C42=""),"",B42*'MPTO_working_3-way'!$I41)</f>
        <v>5.1868993312369893</v>
      </c>
      <c r="G42" s="22">
        <f>IF(OR($A42="",$B42="",$C42=""),"",C42*'MPTO_working_3-way'!$I41)</f>
        <v>7.4700216864395959</v>
      </c>
      <c r="H42" s="17">
        <f>IF(OR($A42="",$B42="",$C42=""),"",'MPTO_working_3-way'!E41)</f>
        <v>1.4081240278894669</v>
      </c>
      <c r="I42" s="21">
        <f>IF(OR($A42="",$B42="",$C42=""),"",'MPTO_working_3-way'!F41)</f>
        <v>5.6315415482063775</v>
      </c>
      <c r="J42" s="22">
        <f>IF(OR($A42="",$B42="",$C42=""),"",'MPTO_working_3-way'!G41)</f>
        <v>8.9075740852719587</v>
      </c>
      <c r="K42" s="17">
        <f>IF(OR($A42="",$B42="",$C42=""),"",'OddsRatio_working_3-way'!H41)</f>
        <v>1.427439034974219</v>
      </c>
      <c r="L42" s="21">
        <f>IF(OR($A42="",$B42="",$C42=""),"",'OddsRatio_working_3-way'!I41)</f>
        <v>5.6263989667797745</v>
      </c>
      <c r="M42" s="22">
        <f>IF(OR($A42="",$B42="",$C42=""),"",'OddsRatio_working_3-way'!J41)</f>
        <v>8.216176649270631</v>
      </c>
      <c r="N42" s="23">
        <f t="shared" si="13"/>
        <v>67.333817188233795</v>
      </c>
      <c r="O42" s="24">
        <f t="shared" si="14"/>
        <v>19.279340818853267</v>
      </c>
      <c r="P42" s="24">
        <f t="shared" si="15"/>
        <v>13.386841992912951</v>
      </c>
      <c r="Q42" t="s">
        <v>97</v>
      </c>
      <c r="R42" t="s">
        <v>82</v>
      </c>
      <c r="S42" s="48" t="s">
        <v>181</v>
      </c>
      <c r="T42" s="35">
        <v>100</v>
      </c>
      <c r="U42" s="35">
        <f t="shared" si="16"/>
        <v>64.02877697841727</v>
      </c>
      <c r="V42" s="35">
        <f t="shared" si="17"/>
        <v>72.14484679665739</v>
      </c>
      <c r="W42" s="35">
        <f t="shared" si="18"/>
        <v>53.271028037383175</v>
      </c>
      <c r="X42" s="35">
        <f t="shared" si="19"/>
        <v>74.584125165959449</v>
      </c>
      <c r="Y42" s="35">
        <f t="shared" si="20"/>
        <v>82.700194984199555</v>
      </c>
      <c r="Z42" s="35">
        <f t="shared" si="21"/>
        <v>63.826376224925355</v>
      </c>
      <c r="AA42" s="35">
        <f t="shared" si="22"/>
        <v>-10.55534818754218</v>
      </c>
      <c r="AB42" s="35">
        <f t="shared" si="23"/>
        <v>-10.555348187542165</v>
      </c>
      <c r="AC42" s="35">
        <f t="shared" si="24"/>
        <v>-10.55534818754218</v>
      </c>
      <c r="AF42">
        <v>1.53</v>
      </c>
      <c r="AG42">
        <v>2.2799999999999998</v>
      </c>
      <c r="AJ42" t="s">
        <v>112</v>
      </c>
    </row>
    <row r="43" spans="1:36" ht="15" x14ac:dyDescent="0.25">
      <c r="A43">
        <v>2.78</v>
      </c>
      <c r="B43">
        <v>3.59</v>
      </c>
      <c r="C43">
        <v>2.14</v>
      </c>
      <c r="D43" s="20">
        <f t="shared" si="3"/>
        <v>0.1055534818754218</v>
      </c>
      <c r="E43" s="17">
        <f>IF(OR($A43="",$B43="",$C43=""),"",A43*'MPTO_working_3-way'!$I42)</f>
        <v>3.0734386796136723</v>
      </c>
      <c r="F43" s="21">
        <f>IF(OR($A43="",$B43="",$C43=""),"",B43*'MPTO_working_3-way'!$I42)</f>
        <v>3.9689369999327639</v>
      </c>
      <c r="G43" s="22">
        <f>IF(OR($A43="",$B43="",$C43=""),"",C43*'MPTO_working_3-way'!$I42)</f>
        <v>2.365884451213403</v>
      </c>
      <c r="H43" s="17">
        <f>IF(OR($A43="",$B43="",$C43=""),"",'MPTO_working_3-way'!E42)</f>
        <v>3.081400719496564</v>
      </c>
      <c r="I43" s="21">
        <f>IF(OR($A43="",$B43="",$C43=""),"",'MPTO_working_3-way'!F42)</f>
        <v>4.1090198899163148</v>
      </c>
      <c r="J43" s="22">
        <f>IF(OR($A43="",$B43="",$C43=""),"",'MPTO_working_3-way'!G42)</f>
        <v>2.3142511143085294</v>
      </c>
      <c r="K43" s="17">
        <f>IF(OR($A43="",$B43="",$C43=""),"",'OddsRatio_working_3-way'!H42)</f>
        <v>3.0858289414682192</v>
      </c>
      <c r="L43" s="21">
        <f>IF(OR($A43="",$B43="",$C43=""),"",'OddsRatio_working_3-way'!I42)</f>
        <v>4.034998291237466</v>
      </c>
      <c r="M43" s="22">
        <f>IF(OR($A43="",$B43="",$C43=""),"",'OddsRatio_working_3-way'!J42)</f>
        <v>2.3358679737493095</v>
      </c>
      <c r="N43" s="23">
        <f t="shared" si="13"/>
        <v>32.536845671692362</v>
      </c>
      <c r="O43" s="24">
        <f t="shared" si="14"/>
        <v>25.195663222090463</v>
      </c>
      <c r="P43" s="24">
        <f t="shared" si="15"/>
        <v>42.267491106217172</v>
      </c>
      <c r="Q43" t="s">
        <v>121</v>
      </c>
      <c r="R43" t="s">
        <v>116</v>
      </c>
      <c r="S43" s="48" t="s">
        <v>181</v>
      </c>
      <c r="T43" s="35">
        <v>100</v>
      </c>
      <c r="U43" s="35">
        <f t="shared" si="16"/>
        <v>54.751131221719454</v>
      </c>
      <c r="V43" s="35">
        <f t="shared" si="17"/>
        <v>71.590909090909093</v>
      </c>
      <c r="W43" s="35">
        <f t="shared" si="18"/>
        <v>65.753424657534239</v>
      </c>
      <c r="X43" s="35">
        <f t="shared" si="19"/>
        <v>62.65566625155666</v>
      </c>
      <c r="Y43" s="35">
        <f t="shared" si="20"/>
        <v>79.495444120746299</v>
      </c>
      <c r="Z43" s="35">
        <f t="shared" si="21"/>
        <v>73.657959687371459</v>
      </c>
      <c r="AA43" s="35">
        <f t="shared" si="22"/>
        <v>-7.9045350298372057</v>
      </c>
      <c r="AB43" s="35">
        <f t="shared" si="23"/>
        <v>-7.9045350298372057</v>
      </c>
      <c r="AC43" s="35">
        <f t="shared" si="24"/>
        <v>-7.9045350298372199</v>
      </c>
      <c r="AF43">
        <v>1.74</v>
      </c>
      <c r="AG43">
        <v>1.98</v>
      </c>
      <c r="AJ43" t="s">
        <v>119</v>
      </c>
    </row>
    <row r="44" spans="1:36" ht="15" x14ac:dyDescent="0.25">
      <c r="A44">
        <v>2.21</v>
      </c>
      <c r="B44">
        <v>3.52</v>
      </c>
      <c r="C44">
        <v>2.92</v>
      </c>
      <c r="D44" s="20">
        <f t="shared" si="3"/>
        <v>7.9045350298372119E-2</v>
      </c>
      <c r="E44" s="17">
        <f>IF(OR($A44="",$B44="",$C44=""),"",A44*'MPTO_working_3-way'!$I43)</f>
        <v>2.3846902241594021</v>
      </c>
      <c r="F44" s="21">
        <f>IF(OR($A44="",$B44="",$C44=""),"",B44*'MPTO_working_3-way'!$I43)</f>
        <v>3.7982396330502697</v>
      </c>
      <c r="G44" s="22">
        <f>IF(OR($A44="",$B44="",$C44=""),"",C44*'MPTO_working_3-way'!$I43)</f>
        <v>3.1508124228712466</v>
      </c>
      <c r="H44" s="17">
        <f>IF(OR($A44="",$B44="",$C44=""),"",'MPTO_working_3-way'!E43)</f>
        <v>2.3466453330864985</v>
      </c>
      <c r="I44" s="21">
        <f>IF(OR($A44="",$B44="",$C44=""),"",'MPTO_working_3-way'!F43)</f>
        <v>3.8798419317989286</v>
      </c>
      <c r="J44" s="22">
        <f>IF(OR($A44="",$B44="",$C44=""),"",'MPTO_working_3-way'!G43)</f>
        <v>3.1633826730809083</v>
      </c>
      <c r="K44" s="17">
        <f>IF(OR($A44="",$B44="",$C44=""),"",'OddsRatio_working_3-way'!H43)</f>
        <v>2.3627439641207779</v>
      </c>
      <c r="L44" s="21">
        <f>IF(OR($A44="",$B44="",$C44=""),"",'OddsRatio_working_3-way'!I43)</f>
        <v>3.8381113963507119</v>
      </c>
      <c r="M44" s="22">
        <f>IF(OR($A44="",$B44="",$C44=""),"",'OddsRatio_working_3-way'!J43)</f>
        <v>3.1623705876957811</v>
      </c>
      <c r="N44" s="23">
        <f t="shared" si="13"/>
        <v>41.934167795420798</v>
      </c>
      <c r="O44" s="24">
        <f t="shared" si="14"/>
        <v>26.327986030647715</v>
      </c>
      <c r="P44" s="24">
        <f t="shared" si="15"/>
        <v>31.737846173931487</v>
      </c>
      <c r="Q44" t="s">
        <v>122</v>
      </c>
      <c r="R44" t="s">
        <v>114</v>
      </c>
      <c r="S44" s="48" t="s">
        <v>181</v>
      </c>
      <c r="T44" s="35">
        <v>100</v>
      </c>
      <c r="U44" s="35">
        <f t="shared" si="16"/>
        <v>31.972789115646258</v>
      </c>
      <c r="V44" s="35">
        <f t="shared" si="17"/>
        <v>75.369458128078819</v>
      </c>
      <c r="W44" s="35">
        <f t="shared" si="18"/>
        <v>81.884057971014499</v>
      </c>
      <c r="X44" s="35">
        <f t="shared" si="19"/>
        <v>42.746483900906696</v>
      </c>
      <c r="Y44" s="35">
        <f t="shared" si="20"/>
        <v>86.14315291333925</v>
      </c>
      <c r="Z44" s="35">
        <f t="shared" si="21"/>
        <v>92.657752756274931</v>
      </c>
      <c r="AA44" s="35">
        <f t="shared" si="22"/>
        <v>-10.773694785260439</v>
      </c>
      <c r="AB44" s="35">
        <f t="shared" si="23"/>
        <v>-10.773694785260432</v>
      </c>
      <c r="AC44" s="35">
        <f t="shared" si="24"/>
        <v>-10.773694785260432</v>
      </c>
      <c r="AF44">
        <v>1.78</v>
      </c>
      <c r="AG44">
        <v>1.99</v>
      </c>
      <c r="AJ44" t="s">
        <v>119</v>
      </c>
    </row>
    <row r="45" spans="1:36" ht="15" x14ac:dyDescent="0.25">
      <c r="A45">
        <v>1.47</v>
      </c>
      <c r="B45">
        <v>4.0599999999999996</v>
      </c>
      <c r="C45">
        <v>5.52</v>
      </c>
      <c r="D45" s="20">
        <f t="shared" si="3"/>
        <v>0.10773694785260446</v>
      </c>
      <c r="E45" s="17">
        <f>IF(OR($A45="",$B45="",$C45=""),"",A45*'MPTO_working_3-way'!$I44)</f>
        <v>1.6283733133433285</v>
      </c>
      <c r="F45" s="21">
        <f>IF(OR($A45="",$B45="",$C45=""),"",B45*'MPTO_working_3-way'!$I44)</f>
        <v>4.4974120082815734</v>
      </c>
      <c r="G45" s="22">
        <f>IF(OR($A45="",$B45="",$C45=""),"",C45*'MPTO_working_3-way'!$I44)</f>
        <v>6.1147079521463761</v>
      </c>
      <c r="H45" s="17">
        <f>IF(OR($A45="",$B45="",$C45=""),"",'MPTO_working_3-way'!E44)</f>
        <v>1.551927992761289</v>
      </c>
      <c r="I45" s="21">
        <f>IF(OR($A45="",$B45="",$C45=""),"",'MPTO_working_3-way'!F44)</f>
        <v>4.7530075218343271</v>
      </c>
      <c r="J45" s="22">
        <f>IF(OR($A45="",$B45="",$C45=""),"",'MPTO_working_3-way'!G44)</f>
        <v>6.884818837187531</v>
      </c>
      <c r="K45" s="17">
        <f>IF(OR($A45="",$B45="",$C45=""),"",'OddsRatio_working_3-way'!H44)</f>
        <v>1.5737756787139754</v>
      </c>
      <c r="L45" s="21">
        <f>IF(OR($A45="",$B45="",$C45=""),"",'OddsRatio_working_3-way'!I44)</f>
        <v>4.735645908222903</v>
      </c>
      <c r="M45" s="22">
        <f>IF(OR($A45="",$B45="",$C45=""),"",'OddsRatio_working_3-way'!J44)</f>
        <v>6.5180129101854654</v>
      </c>
      <c r="N45" s="23">
        <f t="shared" si="13"/>
        <v>61.410979399240418</v>
      </c>
      <c r="O45" s="24">
        <f t="shared" si="14"/>
        <v>22.235009782483601</v>
      </c>
      <c r="P45" s="24">
        <f t="shared" si="15"/>
        <v>16.354010818275981</v>
      </c>
      <c r="Q45" t="s">
        <v>115</v>
      </c>
      <c r="R45" t="s">
        <v>118</v>
      </c>
      <c r="S45" s="48" t="s">
        <v>181</v>
      </c>
      <c r="T45" s="35">
        <v>100</v>
      </c>
      <c r="U45" s="35">
        <f t="shared" si="16"/>
        <v>54.954954954954964</v>
      </c>
      <c r="V45" s="35">
        <f t="shared" si="17"/>
        <v>69.6048632218845</v>
      </c>
      <c r="W45" s="35">
        <f t="shared" si="18"/>
        <v>64.912280701754383</v>
      </c>
      <c r="X45" s="35">
        <f t="shared" si="19"/>
        <v>65.482856076361102</v>
      </c>
      <c r="Y45" s="35">
        <f t="shared" si="20"/>
        <v>80.132764343290646</v>
      </c>
      <c r="Z45" s="35">
        <f t="shared" si="21"/>
        <v>75.440181823160543</v>
      </c>
      <c r="AA45" s="35">
        <f t="shared" si="22"/>
        <v>-10.527901121406138</v>
      </c>
      <c r="AB45" s="35">
        <f t="shared" si="23"/>
        <v>-10.527901121406146</v>
      </c>
      <c r="AC45" s="35">
        <f t="shared" si="24"/>
        <v>-10.52790112140616</v>
      </c>
      <c r="AF45">
        <v>1.67</v>
      </c>
      <c r="AG45">
        <v>2.0699999999999998</v>
      </c>
      <c r="AJ45" t="s">
        <v>119</v>
      </c>
    </row>
    <row r="46" spans="1:36" ht="15" x14ac:dyDescent="0.25">
      <c r="A46">
        <v>2.2200000000000002</v>
      </c>
      <c r="B46">
        <v>3.29</v>
      </c>
      <c r="C46">
        <v>2.85</v>
      </c>
      <c r="D46" s="20">
        <f t="shared" si="3"/>
        <v>0.10527901121406158</v>
      </c>
      <c r="E46" s="17">
        <f>IF(OR($A46="",$B46="",$C46=""),"",A46*'MPTO_working_3-way'!$I45)</f>
        <v>2.4537194048952169</v>
      </c>
      <c r="F46" s="21">
        <f>IF(OR($A46="",$B46="",$C46=""),"",B46*'MPTO_working_3-way'!$I45)</f>
        <v>3.6363679468942625</v>
      </c>
      <c r="G46" s="22">
        <f>IF(OR($A46="",$B46="",$C46=""),"",C46*'MPTO_working_3-way'!$I45)</f>
        <v>3.1500451819600754</v>
      </c>
      <c r="H46" s="17">
        <f>IF(OR($A46="",$B46="",$C46=""),"",'MPTO_working_3-way'!E45)</f>
        <v>2.4075648767466151</v>
      </c>
      <c r="I46" s="21">
        <f>IF(OR($A46="",$B46="",$C46=""),"",'MPTO_working_3-way'!F45)</f>
        <v>3.7194305022237071</v>
      </c>
      <c r="J46" s="22">
        <f>IF(OR($A46="",$B46="",$C46=""),"",'MPTO_working_3-way'!G45)</f>
        <v>3.1667196587411821</v>
      </c>
      <c r="K46" s="17">
        <f>IF(OR($A46="",$B46="",$C46=""),"",'OddsRatio_working_3-way'!H45)</f>
        <v>2.4268780182650516</v>
      </c>
      <c r="L46" s="21">
        <f>IF(OR($A46="",$B46="",$C46=""),"",'OddsRatio_working_3-way'!I45)</f>
        <v>3.6783202146122673</v>
      </c>
      <c r="M46" s="22">
        <f>IF(OR($A46="",$B46="",$C46=""),"",'OddsRatio_working_3-way'!J45)</f>
        <v>3.1637084703199547</v>
      </c>
      <c r="N46" s="23">
        <f t="shared" si="13"/>
        <v>40.754456194338317</v>
      </c>
      <c r="O46" s="24">
        <f t="shared" si="14"/>
        <v>27.499967401650782</v>
      </c>
      <c r="P46" s="24">
        <f t="shared" si="15"/>
        <v>31.745576404010901</v>
      </c>
      <c r="Q46" t="s">
        <v>123</v>
      </c>
      <c r="R46" t="s">
        <v>113</v>
      </c>
      <c r="S46" s="48" t="s">
        <v>181</v>
      </c>
      <c r="T46" s="35">
        <v>100</v>
      </c>
      <c r="U46" s="35">
        <f t="shared" si="16"/>
        <v>36.708860759493668</v>
      </c>
      <c r="V46" s="35">
        <f t="shared" si="17"/>
        <v>73.190348525469176</v>
      </c>
      <c r="W46" s="35">
        <f t="shared" si="18"/>
        <v>85.569985569985576</v>
      </c>
      <c r="X46" s="35">
        <f t="shared" si="19"/>
        <v>41.239665904545262</v>
      </c>
      <c r="Y46" s="35">
        <f t="shared" si="20"/>
        <v>77.721153670520749</v>
      </c>
      <c r="Z46" s="35">
        <f t="shared" si="21"/>
        <v>90.100790715037164</v>
      </c>
      <c r="AA46" s="35">
        <f t="shared" si="22"/>
        <v>-4.5308051450515947</v>
      </c>
      <c r="AB46" s="35">
        <f t="shared" si="23"/>
        <v>-4.5308051450515734</v>
      </c>
      <c r="AC46" s="35">
        <f t="shared" si="24"/>
        <v>-4.5308051450515876</v>
      </c>
      <c r="AF46">
        <v>1.81</v>
      </c>
      <c r="AG46">
        <v>1.98</v>
      </c>
      <c r="AJ46" t="s">
        <v>119</v>
      </c>
    </row>
    <row r="47" spans="1:36" ht="15" x14ac:dyDescent="0.25">
      <c r="A47">
        <v>1.58</v>
      </c>
      <c r="B47">
        <v>3.73</v>
      </c>
      <c r="C47">
        <v>6.93</v>
      </c>
      <c r="D47" s="20">
        <f t="shared" si="3"/>
        <v>4.5308051450515974E-2</v>
      </c>
      <c r="E47" s="17">
        <f>IF(OR($A47="",$B47="",$C47=""),"",A47*'MPTO_working_3-way'!$I46)</f>
        <v>1.6515867212918154</v>
      </c>
      <c r="F47" s="21">
        <f>IF(OR($A47="",$B47="",$C47=""),"",B47*'MPTO_working_3-way'!$I46)</f>
        <v>3.8989990319104244</v>
      </c>
      <c r="G47" s="22">
        <f>IF(OR($A47="",$B47="",$C47=""),"",C47*'MPTO_working_3-way'!$I46)</f>
        <v>7.2439847965520752</v>
      </c>
      <c r="H47" s="17">
        <f>IF(OR($A47="",$B47="",$C47=""),"",'MPTO_working_3-way'!E46)</f>
        <v>1.6186239949338581</v>
      </c>
      <c r="I47" s="21">
        <f>IF(OR($A47="",$B47="",$C47=""),"",'MPTO_working_3-way'!F46)</f>
        <v>3.9526655505000652</v>
      </c>
      <c r="J47" s="22">
        <f>IF(OR($A47="",$B47="",$C47=""),"",'MPTO_working_3-way'!G46)</f>
        <v>7.7400902174018791</v>
      </c>
      <c r="K47" s="17">
        <f>IF(OR($A47="",$B47="",$C47=""),"",'OddsRatio_working_3-way'!H46)</f>
        <v>1.6300797537685656</v>
      </c>
      <c r="L47" s="21">
        <f>IF(OR($A47="",$B47="",$C47=""),"",'OddsRatio_working_3-way'!I46)</f>
        <v>3.9657202203244548</v>
      </c>
      <c r="M47" s="22">
        <f>IF(OR($A47="",$B47="",$C47=""),"",'OddsRatio_working_3-way'!J46)</f>
        <v>7.4420223100820611</v>
      </c>
      <c r="N47" s="23">
        <f t="shared" si="13"/>
        <v>60.54783482503624</v>
      </c>
      <c r="O47" s="24">
        <f t="shared" si="14"/>
        <v>25.647608317307579</v>
      </c>
      <c r="P47" s="24">
        <f t="shared" si="15"/>
        <v>13.804556857656172</v>
      </c>
      <c r="Q47" t="s">
        <v>72</v>
      </c>
      <c r="R47" t="s">
        <v>102</v>
      </c>
      <c r="S47" s="48" t="s">
        <v>181</v>
      </c>
      <c r="T47" s="35">
        <v>100</v>
      </c>
      <c r="U47" s="35">
        <f t="shared" si="16"/>
        <v>31.972789115646258</v>
      </c>
      <c r="V47" s="35">
        <f t="shared" si="17"/>
        <v>76.744186046511629</v>
      </c>
      <c r="W47" s="35">
        <f t="shared" si="18"/>
        <v>87.012987012987011</v>
      </c>
      <c r="X47" s="35">
        <f t="shared" si="19"/>
        <v>36.242826940501359</v>
      </c>
      <c r="Y47" s="35">
        <f t="shared" si="20"/>
        <v>81.014223871366724</v>
      </c>
      <c r="Z47" s="35">
        <f t="shared" si="21"/>
        <v>91.283024837842106</v>
      </c>
      <c r="AA47" s="35">
        <f t="shared" si="22"/>
        <v>-4.2700378248551019</v>
      </c>
      <c r="AB47" s="35">
        <f t="shared" si="23"/>
        <v>-4.2700378248550948</v>
      </c>
      <c r="AC47" s="35">
        <f t="shared" si="24"/>
        <v>-4.2700378248550948</v>
      </c>
      <c r="AF47">
        <v>2.17</v>
      </c>
      <c r="AG47">
        <v>1.71</v>
      </c>
      <c r="AJ47" t="s">
        <v>111</v>
      </c>
    </row>
    <row r="48" spans="1:36" ht="15" x14ac:dyDescent="0.25">
      <c r="A48">
        <v>1.47</v>
      </c>
      <c r="B48">
        <v>4.3</v>
      </c>
      <c r="C48">
        <v>7.7</v>
      </c>
      <c r="D48" s="20">
        <f t="shared" si="3"/>
        <v>4.2700378248550885E-2</v>
      </c>
      <c r="E48" s="17">
        <f>IF(OR($A48="",$B48="",$C48=""),"",A48*'MPTO_working_3-way'!$I47)</f>
        <v>1.5327695560253698</v>
      </c>
      <c r="F48" s="21">
        <f>IF(OR($A48="",$B48="",$C48=""),"",B48*'MPTO_working_3-way'!$I47)</f>
        <v>4.4836116264687682</v>
      </c>
      <c r="G48" s="22">
        <f>IF(OR($A48="",$B48="",$C48=""),"",C48*'MPTO_working_3-way'!$I47)</f>
        <v>8.0287929125138415</v>
      </c>
      <c r="H48" s="17">
        <f>IF(OR($A48="",$B48="",$C48=""),"",'MPTO_working_3-way'!E47)</f>
        <v>1.5014143711626633</v>
      </c>
      <c r="I48" s="21">
        <f>IF(OR($A48="",$B48="",$C48=""),"",'MPTO_working_3-way'!F47)</f>
        <v>4.5803342043433375</v>
      </c>
      <c r="J48" s="22">
        <f>IF(OR($A48="",$B48="",$C48=""),"",'MPTO_working_3-way'!G47)</f>
        <v>8.6477757970233373</v>
      </c>
      <c r="K48" s="17">
        <f>IF(OR($A48="",$B48="",$C48=""),"",'OddsRatio_working_3-way'!H47)</f>
        <v>1.511497740079482</v>
      </c>
      <c r="L48" s="21">
        <f>IF(OR($A48="",$B48="",$C48=""),"",'OddsRatio_working_3-way'!I47)</f>
        <v>4.591367111196365</v>
      </c>
      <c r="M48" s="22">
        <f>IF(OR($A48="",$B48="",$C48=""),"",'OddsRatio_working_3-way'!J47)</f>
        <v>8.2915635287926204</v>
      </c>
      <c r="N48" s="23">
        <f t="shared" si="13"/>
        <v>65.24137931034484</v>
      </c>
      <c r="O48" s="24">
        <f t="shared" si="14"/>
        <v>22.303448275862074</v>
      </c>
      <c r="P48" s="24">
        <f t="shared" si="15"/>
        <v>12.455172413793106</v>
      </c>
      <c r="Q48" t="s">
        <v>99</v>
      </c>
      <c r="R48" t="s">
        <v>95</v>
      </c>
      <c r="S48" s="48" t="s">
        <v>181</v>
      </c>
      <c r="T48" s="35">
        <v>100</v>
      </c>
      <c r="U48" s="35">
        <f t="shared" si="16"/>
        <v>68.454258675078862</v>
      </c>
      <c r="V48" s="35">
        <f t="shared" si="17"/>
        <v>69.418960244648318</v>
      </c>
      <c r="W48" s="35">
        <f t="shared" si="18"/>
        <v>58.333333333333336</v>
      </c>
      <c r="X48" s="35">
        <f t="shared" si="19"/>
        <v>72.247706422018339</v>
      </c>
      <c r="Y48" s="35">
        <f t="shared" si="20"/>
        <v>73.212407991587796</v>
      </c>
      <c r="Z48" s="35">
        <f t="shared" si="21"/>
        <v>62.126781080272806</v>
      </c>
      <c r="AA48" s="35">
        <f t="shared" si="22"/>
        <v>-3.7934477469394778</v>
      </c>
      <c r="AB48" s="35">
        <f t="shared" si="23"/>
        <v>-3.7934477469394778</v>
      </c>
      <c r="AC48" s="35">
        <f t="shared" si="24"/>
        <v>-3.7934477469394707</v>
      </c>
      <c r="AF48">
        <v>2.0099999999999998</v>
      </c>
      <c r="AG48">
        <v>1.85</v>
      </c>
      <c r="AJ48" t="s">
        <v>111</v>
      </c>
    </row>
    <row r="49" spans="1:36" ht="15" x14ac:dyDescent="0.25">
      <c r="A49">
        <v>3.17</v>
      </c>
      <c r="B49">
        <v>3.27</v>
      </c>
      <c r="C49">
        <v>2.4</v>
      </c>
      <c r="D49" s="20">
        <f t="shared" si="3"/>
        <v>3.7934477469394823E-2</v>
      </c>
      <c r="E49" s="17">
        <f>IF(OR($A49="",$B49="",$C49=""),"",A49*'MPTO_working_3-way'!$I48)</f>
        <v>3.2902522935779817</v>
      </c>
      <c r="F49" s="21">
        <f>IF(OR($A49="",$B49="",$C49=""),"",B49*'MPTO_working_3-way'!$I48)</f>
        <v>3.3940457413249212</v>
      </c>
      <c r="G49" s="22">
        <f>IF(OR($A49="",$B49="",$C49=""),"",C49*'MPTO_working_3-way'!$I48)</f>
        <v>2.4910427459265474</v>
      </c>
      <c r="H49" s="17">
        <f>IF(OR($A49="",$B49="",$C49=""),"",'MPTO_working_3-way'!E48)</f>
        <v>3.302372627571541</v>
      </c>
      <c r="I49" s="21">
        <f>IF(OR($A49="",$B49="",$C49=""),"",'MPTO_working_3-way'!F48)</f>
        <v>3.4110417335077372</v>
      </c>
      <c r="J49" s="22">
        <f>IF(OR($A49="",$B49="",$C49=""),"",'MPTO_working_3-way'!G48)</f>
        <v>2.4751137164073969</v>
      </c>
      <c r="K49" s="17">
        <f>IF(OR($A49="",$B49="",$C49=""),"",'OddsRatio_working_3-way'!H48)</f>
        <v>3.2973082820320423</v>
      </c>
      <c r="L49" s="21">
        <f>IF(OR($A49="",$B49="",$C49=""),"",'OddsRatio_working_3-way'!I48)</f>
        <v>3.4031750231395099</v>
      </c>
      <c r="M49" s="22">
        <f>IF(OR($A49="",$B49="",$C49=""),"",'OddsRatio_working_3-way'!J48)</f>
        <v>2.4821343755045433</v>
      </c>
      <c r="N49" s="23">
        <f t="shared" si="13"/>
        <v>30.392806106444532</v>
      </c>
      <c r="O49" s="24">
        <f t="shared" si="14"/>
        <v>29.463362494626654</v>
      </c>
      <c r="P49" s="24">
        <f t="shared" si="15"/>
        <v>40.143831398928818</v>
      </c>
      <c r="Q49" t="s">
        <v>104</v>
      </c>
      <c r="R49" t="s">
        <v>91</v>
      </c>
      <c r="S49" s="48" t="s">
        <v>181</v>
      </c>
      <c r="T49" s="35">
        <v>100</v>
      </c>
      <c r="U49" s="35">
        <f t="shared" si="16"/>
        <v>52.606635071090047</v>
      </c>
      <c r="V49" s="35">
        <f t="shared" si="17"/>
        <v>68.75</v>
      </c>
      <c r="W49" s="35">
        <f t="shared" si="18"/>
        <v>74.683544303797461</v>
      </c>
      <c r="X49" s="35">
        <f t="shared" si="19"/>
        <v>56.566455696202532</v>
      </c>
      <c r="Y49" s="35">
        <f t="shared" si="20"/>
        <v>72.709820625112485</v>
      </c>
      <c r="Z49" s="35">
        <f t="shared" si="21"/>
        <v>78.643364928909961</v>
      </c>
      <c r="AA49" s="35">
        <f t="shared" si="22"/>
        <v>-3.959820625112485</v>
      </c>
      <c r="AB49" s="35">
        <f t="shared" si="23"/>
        <v>-3.959820625112485</v>
      </c>
      <c r="AC49" s="35">
        <f t="shared" si="24"/>
        <v>-3.9598206251124992</v>
      </c>
      <c r="AF49">
        <v>2.25</v>
      </c>
      <c r="AG49">
        <v>1.67</v>
      </c>
      <c r="AJ49" t="s">
        <v>111</v>
      </c>
    </row>
    <row r="50" spans="1:36" ht="15" x14ac:dyDescent="0.25">
      <c r="A50">
        <v>2.11</v>
      </c>
      <c r="B50">
        <v>3.2</v>
      </c>
      <c r="C50">
        <v>3.95</v>
      </c>
      <c r="D50" s="20">
        <f t="shared" si="3"/>
        <v>3.9598206251124868E-2</v>
      </c>
      <c r="E50" s="17">
        <f>IF(OR($A50="",$B50="",$C50=""),"",A50*'MPTO_working_3-way'!$I49)</f>
        <v>2.1935522151898734</v>
      </c>
      <c r="F50" s="21">
        <f>IF(OR($A50="",$B50="",$C50=""),"",B50*'MPTO_working_3-way'!$I49)</f>
        <v>3.3267142600035999</v>
      </c>
      <c r="G50" s="22">
        <f>IF(OR($A50="",$B50="",$C50=""),"",C50*'MPTO_working_3-way'!$I49)</f>
        <v>4.1064129146919433</v>
      </c>
      <c r="H50" s="17">
        <f>IF(OR($A50="",$B50="",$C50=""),"",'MPTO_working_3-way'!E49)</f>
        <v>2.1704485960519642</v>
      </c>
      <c r="I50" s="21">
        <f>IF(OR($A50="",$B50="",$C50=""),"",'MPTO_working_3-way'!F49)</f>
        <v>3.3411226270910421</v>
      </c>
      <c r="J50" s="22">
        <f>IF(OR($A50="",$B50="",$C50=""),"",'MPTO_working_3-way'!G49)</f>
        <v>4.167271704540128</v>
      </c>
      <c r="K50" s="17">
        <f>IF(OR($A50="",$B50="",$C50=""),"",'OddsRatio_working_3-way'!H49)</f>
        <v>2.1800134075755948</v>
      </c>
      <c r="L50" s="21">
        <f>IF(OR($A50="",$B50="",$C50=""),"",'OddsRatio_working_3-way'!I49)</f>
        <v>3.3387653123119887</v>
      </c>
      <c r="M50" s="22">
        <f>IF(OR($A50="",$B50="",$C50=""),"",'OddsRatio_working_3-way'!J49)</f>
        <v>4.1360716687819856</v>
      </c>
      <c r="N50" s="23">
        <f t="shared" si="13"/>
        <v>45.58815573548771</v>
      </c>
      <c r="O50" s="24">
        <f t="shared" si="14"/>
        <v>30.059690188087206</v>
      </c>
      <c r="P50" s="24">
        <f t="shared" si="15"/>
        <v>24.35215407642508</v>
      </c>
      <c r="Q50" t="s">
        <v>105</v>
      </c>
      <c r="R50" t="s">
        <v>93</v>
      </c>
      <c r="S50" s="48" t="s">
        <v>181</v>
      </c>
      <c r="T50" s="35">
        <v>100</v>
      </c>
      <c r="U50" s="35">
        <f t="shared" si="16"/>
        <v>51.219512195121943</v>
      </c>
      <c r="V50" s="35">
        <f t="shared" si="17"/>
        <v>69.230769230769241</v>
      </c>
      <c r="W50" s="35">
        <f t="shared" si="18"/>
        <v>75.550122249388764</v>
      </c>
      <c r="X50" s="35">
        <f t="shared" si="19"/>
        <v>55.219108519842017</v>
      </c>
      <c r="Y50" s="35">
        <f t="shared" si="20"/>
        <v>73.2303655554893</v>
      </c>
      <c r="Z50" s="35">
        <f t="shared" si="21"/>
        <v>79.549718574108823</v>
      </c>
      <c r="AA50" s="35">
        <f t="shared" si="22"/>
        <v>-3.9995963247200734</v>
      </c>
      <c r="AB50" s="35">
        <f t="shared" si="23"/>
        <v>-3.9995963247200592</v>
      </c>
      <c r="AC50" s="35">
        <f t="shared" si="24"/>
        <v>-3.9995963247200592</v>
      </c>
      <c r="AF50">
        <v>2.5499999999999998</v>
      </c>
      <c r="AG50">
        <v>1.53</v>
      </c>
      <c r="AJ50" t="s">
        <v>111</v>
      </c>
    </row>
    <row r="51" spans="1:36" ht="15" x14ac:dyDescent="0.25">
      <c r="A51">
        <v>2.0499999999999998</v>
      </c>
      <c r="B51">
        <v>3.25</v>
      </c>
      <c r="C51">
        <v>4.09</v>
      </c>
      <c r="D51" s="20">
        <f t="shared" si="3"/>
        <v>3.9995963247200672E-2</v>
      </c>
      <c r="E51" s="17">
        <f>IF(OR($A51="",$B51="",$C51=""),"",A51*'MPTO_working_3-way'!$I50)</f>
        <v>2.131991724656761</v>
      </c>
      <c r="F51" s="21">
        <f>IF(OR($A51="",$B51="",$C51=""),"",B51*'MPTO_working_3-way'!$I50)</f>
        <v>3.3799868805534024</v>
      </c>
      <c r="G51" s="22">
        <f>IF(OR($A51="",$B51="",$C51=""),"",C51*'MPTO_working_3-way'!$I50)</f>
        <v>4.2535834896810503</v>
      </c>
      <c r="H51" s="17">
        <f>IF(OR($A51="",$B51="",$C51=""),"",'MPTO_working_3-way'!E50)</f>
        <v>2.1076019735676002</v>
      </c>
      <c r="I51" s="21">
        <f>IF(OR($A51="",$B51="",$C51=""),"",'MPTO_working_3-way'!F50)</f>
        <v>3.3971970141655716</v>
      </c>
      <c r="J51" s="22">
        <f>IF(OR($A51="",$B51="",$C51=""),"",'MPTO_working_3-way'!G50)</f>
        <v>4.3258808977318584</v>
      </c>
      <c r="K51" s="17">
        <f>IF(OR($A51="",$B51="",$C51=""),"",'OddsRatio_working_3-way'!H50)</f>
        <v>2.1175190070154675</v>
      </c>
      <c r="L51" s="21">
        <f>IF(OR($A51="",$B51="",$C51=""),"",'OddsRatio_working_3-way'!I50)</f>
        <v>3.3946835864617166</v>
      </c>
      <c r="M51" s="22">
        <f>IF(OR($A51="",$B51="",$C51=""),"",'OddsRatio_working_3-way'!J50)</f>
        <v>4.2886987920740909</v>
      </c>
      <c r="N51" s="23">
        <f t="shared" si="13"/>
        <v>46.90449725647948</v>
      </c>
      <c r="O51" s="24">
        <f t="shared" si="14"/>
        <v>29.585913654087047</v>
      </c>
      <c r="P51" s="24">
        <f t="shared" si="15"/>
        <v>23.509589089433476</v>
      </c>
      <c r="Q51" t="s">
        <v>89</v>
      </c>
      <c r="R51" t="s">
        <v>108</v>
      </c>
      <c r="S51" s="48" t="s">
        <v>182</v>
      </c>
      <c r="T51" s="35">
        <v>100</v>
      </c>
      <c r="U51" s="35">
        <f t="shared" si="16"/>
        <v>41.520467836257311</v>
      </c>
      <c r="V51" s="35">
        <f t="shared" si="17"/>
        <v>72.29916897506925</v>
      </c>
      <c r="W51" s="35">
        <f t="shared" si="18"/>
        <v>82.014388489208642</v>
      </c>
      <c r="X51" s="35">
        <f t="shared" si="19"/>
        <v>45.686442535722115</v>
      </c>
      <c r="Y51" s="35">
        <f t="shared" si="20"/>
        <v>76.465143674534048</v>
      </c>
      <c r="Z51" s="35">
        <f t="shared" si="21"/>
        <v>86.180363188673439</v>
      </c>
      <c r="AA51" s="35">
        <f t="shared" si="22"/>
        <v>-4.1659746994648046</v>
      </c>
      <c r="AB51" s="35">
        <f t="shared" si="23"/>
        <v>-4.1659746994647975</v>
      </c>
      <c r="AC51" s="35">
        <f t="shared" si="24"/>
        <v>-4.1659746994647975</v>
      </c>
      <c r="AF51">
        <v>2.2200000000000002</v>
      </c>
      <c r="AG51">
        <v>1.69</v>
      </c>
      <c r="AJ51" t="s">
        <v>111</v>
      </c>
    </row>
    <row r="52" spans="1:36" ht="15" x14ac:dyDescent="0.25">
      <c r="A52">
        <v>1.71</v>
      </c>
      <c r="B52">
        <v>3.61</v>
      </c>
      <c r="C52">
        <v>5.56</v>
      </c>
      <c r="D52" s="20">
        <f t="shared" si="3"/>
        <v>4.1659746994648028E-2</v>
      </c>
      <c r="E52" s="17">
        <f>IF(OR($A52="",$B52="",$C52=""),"",A52*'MPTO_working_3-way'!$I51)</f>
        <v>1.7812381673608482</v>
      </c>
      <c r="F52" s="21">
        <f>IF(OR($A52="",$B52="",$C52=""),"",B52*'MPTO_working_3-way'!$I51)</f>
        <v>3.7603916866506792</v>
      </c>
      <c r="G52" s="22">
        <f>IF(OR($A52="",$B52="",$C52=""),"",C52*'MPTO_working_3-way'!$I51)</f>
        <v>5.7916281932902427</v>
      </c>
      <c r="H52" s="17">
        <f>IF(OR($A52="",$B52="",$C52=""),"",'MPTO_working_3-way'!E51)</f>
        <v>1.7515934354338667</v>
      </c>
      <c r="I52" s="21">
        <f>IF(OR($A52="",$B52="",$C52=""),"",'MPTO_working_3-way'!F51)</f>
        <v>3.8005223206521435</v>
      </c>
      <c r="J52" s="22">
        <f>IF(OR($A52="",$B52="",$C52=""),"",'MPTO_working_3-way'!G51)</f>
        <v>6.0252022360480471</v>
      </c>
      <c r="K52" s="17">
        <f>IF(OR($A52="",$B52="",$C52=""),"",'OddsRatio_working_3-way'!H51)</f>
        <v>1.7623674670901632</v>
      </c>
      <c r="L52" s="21">
        <f>IF(OR($A52="",$B52="",$C52=""),"",'OddsRatio_working_3-way'!I51)</f>
        <v>3.8025057593032758</v>
      </c>
      <c r="M52" s="22">
        <f>IF(OR($A52="",$B52="",$C52=""),"",'OddsRatio_working_3-way'!J51)</f>
        <v>5.8963319013114708</v>
      </c>
      <c r="N52" s="23">
        <f t="shared" si="13"/>
        <v>56.140723813572833</v>
      </c>
      <c r="O52" s="24">
        <f t="shared" si="14"/>
        <v>26.592974438008188</v>
      </c>
      <c r="P52" s="24">
        <f t="shared" si="15"/>
        <v>17.266301748418982</v>
      </c>
      <c r="Q52" t="s">
        <v>109</v>
      </c>
      <c r="R52" t="s">
        <v>106</v>
      </c>
      <c r="S52" s="48" t="s">
        <v>182</v>
      </c>
      <c r="T52" s="35">
        <v>100</v>
      </c>
      <c r="U52" s="35">
        <f t="shared" si="16"/>
        <v>71.910112359550567</v>
      </c>
      <c r="V52" s="35">
        <f t="shared" si="17"/>
        <v>68.847352024922117</v>
      </c>
      <c r="W52" s="35">
        <f t="shared" si="18"/>
        <v>55.357142857142868</v>
      </c>
      <c r="X52" s="35">
        <f t="shared" si="19"/>
        <v>75.795505117935022</v>
      </c>
      <c r="Y52" s="35">
        <f t="shared" si="20"/>
        <v>72.732744783306586</v>
      </c>
      <c r="Z52" s="35">
        <f t="shared" si="21"/>
        <v>59.242535615527324</v>
      </c>
      <c r="AA52" s="35">
        <f t="shared" si="22"/>
        <v>-3.8853927583844552</v>
      </c>
      <c r="AB52" s="35">
        <f t="shared" si="23"/>
        <v>-3.8853927583844694</v>
      </c>
      <c r="AC52" s="35">
        <f t="shared" si="24"/>
        <v>-3.8853927583844552</v>
      </c>
      <c r="AF52">
        <v>2.06</v>
      </c>
      <c r="AG52">
        <v>1.79</v>
      </c>
      <c r="AJ52" t="s">
        <v>111</v>
      </c>
    </row>
    <row r="53" spans="1:36" ht="15" x14ac:dyDescent="0.25">
      <c r="A53">
        <v>3.56</v>
      </c>
      <c r="B53">
        <v>3.21</v>
      </c>
      <c r="C53">
        <v>2.2400000000000002</v>
      </c>
      <c r="D53" s="20">
        <f t="shared" si="3"/>
        <v>3.885392758384465E-2</v>
      </c>
      <c r="E53" s="17">
        <f>IF(OR($A53="",$B53="",$C53=""),"",A53*'MPTO_working_3-way'!$I52)</f>
        <v>3.6983199821984871</v>
      </c>
      <c r="F53" s="21">
        <f>IF(OR($A53="",$B53="",$C53=""),"",B53*'MPTO_working_3-way'!$I52)</f>
        <v>3.3347211075441412</v>
      </c>
      <c r="G53" s="22">
        <f>IF(OR($A53="",$B53="",$C53=""),"",C53*'MPTO_working_3-way'!$I52)</f>
        <v>2.3270327977878122</v>
      </c>
      <c r="H53" s="17">
        <f>IF(OR($A53="",$B53="",$C53=""),"",'MPTO_working_3-way'!E52)</f>
        <v>3.7320734441179466</v>
      </c>
      <c r="I53" s="21">
        <f>IF(OR($A53="",$B53="",$C53=""),"",'MPTO_working_3-way'!F52)</f>
        <v>3.3492403207449342</v>
      </c>
      <c r="J53" s="22">
        <f>IF(OR($A53="",$B53="",$C53=""),"",'MPTO_working_3-way'!G52)</f>
        <v>2.3069260769213766</v>
      </c>
      <c r="K53" s="17">
        <f>IF(OR($A53="",$B53="",$C53=""),"",'OddsRatio_working_3-way'!H52)</f>
        <v>3.7157918871968643</v>
      </c>
      <c r="L53" s="21">
        <f>IF(OR($A53="",$B53="",$C53=""),"",'OddsRatio_working_3-way'!I52)</f>
        <v>3.3444922151191685</v>
      </c>
      <c r="M53" s="22">
        <f>IF(OR($A53="",$B53="",$C53=""),"",'OddsRatio_working_3-way'!J52)</f>
        <v>2.3154616953609812</v>
      </c>
      <c r="N53" s="23">
        <f t="shared" si="13"/>
        <v>27.039304462929259</v>
      </c>
      <c r="O53" s="24">
        <f t="shared" si="14"/>
        <v>29.987515229915314</v>
      </c>
      <c r="P53" s="24">
        <f t="shared" si="15"/>
        <v>42.973180307155424</v>
      </c>
      <c r="Q53" t="s">
        <v>100</v>
      </c>
      <c r="R53" t="s">
        <v>110</v>
      </c>
      <c r="S53" s="48" t="s">
        <v>182</v>
      </c>
      <c r="T53" s="35">
        <v>100</v>
      </c>
      <c r="U53" s="35">
        <f t="shared" si="16"/>
        <v>60.474308300395251</v>
      </c>
      <c r="V53" s="35">
        <f t="shared" si="17"/>
        <v>66.329966329966325</v>
      </c>
      <c r="W53" s="35">
        <f t="shared" si="18"/>
        <v>69.418960244648318</v>
      </c>
      <c r="X53" s="35">
        <f t="shared" si="19"/>
        <v>64.251073425385343</v>
      </c>
      <c r="Y53" s="35">
        <f t="shared" si="20"/>
        <v>70.106731454956432</v>
      </c>
      <c r="Z53" s="35">
        <f t="shared" si="21"/>
        <v>73.19572536963841</v>
      </c>
      <c r="AA53" s="35">
        <f t="shared" si="22"/>
        <v>-3.7767651249900922</v>
      </c>
      <c r="AB53" s="35">
        <f t="shared" si="23"/>
        <v>-3.7767651249901064</v>
      </c>
      <c r="AC53" s="35">
        <f t="shared" si="24"/>
        <v>-3.7767651249900922</v>
      </c>
      <c r="AF53">
        <v>2.14</v>
      </c>
      <c r="AG53">
        <v>1.74</v>
      </c>
      <c r="AJ53" t="s">
        <v>111</v>
      </c>
    </row>
    <row r="54" spans="1:36" ht="15" x14ac:dyDescent="0.25">
      <c r="A54">
        <v>2.5299999999999998</v>
      </c>
      <c r="B54">
        <v>2.97</v>
      </c>
      <c r="C54">
        <v>3.27</v>
      </c>
      <c r="D54" s="20">
        <f t="shared" si="3"/>
        <v>3.776765124990078E-2</v>
      </c>
      <c r="E54" s="17">
        <f>IF(OR($A54="",$B54="",$C54=""),"",A54*'MPTO_working_3-way'!$I53)</f>
        <v>2.6255521576622489</v>
      </c>
      <c r="F54" s="21">
        <f>IF(OR($A54="",$B54="",$C54=""),"",B54*'MPTO_working_3-way'!$I53)</f>
        <v>3.0821699242122054</v>
      </c>
      <c r="G54" s="22">
        <f>IF(OR($A54="",$B54="",$C54=""),"",C54*'MPTO_working_3-way'!$I53)</f>
        <v>3.3935002195871755</v>
      </c>
      <c r="H54" s="17">
        <f>IF(OR($A54="",$B54="",$C54=""),"",'MPTO_working_3-way'!E53)</f>
        <v>2.6132333620737054</v>
      </c>
      <c r="I54" s="21">
        <f>IF(OR($A54="",$B54="",$C54=""),"",'MPTO_working_3-way'!F53)</f>
        <v>3.0853615919798774</v>
      </c>
      <c r="J54" s="22">
        <f>IF(OR($A54="",$B54="",$C54=""),"",'MPTO_working_3-way'!G53)</f>
        <v>3.4103948370863795</v>
      </c>
      <c r="K54" s="17">
        <f>IF(OR($A54="",$B54="",$C54=""),"",'OddsRatio_working_3-way'!H53)</f>
        <v>2.6188964193892632</v>
      </c>
      <c r="L54" s="21">
        <f>IF(OR($A54="",$B54="",$C54=""),"",'OddsRatio_working_3-way'!I53)</f>
        <v>3.0844614027430386</v>
      </c>
      <c r="M54" s="22">
        <f>IF(OR($A54="",$B54="",$C54=""),"",'OddsRatio_working_3-way'!J53)</f>
        <v>3.4018920732115214</v>
      </c>
      <c r="N54" s="23">
        <f t="shared" si="13"/>
        <v>38.087226607997934</v>
      </c>
      <c r="O54" s="24">
        <f t="shared" si="14"/>
        <v>32.444674517924163</v>
      </c>
      <c r="P54" s="24">
        <f t="shared" si="15"/>
        <v>29.468098874077914</v>
      </c>
      <c r="Q54" t="s">
        <v>103</v>
      </c>
      <c r="R54" t="s">
        <v>71</v>
      </c>
      <c r="S54" s="48" t="s">
        <v>182</v>
      </c>
      <c r="T54" s="35">
        <v>100</v>
      </c>
      <c r="U54" s="35">
        <f t="shared" si="16"/>
        <v>52.606635071090047</v>
      </c>
      <c r="V54" s="35">
        <f t="shared" si="17"/>
        <v>69.325153374233125</v>
      </c>
      <c r="W54" s="35">
        <f t="shared" si="18"/>
        <v>74.160206718346245</v>
      </c>
      <c r="X54" s="35">
        <f t="shared" si="19"/>
        <v>56.514639907420616</v>
      </c>
      <c r="Y54" s="35">
        <f t="shared" si="20"/>
        <v>73.233158210563701</v>
      </c>
      <c r="Z54" s="35">
        <f t="shared" si="21"/>
        <v>78.068211554676822</v>
      </c>
      <c r="AA54" s="35">
        <f t="shared" si="22"/>
        <v>-3.9080048363305693</v>
      </c>
      <c r="AB54" s="35">
        <f t="shared" si="23"/>
        <v>-3.9080048363305764</v>
      </c>
      <c r="AC54" s="35">
        <f t="shared" si="24"/>
        <v>-3.9080048363305764</v>
      </c>
      <c r="AF54">
        <v>2.67</v>
      </c>
      <c r="AG54">
        <v>1.5</v>
      </c>
      <c r="AJ54" t="s">
        <v>111</v>
      </c>
    </row>
    <row r="55" spans="1:36" ht="15" x14ac:dyDescent="0.25">
      <c r="A55">
        <v>2.11</v>
      </c>
      <c r="B55">
        <v>3.26</v>
      </c>
      <c r="C55">
        <v>3.87</v>
      </c>
      <c r="D55" s="20">
        <f t="shared" si="3"/>
        <v>3.9080048363305586E-2</v>
      </c>
      <c r="E55" s="17">
        <f>IF(OR($A55="",$B55="",$C55=""),"",A55*'MPTO_working_3-way'!$I54)</f>
        <v>2.1924589020465746</v>
      </c>
      <c r="F55" s="21">
        <f>IF(OR($A55="",$B55="",$C55=""),"",B55*'MPTO_working_3-way'!$I54)</f>
        <v>3.3874009576643762</v>
      </c>
      <c r="G55" s="22">
        <f>IF(OR($A55="",$B55="",$C55=""),"",C55*'MPTO_working_3-way'!$I54)</f>
        <v>4.0212397871659924</v>
      </c>
      <c r="H55" s="17">
        <f>IF(OR($A55="",$B55="",$C55=""),"",'MPTO_working_3-way'!E54)</f>
        <v>2.1696352467632147</v>
      </c>
      <c r="I55" s="21">
        <f>IF(OR($A55="",$B55="",$C55=""),"",'MPTO_working_3-way'!F54)</f>
        <v>3.4045823506395712</v>
      </c>
      <c r="J55" s="22">
        <f>IF(OR($A55="",$B55="",$C55=""),"",'MPTO_working_3-way'!G54)</f>
        <v>4.0754570875061908</v>
      </c>
      <c r="K55" s="17">
        <f>IF(OR($A55="",$B55="",$C55=""),"",'OddsRatio_working_3-way'!H54)</f>
        <v>2.1790229913954038</v>
      </c>
      <c r="L55" s="21">
        <f>IF(OR($A55="",$B55="",$C55=""),"",'OddsRatio_working_3-way'!I54)</f>
        <v>3.4005332977960467</v>
      </c>
      <c r="M55" s="22">
        <f>IF(OR($A55="",$B55="",$C55=""),"",'OddsRatio_working_3-way'!J54)</f>
        <v>4.0484648516259547</v>
      </c>
      <c r="N55" s="23">
        <f t="shared" si="13"/>
        <v>45.610889174093032</v>
      </c>
      <c r="O55" s="24">
        <f t="shared" si="14"/>
        <v>29.521158330471252</v>
      </c>
      <c r="P55" s="24">
        <f t="shared" si="15"/>
        <v>24.867952495435734</v>
      </c>
      <c r="Q55" t="s">
        <v>107</v>
      </c>
      <c r="R55" t="s">
        <v>94</v>
      </c>
      <c r="S55" s="48" t="s">
        <v>182</v>
      </c>
      <c r="T55" s="35">
        <v>100</v>
      </c>
      <c r="U55" s="35">
        <f t="shared" si="16"/>
        <v>63.099630996309962</v>
      </c>
      <c r="V55" s="35">
        <f t="shared" si="17"/>
        <v>66.21621621621621</v>
      </c>
      <c r="W55" s="35">
        <f t="shared" si="18"/>
        <v>66.777408637873762</v>
      </c>
      <c r="X55" s="35">
        <f t="shared" si="19"/>
        <v>67.006375145910042</v>
      </c>
      <c r="Y55" s="35">
        <f t="shared" si="20"/>
        <v>70.122960365816283</v>
      </c>
      <c r="Z55" s="35">
        <f t="shared" si="21"/>
        <v>70.68415278747382</v>
      </c>
      <c r="AA55" s="35">
        <f t="shared" si="22"/>
        <v>-3.9067441496000797</v>
      </c>
      <c r="AB55" s="35">
        <f t="shared" si="23"/>
        <v>-3.9067441496000725</v>
      </c>
      <c r="AC55" s="35">
        <f t="shared" si="24"/>
        <v>-3.9067441496000583</v>
      </c>
      <c r="AF55">
        <v>2.64</v>
      </c>
      <c r="AG55">
        <v>1.51</v>
      </c>
      <c r="AJ55" t="s">
        <v>111</v>
      </c>
    </row>
    <row r="56" spans="1:36" ht="15" x14ac:dyDescent="0.25">
      <c r="A56">
        <v>2.71</v>
      </c>
      <c r="B56">
        <v>2.96</v>
      </c>
      <c r="C56">
        <v>3.01</v>
      </c>
      <c r="D56" s="20">
        <f t="shared" si="3"/>
        <v>3.906744149600061E-2</v>
      </c>
      <c r="E56" s="17">
        <f>IF(OR($A56="",$B56="",$C56=""),"",A56*'MPTO_working_3-way'!$I55)</f>
        <v>2.8158727664541616</v>
      </c>
      <c r="F56" s="21">
        <f>IF(OR($A56="",$B56="",$C56=""),"",B56*'MPTO_working_3-way'!$I55)</f>
        <v>3.0756396268281616</v>
      </c>
      <c r="G56" s="22">
        <f>IF(OR($A56="",$B56="",$C56=""),"",C56*'MPTO_working_3-way'!$I55)</f>
        <v>3.1275929989029616</v>
      </c>
      <c r="H56" s="17">
        <f>IF(OR($A56="",$B56="",$C56=""),"",'MPTO_working_3-way'!E55)</f>
        <v>2.809137036466518</v>
      </c>
      <c r="I56" s="21">
        <f>IF(OR($A56="",$B56="",$C56=""),"",'MPTO_working_3-way'!F55)</f>
        <v>3.078672166832936</v>
      </c>
      <c r="J56" s="22">
        <f>IF(OR($A56="",$B56="",$C56=""),"",'MPTO_working_3-way'!G55)</f>
        <v>3.1327983857113861</v>
      </c>
      <c r="K56" s="17">
        <f>IF(OR($A56="",$B56="",$C56=""),"",'OddsRatio_working_3-way'!H55)</f>
        <v>2.8123251349458034</v>
      </c>
      <c r="L56" s="21">
        <f>IF(OR($A56="",$B56="",$C56=""),"",'OddsRatio_working_3-way'!I55)</f>
        <v>3.0772849499963595</v>
      </c>
      <c r="M56" s="22">
        <f>IF(OR($A56="",$B56="",$C56=""),"",'OddsRatio_working_3-way'!J55)</f>
        <v>3.1302769130064698</v>
      </c>
      <c r="N56" s="23">
        <f t="shared" si="13"/>
        <v>35.512968196330561</v>
      </c>
      <c r="O56" s="24">
        <f t="shared" si="14"/>
        <v>32.513562098667506</v>
      </c>
      <c r="P56" s="24">
        <f t="shared" si="15"/>
        <v>31.973469705001939</v>
      </c>
      <c r="Q56" t="s">
        <v>101</v>
      </c>
      <c r="R56" t="s">
        <v>92</v>
      </c>
      <c r="S56" s="48" t="s">
        <v>183</v>
      </c>
      <c r="T56" s="35">
        <v>100</v>
      </c>
      <c r="U56" s="35" t="e">
        <f t="shared" si="16"/>
        <v>#DIV/0!</v>
      </c>
      <c r="V56" s="35" t="e">
        <f t="shared" si="17"/>
        <v>#DIV/0!</v>
      </c>
      <c r="W56" s="35" t="e">
        <f t="shared" si="18"/>
        <v>#DIV/0!</v>
      </c>
      <c r="X56" s="35" t="e">
        <f t="shared" si="19"/>
        <v>#DIV/0!</v>
      </c>
      <c r="Y56" s="35" t="e">
        <f t="shared" si="20"/>
        <v>#DIV/0!</v>
      </c>
      <c r="Z56" s="35" t="e">
        <f t="shared" si="21"/>
        <v>#DIV/0!</v>
      </c>
      <c r="AA56" s="35" t="e">
        <f t="shared" si="22"/>
        <v>#DIV/0!</v>
      </c>
      <c r="AB56" s="35" t="e">
        <f t="shared" si="23"/>
        <v>#DIV/0!</v>
      </c>
      <c r="AC56" s="35" t="e">
        <f t="shared" si="24"/>
        <v>#DIV/0!</v>
      </c>
      <c r="AF56">
        <v>2.61</v>
      </c>
      <c r="AG56">
        <v>1.51</v>
      </c>
      <c r="AJ56" t="s">
        <v>111</v>
      </c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F60"/>
      <c r="AG60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F113"/>
      <c r="AG113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6"/>
      <c r="AE178" s="36"/>
      <c r="AF178"/>
      <c r="AG178"/>
      <c r="AI178" s="36"/>
      <c r="AJ178"/>
      <c r="AK178" s="35"/>
      <c r="AL178" s="35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50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52"/>
      <c r="AF198"/>
      <c r="AG198"/>
      <c r="AH198" s="51"/>
      <c r="AI198" s="52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50" customFormat="1" ht="15" x14ac:dyDescent="0.25">
      <c r="A201" s="53"/>
      <c r="B201" s="53"/>
      <c r="C201" s="53"/>
      <c r="D201" s="54"/>
      <c r="E201" s="55"/>
      <c r="F201" s="56"/>
      <c r="G201" s="57"/>
      <c r="H201" s="55"/>
      <c r="I201" s="56"/>
      <c r="J201" s="57"/>
      <c r="K201" s="55"/>
      <c r="L201" s="56"/>
      <c r="M201" s="57"/>
      <c r="N201" s="58"/>
      <c r="O201" s="59"/>
      <c r="P201" s="59"/>
      <c r="Q201" s="53"/>
      <c r="R201" s="53"/>
      <c r="S201" s="53"/>
      <c r="AD201" s="52"/>
      <c r="AE201" s="52"/>
      <c r="AF201" s="53"/>
      <c r="AG201" s="53"/>
      <c r="AH201" s="51"/>
      <c r="AI201" s="52"/>
      <c r="AJ201" s="53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25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25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25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25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25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25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25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25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25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25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25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6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6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6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6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2021-11-12T16:04:33Z</dcterms:modified>
</cp:coreProperties>
</file>