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T37" i="8" s="1"/>
  <c r="Q37" i="8"/>
  <c r="R37" i="8"/>
  <c r="S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R41" i="8"/>
  <c r="S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T44" i="8" s="1"/>
  <c r="Q44" i="8"/>
  <c r="R44" i="8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R45" i="8"/>
  <c r="S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T61" i="8" s="1"/>
  <c r="Q61" i="8"/>
  <c r="R61" i="8"/>
  <c r="S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U5" i="2"/>
  <c r="V5" i="2"/>
  <c r="W5" i="2"/>
  <c r="X5" i="2"/>
  <c r="AA5" i="2" s="1"/>
  <c r="Y5" i="2"/>
  <c r="Z5" i="2"/>
  <c r="AB5" i="2"/>
  <c r="AC5" i="2"/>
  <c r="U6" i="2"/>
  <c r="V6" i="2"/>
  <c r="W6" i="2"/>
  <c r="AC6" i="2" s="1"/>
  <c r="X6" i="2"/>
  <c r="Y6" i="2"/>
  <c r="AB6" i="2" s="1"/>
  <c r="Z6" i="2"/>
  <c r="AA6" i="2"/>
  <c r="U7" i="2"/>
  <c r="V7" i="2"/>
  <c r="AB7" i="2" s="1"/>
  <c r="W7" i="2"/>
  <c r="X7" i="2"/>
  <c r="AA7" i="2" s="1"/>
  <c r="Y7" i="2"/>
  <c r="Z7" i="2"/>
  <c r="AC7" i="2" s="1"/>
  <c r="U8" i="2"/>
  <c r="AA8" i="2" s="1"/>
  <c r="V8" i="2"/>
  <c r="W8" i="2"/>
  <c r="X8" i="2"/>
  <c r="Y8" i="2"/>
  <c r="AB8" i="2" s="1"/>
  <c r="Z8" i="2"/>
  <c r="AC8" i="2"/>
  <c r="U9" i="2"/>
  <c r="V9" i="2"/>
  <c r="W9" i="2"/>
  <c r="X9" i="2"/>
  <c r="AA9" i="2" s="1"/>
  <c r="Y9" i="2"/>
  <c r="Z9" i="2"/>
  <c r="AB9" i="2"/>
  <c r="AC9" i="2"/>
  <c r="U10" i="2"/>
  <c r="V10" i="2"/>
  <c r="W10" i="2"/>
  <c r="AC10" i="2" s="1"/>
  <c r="X10" i="2"/>
  <c r="Y10" i="2"/>
  <c r="AB10" i="2" s="1"/>
  <c r="Z10" i="2"/>
  <c r="AA10" i="2"/>
  <c r="U11" i="2"/>
  <c r="V11" i="2"/>
  <c r="AB11" i="2" s="1"/>
  <c r="W11" i="2"/>
  <c r="X11" i="2"/>
  <c r="AA11" i="2" s="1"/>
  <c r="Y11" i="2"/>
  <c r="Z11" i="2"/>
  <c r="AC11" i="2" s="1"/>
  <c r="U12" i="2"/>
  <c r="AA12" i="2" s="1"/>
  <c r="V12" i="2"/>
  <c r="W12" i="2"/>
  <c r="X12" i="2"/>
  <c r="Y12" i="2"/>
  <c r="AB12" i="2" s="1"/>
  <c r="Z12" i="2"/>
  <c r="AC12" i="2"/>
  <c r="U13" i="2"/>
  <c r="V13" i="2"/>
  <c r="W13" i="2"/>
  <c r="X13" i="2"/>
  <c r="AA13" i="2" s="1"/>
  <c r="Y13" i="2"/>
  <c r="Z13" i="2"/>
  <c r="AB13" i="2"/>
  <c r="AC13" i="2"/>
  <c r="U14" i="2"/>
  <c r="V14" i="2"/>
  <c r="W14" i="2"/>
  <c r="AC14" i="2" s="1"/>
  <c r="X14" i="2"/>
  <c r="Y14" i="2"/>
  <c r="AB14" i="2" s="1"/>
  <c r="Z14" i="2"/>
  <c r="AA14" i="2"/>
  <c r="U15" i="2"/>
  <c r="V15" i="2"/>
  <c r="AB15" i="2" s="1"/>
  <c r="W15" i="2"/>
  <c r="X15" i="2"/>
  <c r="AA15" i="2" s="1"/>
  <c r="Y15" i="2"/>
  <c r="Z15" i="2"/>
  <c r="AC15" i="2" s="1"/>
  <c r="U16" i="2"/>
  <c r="AA16" i="2" s="1"/>
  <c r="V16" i="2"/>
  <c r="W16" i="2"/>
  <c r="X16" i="2"/>
  <c r="Y16" i="2"/>
  <c r="AB16" i="2" s="1"/>
  <c r="Z16" i="2"/>
  <c r="AC16" i="2"/>
  <c r="U17" i="2"/>
  <c r="AA17" i="2" s="1"/>
  <c r="V17" i="2"/>
  <c r="W17" i="2"/>
  <c r="X17" i="2"/>
  <c r="Y17" i="2"/>
  <c r="Z17" i="2"/>
  <c r="AB17" i="2"/>
  <c r="AC17" i="2"/>
  <c r="U18" i="2"/>
  <c r="V18" i="2"/>
  <c r="W18" i="2"/>
  <c r="AC18" i="2" s="1"/>
  <c r="X18" i="2"/>
  <c r="Y18" i="2"/>
  <c r="Z18" i="2"/>
  <c r="AA18" i="2"/>
  <c r="AB18" i="2"/>
  <c r="U19" i="2"/>
  <c r="V19" i="2"/>
  <c r="AB19" i="2" s="1"/>
  <c r="W19" i="2"/>
  <c r="AC19" i="2" s="1"/>
  <c r="X19" i="2"/>
  <c r="Y19" i="2"/>
  <c r="Z19" i="2"/>
  <c r="AA19" i="2"/>
  <c r="U20" i="2"/>
  <c r="AA20" i="2" s="1"/>
  <c r="V20" i="2"/>
  <c r="AB20" i="2" s="1"/>
  <c r="W20" i="2"/>
  <c r="X20" i="2"/>
  <c r="Y20" i="2"/>
  <c r="Z20" i="2"/>
  <c r="AC20" i="2"/>
  <c r="U21" i="2"/>
  <c r="AA21" i="2" s="1"/>
  <c r="V21" i="2"/>
  <c r="W21" i="2"/>
  <c r="X21" i="2"/>
  <c r="Y21" i="2"/>
  <c r="Z21" i="2"/>
  <c r="AB21" i="2"/>
  <c r="AC21" i="2"/>
  <c r="U22" i="2"/>
  <c r="V22" i="2"/>
  <c r="W22" i="2"/>
  <c r="AC22" i="2" s="1"/>
  <c r="X22" i="2"/>
  <c r="Y22" i="2"/>
  <c r="Z22" i="2"/>
  <c r="AA22" i="2"/>
  <c r="AB22" i="2"/>
  <c r="U23" i="2"/>
  <c r="V23" i="2"/>
  <c r="AB23" i="2" s="1"/>
  <c r="W23" i="2"/>
  <c r="AC23" i="2" s="1"/>
  <c r="X23" i="2"/>
  <c r="Y23" i="2"/>
  <c r="Z23" i="2"/>
  <c r="AA23" i="2"/>
  <c r="U24" i="2"/>
  <c r="AA24" i="2" s="1"/>
  <c r="V24" i="2"/>
  <c r="AB24" i="2" s="1"/>
  <c r="W24" i="2"/>
  <c r="X24" i="2"/>
  <c r="Y24" i="2"/>
  <c r="Z24" i="2"/>
  <c r="AC24" i="2"/>
  <c r="U25" i="2"/>
  <c r="AA25" i="2" s="1"/>
  <c r="V25" i="2"/>
  <c r="W25" i="2"/>
  <c r="X25" i="2"/>
  <c r="Y25" i="2"/>
  <c r="Z25" i="2"/>
  <c r="AB25" i="2"/>
  <c r="AC25" i="2"/>
  <c r="U26" i="2"/>
  <c r="V26" i="2"/>
  <c r="W26" i="2"/>
  <c r="AC26" i="2" s="1"/>
  <c r="X26" i="2"/>
  <c r="Y26" i="2"/>
  <c r="Z26" i="2"/>
  <c r="AA26" i="2"/>
  <c r="AB26" i="2"/>
  <c r="U27" i="2"/>
  <c r="V27" i="2"/>
  <c r="AB27" i="2" s="1"/>
  <c r="W27" i="2"/>
  <c r="AC27" i="2" s="1"/>
  <c r="X27" i="2"/>
  <c r="Y27" i="2"/>
  <c r="Z27" i="2"/>
  <c r="AA27" i="2"/>
  <c r="U28" i="2"/>
  <c r="AA28" i="2" s="1"/>
  <c r="V28" i="2"/>
  <c r="AB28" i="2" s="1"/>
  <c r="W28" i="2"/>
  <c r="X28" i="2"/>
  <c r="Y28" i="2"/>
  <c r="Z28" i="2"/>
  <c r="AC28" i="2"/>
  <c r="U29" i="2"/>
  <c r="AA29" i="2" s="1"/>
  <c r="V29" i="2"/>
  <c r="W29" i="2"/>
  <c r="X29" i="2"/>
  <c r="Y29" i="2"/>
  <c r="Z29" i="2"/>
  <c r="AB29" i="2"/>
  <c r="AC29" i="2"/>
  <c r="U30" i="2"/>
  <c r="V30" i="2"/>
  <c r="W30" i="2"/>
  <c r="AC30" i="2" s="1"/>
  <c r="X30" i="2"/>
  <c r="Y30" i="2"/>
  <c r="Z30" i="2"/>
  <c r="AA30" i="2"/>
  <c r="AB30" i="2"/>
  <c r="U31" i="2"/>
  <c r="V31" i="2"/>
  <c r="AB31" i="2" s="1"/>
  <c r="W31" i="2"/>
  <c r="AC31" i="2" s="1"/>
  <c r="X31" i="2"/>
  <c r="Y31" i="2"/>
  <c r="Z31" i="2"/>
  <c r="AA31" i="2"/>
  <c r="U32" i="2"/>
  <c r="AA32" i="2" s="1"/>
  <c r="V32" i="2"/>
  <c r="AB32" i="2" s="1"/>
  <c r="W32" i="2"/>
  <c r="X32" i="2"/>
  <c r="Y32" i="2"/>
  <c r="Z32" i="2"/>
  <c r="AC32" i="2"/>
  <c r="U33" i="2"/>
  <c r="AA33" i="2" s="1"/>
  <c r="V33" i="2"/>
  <c r="W33" i="2"/>
  <c r="X33" i="2"/>
  <c r="Y33" i="2"/>
  <c r="Z33" i="2"/>
  <c r="AB33" i="2"/>
  <c r="AC33" i="2"/>
  <c r="U34" i="2"/>
  <c r="V34" i="2"/>
  <c r="W34" i="2"/>
  <c r="AC34" i="2" s="1"/>
  <c r="X34" i="2"/>
  <c r="Y34" i="2"/>
  <c r="Z34" i="2"/>
  <c r="AA34" i="2"/>
  <c r="AB34" i="2"/>
  <c r="U35" i="2"/>
  <c r="V35" i="2"/>
  <c r="AB35" i="2" s="1"/>
  <c r="W35" i="2"/>
  <c r="AC35" i="2" s="1"/>
  <c r="X35" i="2"/>
  <c r="Y35" i="2"/>
  <c r="Z35" i="2"/>
  <c r="AA35" i="2"/>
  <c r="U36" i="2"/>
  <c r="AA36" i="2" s="1"/>
  <c r="V36" i="2"/>
  <c r="AB36" i="2" s="1"/>
  <c r="W36" i="2"/>
  <c r="X36" i="2"/>
  <c r="Y36" i="2"/>
  <c r="Z36" i="2"/>
  <c r="AC36" i="2"/>
  <c r="U37" i="2"/>
  <c r="AA37" i="2" s="1"/>
  <c r="V37" i="2"/>
  <c r="W37" i="2"/>
  <c r="X37" i="2"/>
  <c r="Y37" i="2"/>
  <c r="Z37" i="2"/>
  <c r="AB37" i="2"/>
  <c r="AC37" i="2"/>
  <c r="U38" i="2"/>
  <c r="V38" i="2"/>
  <c r="W38" i="2"/>
  <c r="AC38" i="2" s="1"/>
  <c r="X38" i="2"/>
  <c r="Y38" i="2"/>
  <c r="Z38" i="2"/>
  <c r="AA38" i="2"/>
  <c r="AB38" i="2"/>
  <c r="U39" i="2"/>
  <c r="V39" i="2"/>
  <c r="AB39" i="2" s="1"/>
  <c r="W39" i="2"/>
  <c r="AC39" i="2" s="1"/>
  <c r="X39" i="2"/>
  <c r="Y39" i="2"/>
  <c r="Z39" i="2"/>
  <c r="AA39" i="2"/>
  <c r="U40" i="2"/>
  <c r="AA40" i="2" s="1"/>
  <c r="V40" i="2"/>
  <c r="AB40" i="2" s="1"/>
  <c r="W40" i="2"/>
  <c r="X40" i="2"/>
  <c r="Y40" i="2"/>
  <c r="Z40" i="2"/>
  <c r="AC40" i="2"/>
  <c r="U41" i="2"/>
  <c r="AA41" i="2" s="1"/>
  <c r="V41" i="2"/>
  <c r="W41" i="2"/>
  <c r="X41" i="2"/>
  <c r="Y41" i="2"/>
  <c r="Z41" i="2"/>
  <c r="AB41" i="2"/>
  <c r="AC41" i="2"/>
  <c r="U42" i="2"/>
  <c r="V42" i="2"/>
  <c r="W42" i="2"/>
  <c r="AC42" i="2" s="1"/>
  <c r="X42" i="2"/>
  <c r="Y42" i="2"/>
  <c r="Z42" i="2"/>
  <c r="AA42" i="2"/>
  <c r="AB42" i="2"/>
  <c r="U43" i="2"/>
  <c r="V43" i="2"/>
  <c r="AB43" i="2" s="1"/>
  <c r="W43" i="2"/>
  <c r="AC43" i="2" s="1"/>
  <c r="X43" i="2"/>
  <c r="Y43" i="2"/>
  <c r="Z43" i="2"/>
  <c r="AA43" i="2"/>
  <c r="U44" i="2"/>
  <c r="AA44" i="2" s="1"/>
  <c r="V44" i="2"/>
  <c r="AB44" i="2" s="1"/>
  <c r="W44" i="2"/>
  <c r="X44" i="2"/>
  <c r="Y44" i="2"/>
  <c r="Z44" i="2"/>
  <c r="AC44" i="2"/>
  <c r="U45" i="2"/>
  <c r="AA45" i="2" s="1"/>
  <c r="V45" i="2"/>
  <c r="W45" i="2"/>
  <c r="X45" i="2"/>
  <c r="Y45" i="2"/>
  <c r="Z45" i="2"/>
  <c r="AB45" i="2"/>
  <c r="AC45" i="2"/>
  <c r="U46" i="2"/>
  <c r="V46" i="2"/>
  <c r="W46" i="2"/>
  <c r="AC46" i="2" s="1"/>
  <c r="X46" i="2"/>
  <c r="Y46" i="2"/>
  <c r="Z46" i="2"/>
  <c r="AA46" i="2"/>
  <c r="AB46" i="2"/>
  <c r="U47" i="2"/>
  <c r="V47" i="2"/>
  <c r="AB47" i="2" s="1"/>
  <c r="W47" i="2"/>
  <c r="AC47" i="2" s="1"/>
  <c r="X47" i="2"/>
  <c r="Y47" i="2"/>
  <c r="Z47" i="2"/>
  <c r="AA47" i="2"/>
  <c r="U48" i="2"/>
  <c r="AA48" i="2" s="1"/>
  <c r="V48" i="2"/>
  <c r="AB48" i="2" s="1"/>
  <c r="W48" i="2"/>
  <c r="X48" i="2"/>
  <c r="Y48" i="2"/>
  <c r="Z48" i="2"/>
  <c r="AC48" i="2"/>
  <c r="U49" i="2"/>
  <c r="AA49" i="2" s="1"/>
  <c r="V49" i="2"/>
  <c r="W49" i="2"/>
  <c r="X49" i="2"/>
  <c r="Y49" i="2"/>
  <c r="Z49" i="2"/>
  <c r="AB49" i="2"/>
  <c r="AC49" i="2"/>
  <c r="U50" i="2"/>
  <c r="V50" i="2"/>
  <c r="W50" i="2"/>
  <c r="AC50" i="2" s="1"/>
  <c r="X50" i="2"/>
  <c r="Y50" i="2"/>
  <c r="Z50" i="2"/>
  <c r="AA50" i="2"/>
  <c r="AB50" i="2"/>
  <c r="U51" i="2"/>
  <c r="V51" i="2"/>
  <c r="AB51" i="2" s="1"/>
  <c r="W51" i="2"/>
  <c r="AC51" i="2" s="1"/>
  <c r="X51" i="2"/>
  <c r="Y51" i="2"/>
  <c r="Z51" i="2"/>
  <c r="AA51" i="2"/>
  <c r="U52" i="2"/>
  <c r="AA52" i="2" s="1"/>
  <c r="V52" i="2"/>
  <c r="AB52" i="2" s="1"/>
  <c r="W52" i="2"/>
  <c r="X52" i="2"/>
  <c r="Y52" i="2"/>
  <c r="Z52" i="2"/>
  <c r="AC52" i="2"/>
  <c r="U53" i="2"/>
  <c r="AA53" i="2" s="1"/>
  <c r="V53" i="2"/>
  <c r="W53" i="2"/>
  <c r="X53" i="2"/>
  <c r="Y53" i="2"/>
  <c r="Z53" i="2"/>
  <c r="AB53" i="2"/>
  <c r="AC53" i="2"/>
  <c r="U54" i="2"/>
  <c r="V54" i="2"/>
  <c r="W54" i="2"/>
  <c r="AC54" i="2" s="1"/>
  <c r="X54" i="2"/>
  <c r="Y54" i="2"/>
  <c r="Z54" i="2"/>
  <c r="AA54" i="2"/>
  <c r="AB54" i="2"/>
  <c r="U55" i="2"/>
  <c r="V55" i="2"/>
  <c r="AB55" i="2" s="1"/>
  <c r="W55" i="2"/>
  <c r="AC55" i="2" s="1"/>
  <c r="X55" i="2"/>
  <c r="Y55" i="2"/>
  <c r="Z55" i="2"/>
  <c r="AA55" i="2"/>
  <c r="U56" i="2"/>
  <c r="AA56" i="2" s="1"/>
  <c r="V56" i="2"/>
  <c r="AB56" i="2" s="1"/>
  <c r="W56" i="2"/>
  <c r="X56" i="2"/>
  <c r="Y56" i="2"/>
  <c r="Z56" i="2"/>
  <c r="AC56" i="2"/>
  <c r="U57" i="2"/>
  <c r="AA57" i="2" s="1"/>
  <c r="V57" i="2"/>
  <c r="W57" i="2"/>
  <c r="X57" i="2"/>
  <c r="Y57" i="2"/>
  <c r="Z57" i="2"/>
  <c r="AB57" i="2"/>
  <c r="AC57" i="2"/>
  <c r="U58" i="2"/>
  <c r="V58" i="2"/>
  <c r="W58" i="2"/>
  <c r="AC58" i="2" s="1"/>
  <c r="X58" i="2"/>
  <c r="Y58" i="2"/>
  <c r="Z58" i="2"/>
  <c r="AA58" i="2"/>
  <c r="AB58" i="2"/>
  <c r="U59" i="2"/>
  <c r="V59" i="2"/>
  <c r="AB59" i="2" s="1"/>
  <c r="W59" i="2"/>
  <c r="AC59" i="2" s="1"/>
  <c r="X59" i="2"/>
  <c r="Y59" i="2"/>
  <c r="Z59" i="2"/>
  <c r="AA59" i="2"/>
  <c r="U60" i="2"/>
  <c r="AA60" i="2" s="1"/>
  <c r="V60" i="2"/>
  <c r="AB60" i="2" s="1"/>
  <c r="W60" i="2"/>
  <c r="X60" i="2"/>
  <c r="Y60" i="2"/>
  <c r="Z60" i="2"/>
  <c r="AC60" i="2"/>
  <c r="U61" i="2"/>
  <c r="AA61" i="2" s="1"/>
  <c r="V61" i="2"/>
  <c r="W61" i="2"/>
  <c r="X61" i="2"/>
  <c r="Y61" i="2"/>
  <c r="Z61" i="2"/>
  <c r="AB61" i="2"/>
  <c r="AC61" i="2"/>
  <c r="U62" i="2"/>
  <c r="V62" i="2"/>
  <c r="W62" i="2"/>
  <c r="AC62" i="2" s="1"/>
  <c r="X62" i="2"/>
  <c r="Y62" i="2"/>
  <c r="Z62" i="2"/>
  <c r="AA62" i="2"/>
  <c r="AB62" i="2"/>
  <c r="U63" i="2"/>
  <c r="V63" i="2"/>
  <c r="AB63" i="2" s="1"/>
  <c r="W63" i="2"/>
  <c r="AC63" i="2" s="1"/>
  <c r="X63" i="2"/>
  <c r="Y63" i="2"/>
  <c r="Z63" i="2"/>
  <c r="AA63" i="2"/>
  <c r="U64" i="2"/>
  <c r="AA64" i="2" s="1"/>
  <c r="V64" i="2"/>
  <c r="AB64" i="2" s="1"/>
  <c r="W64" i="2"/>
  <c r="X64" i="2"/>
  <c r="Y64" i="2"/>
  <c r="Z64" i="2"/>
  <c r="AC64" i="2"/>
  <c r="U65" i="2"/>
  <c r="AA65" i="2" s="1"/>
  <c r="V65" i="2"/>
  <c r="W65" i="2"/>
  <c r="X65" i="2"/>
  <c r="Y65" i="2"/>
  <c r="Z65" i="2"/>
  <c r="AB65" i="2"/>
  <c r="AC65" i="2"/>
  <c r="U66" i="2"/>
  <c r="V66" i="2"/>
  <c r="W66" i="2"/>
  <c r="AC66" i="2" s="1"/>
  <c r="X66" i="2"/>
  <c r="Y66" i="2"/>
  <c r="Z66" i="2"/>
  <c r="AA66" i="2"/>
  <c r="AB66" i="2"/>
  <c r="U67" i="2"/>
  <c r="V67" i="2"/>
  <c r="AB67" i="2" s="1"/>
  <c r="W67" i="2"/>
  <c r="X67" i="2"/>
  <c r="Y67" i="2"/>
  <c r="Z67" i="2"/>
  <c r="AC67" i="2" s="1"/>
  <c r="AA67" i="2"/>
  <c r="E5" i="2"/>
  <c r="F5" i="2"/>
  <c r="O5" i="2" s="1"/>
  <c r="G5" i="2"/>
  <c r="H5" i="2"/>
  <c r="I5" i="2"/>
  <c r="J5" i="2"/>
  <c r="K5" i="2"/>
  <c r="L5" i="2"/>
  <c r="M5" i="2"/>
  <c r="N5" i="2"/>
  <c r="P5" i="2"/>
  <c r="E6" i="2"/>
  <c r="F6" i="2"/>
  <c r="O6" i="2" s="1"/>
  <c r="G6" i="2"/>
  <c r="H6" i="2"/>
  <c r="I6" i="2"/>
  <c r="J6" i="2"/>
  <c r="K6" i="2"/>
  <c r="L6" i="2"/>
  <c r="M6" i="2"/>
  <c r="N6" i="2"/>
  <c r="P6" i="2"/>
  <c r="E7" i="2"/>
  <c r="F7" i="2"/>
  <c r="O7" i="2" s="1"/>
  <c r="G7" i="2"/>
  <c r="H7" i="2"/>
  <c r="I7" i="2"/>
  <c r="J7" i="2"/>
  <c r="K7" i="2"/>
  <c r="L7" i="2"/>
  <c r="M7" i="2"/>
  <c r="N7" i="2"/>
  <c r="P7" i="2"/>
  <c r="E8" i="2"/>
  <c r="N8" i="2" s="1"/>
  <c r="F8" i="2"/>
  <c r="O8" i="2" s="1"/>
  <c r="G8" i="2"/>
  <c r="H8" i="2"/>
  <c r="I8" i="2"/>
  <c r="J8" i="2"/>
  <c r="K8" i="2"/>
  <c r="L8" i="2"/>
  <c r="M8" i="2"/>
  <c r="P8" i="2"/>
  <c r="E9" i="2"/>
  <c r="N9" i="2" s="1"/>
  <c r="F9" i="2"/>
  <c r="O9" i="2" s="1"/>
  <c r="G9" i="2"/>
  <c r="H9" i="2"/>
  <c r="I9" i="2"/>
  <c r="J9" i="2"/>
  <c r="K9" i="2"/>
  <c r="L9" i="2"/>
  <c r="M9" i="2"/>
  <c r="P9" i="2"/>
  <c r="E10" i="2"/>
  <c r="N10" i="2" s="1"/>
  <c r="F10" i="2"/>
  <c r="O10" i="2" s="1"/>
  <c r="G10" i="2"/>
  <c r="H10" i="2"/>
  <c r="I10" i="2"/>
  <c r="J10" i="2"/>
  <c r="K10" i="2"/>
  <c r="L10" i="2"/>
  <c r="M10" i="2"/>
  <c r="P10" i="2"/>
  <c r="E11" i="2"/>
  <c r="N11" i="2" s="1"/>
  <c r="F11" i="2"/>
  <c r="O11" i="2" s="1"/>
  <c r="G11" i="2"/>
  <c r="H11" i="2"/>
  <c r="I11" i="2"/>
  <c r="J11" i="2"/>
  <c r="K11" i="2"/>
  <c r="L11" i="2"/>
  <c r="M11" i="2"/>
  <c r="P11" i="2"/>
  <c r="E12" i="2"/>
  <c r="N12" i="2" s="1"/>
  <c r="F12" i="2"/>
  <c r="O12" i="2" s="1"/>
  <c r="G12" i="2"/>
  <c r="H12" i="2"/>
  <c r="I12" i="2"/>
  <c r="J12" i="2"/>
  <c r="K12" i="2"/>
  <c r="L12" i="2"/>
  <c r="M12" i="2"/>
  <c r="P12" i="2"/>
  <c r="E13" i="2"/>
  <c r="N13" i="2" s="1"/>
  <c r="F13" i="2"/>
  <c r="O13" i="2" s="1"/>
  <c r="G13" i="2"/>
  <c r="H13" i="2"/>
  <c r="I13" i="2"/>
  <c r="J13" i="2"/>
  <c r="K13" i="2"/>
  <c r="L13" i="2"/>
  <c r="M13" i="2"/>
  <c r="P13" i="2"/>
  <c r="E14" i="2"/>
  <c r="N14" i="2" s="1"/>
  <c r="F14" i="2"/>
  <c r="O14" i="2" s="1"/>
  <c r="G14" i="2"/>
  <c r="H14" i="2"/>
  <c r="I14" i="2"/>
  <c r="J14" i="2"/>
  <c r="K14" i="2"/>
  <c r="L14" i="2"/>
  <c r="M14" i="2"/>
  <c r="P14" i="2"/>
  <c r="E15" i="2"/>
  <c r="N15" i="2" s="1"/>
  <c r="F15" i="2"/>
  <c r="O15" i="2" s="1"/>
  <c r="G15" i="2"/>
  <c r="H15" i="2"/>
  <c r="I15" i="2"/>
  <c r="J15" i="2"/>
  <c r="K15" i="2"/>
  <c r="L15" i="2"/>
  <c r="M15" i="2"/>
  <c r="P15" i="2"/>
  <c r="E16" i="2"/>
  <c r="N16" i="2" s="1"/>
  <c r="F16" i="2"/>
  <c r="O16" i="2" s="1"/>
  <c r="G16" i="2"/>
  <c r="H16" i="2"/>
  <c r="I16" i="2"/>
  <c r="J16" i="2"/>
  <c r="K16" i="2"/>
  <c r="L16" i="2"/>
  <c r="M16" i="2"/>
  <c r="P16" i="2"/>
  <c r="E17" i="2"/>
  <c r="N17" i="2" s="1"/>
  <c r="F17" i="2"/>
  <c r="O17" i="2" s="1"/>
  <c r="G17" i="2"/>
  <c r="H17" i="2"/>
  <c r="I17" i="2"/>
  <c r="J17" i="2"/>
  <c r="K17" i="2"/>
  <c r="L17" i="2"/>
  <c r="M17" i="2"/>
  <c r="P17" i="2"/>
  <c r="E18" i="2"/>
  <c r="N18" i="2" s="1"/>
  <c r="F18" i="2"/>
  <c r="O18" i="2" s="1"/>
  <c r="G18" i="2"/>
  <c r="H18" i="2"/>
  <c r="I18" i="2"/>
  <c r="J18" i="2"/>
  <c r="K18" i="2"/>
  <c r="L18" i="2"/>
  <c r="M18" i="2"/>
  <c r="P18" i="2"/>
  <c r="E19" i="2"/>
  <c r="N19" i="2" s="1"/>
  <c r="F19" i="2"/>
  <c r="O19" i="2" s="1"/>
  <c r="G19" i="2"/>
  <c r="H19" i="2"/>
  <c r="I19" i="2"/>
  <c r="J19" i="2"/>
  <c r="K19" i="2"/>
  <c r="L19" i="2"/>
  <c r="M19" i="2"/>
  <c r="P19" i="2"/>
  <c r="E20" i="2"/>
  <c r="N20" i="2" s="1"/>
  <c r="F20" i="2"/>
  <c r="O20" i="2" s="1"/>
  <c r="G20" i="2"/>
  <c r="H20" i="2"/>
  <c r="I20" i="2"/>
  <c r="J20" i="2"/>
  <c r="K20" i="2"/>
  <c r="L20" i="2"/>
  <c r="M20" i="2"/>
  <c r="P20" i="2"/>
  <c r="E21" i="2"/>
  <c r="N21" i="2" s="1"/>
  <c r="F21" i="2"/>
  <c r="O21" i="2" s="1"/>
  <c r="G21" i="2"/>
  <c r="H21" i="2"/>
  <c r="I21" i="2"/>
  <c r="J21" i="2"/>
  <c r="K21" i="2"/>
  <c r="L21" i="2"/>
  <c r="M21" i="2"/>
  <c r="P21" i="2"/>
  <c r="E22" i="2"/>
  <c r="N22" i="2" s="1"/>
  <c r="F22" i="2"/>
  <c r="O22" i="2" s="1"/>
  <c r="G22" i="2"/>
  <c r="H22" i="2"/>
  <c r="I22" i="2"/>
  <c r="J22" i="2"/>
  <c r="K22" i="2"/>
  <c r="L22" i="2"/>
  <c r="M22" i="2"/>
  <c r="P22" i="2"/>
  <c r="E23" i="2"/>
  <c r="N23" i="2" s="1"/>
  <c r="F23" i="2"/>
  <c r="O23" i="2" s="1"/>
  <c r="G23" i="2"/>
  <c r="H23" i="2"/>
  <c r="I23" i="2"/>
  <c r="J23" i="2"/>
  <c r="K23" i="2"/>
  <c r="L23" i="2"/>
  <c r="M23" i="2"/>
  <c r="P23" i="2"/>
  <c r="E24" i="2"/>
  <c r="N24" i="2" s="1"/>
  <c r="F24" i="2"/>
  <c r="O24" i="2" s="1"/>
  <c r="G24" i="2"/>
  <c r="H24" i="2"/>
  <c r="I24" i="2"/>
  <c r="J24" i="2"/>
  <c r="K24" i="2"/>
  <c r="L24" i="2"/>
  <c r="M24" i="2"/>
  <c r="P24" i="2"/>
  <c r="E25" i="2"/>
  <c r="N25" i="2" s="1"/>
  <c r="F25" i="2"/>
  <c r="O25" i="2" s="1"/>
  <c r="G25" i="2"/>
  <c r="H25" i="2"/>
  <c r="I25" i="2"/>
  <c r="J25" i="2"/>
  <c r="K25" i="2"/>
  <c r="L25" i="2"/>
  <c r="M25" i="2"/>
  <c r="P25" i="2"/>
  <c r="E26" i="2"/>
  <c r="N26" i="2" s="1"/>
  <c r="F26" i="2"/>
  <c r="O26" i="2" s="1"/>
  <c r="G26" i="2"/>
  <c r="H26" i="2"/>
  <c r="I26" i="2"/>
  <c r="J26" i="2"/>
  <c r="K26" i="2"/>
  <c r="L26" i="2"/>
  <c r="M26" i="2"/>
  <c r="P26" i="2"/>
  <c r="E27" i="2"/>
  <c r="N27" i="2" s="1"/>
  <c r="F27" i="2"/>
  <c r="O27" i="2" s="1"/>
  <c r="G27" i="2"/>
  <c r="H27" i="2"/>
  <c r="I27" i="2"/>
  <c r="J27" i="2"/>
  <c r="K27" i="2"/>
  <c r="L27" i="2"/>
  <c r="M27" i="2"/>
  <c r="P27" i="2"/>
  <c r="E28" i="2"/>
  <c r="N28" i="2" s="1"/>
  <c r="F28" i="2"/>
  <c r="O28" i="2" s="1"/>
  <c r="G28" i="2"/>
  <c r="H28" i="2"/>
  <c r="I28" i="2"/>
  <c r="J28" i="2"/>
  <c r="K28" i="2"/>
  <c r="L28" i="2"/>
  <c r="M28" i="2"/>
  <c r="P28" i="2"/>
  <c r="E29" i="2"/>
  <c r="N29" i="2" s="1"/>
  <c r="F29" i="2"/>
  <c r="O29" i="2" s="1"/>
  <c r="G29" i="2"/>
  <c r="H29" i="2"/>
  <c r="I29" i="2"/>
  <c r="J29" i="2"/>
  <c r="K29" i="2"/>
  <c r="L29" i="2"/>
  <c r="M29" i="2"/>
  <c r="P29" i="2"/>
  <c r="E30" i="2"/>
  <c r="N30" i="2" s="1"/>
  <c r="F30" i="2"/>
  <c r="O30" i="2" s="1"/>
  <c r="G30" i="2"/>
  <c r="H30" i="2"/>
  <c r="I30" i="2"/>
  <c r="J30" i="2"/>
  <c r="K30" i="2"/>
  <c r="L30" i="2"/>
  <c r="M30" i="2"/>
  <c r="P30" i="2"/>
  <c r="E31" i="2"/>
  <c r="N31" i="2" s="1"/>
  <c r="F31" i="2"/>
  <c r="O31" i="2" s="1"/>
  <c r="G31" i="2"/>
  <c r="H31" i="2"/>
  <c r="I31" i="2"/>
  <c r="J31" i="2"/>
  <c r="K31" i="2"/>
  <c r="L31" i="2"/>
  <c r="M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D4" i="2"/>
  <c r="T4" i="8" l="1"/>
  <c r="S4" i="8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D3" i="12"/>
  <c r="E3" i="12" s="1"/>
  <c r="H3" i="12" s="1"/>
  <c r="D2" i="12"/>
  <c r="C2" i="12"/>
  <c r="E2" i="12" l="1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H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H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E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H767" i="11" s="1"/>
  <c r="A768" i="11"/>
  <c r="C768" i="11" s="1"/>
  <c r="B768" i="11"/>
  <c r="D768" i="11" s="1"/>
  <c r="A769" i="11"/>
  <c r="C769" i="11" s="1"/>
  <c r="B769" i="11"/>
  <c r="D769" i="11" s="1"/>
  <c r="E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F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E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F838" i="11" s="1"/>
  <c r="B838" i="11"/>
  <c r="D838" i="11" s="1"/>
  <c r="A839" i="11"/>
  <c r="B839" i="11"/>
  <c r="A840" i="11"/>
  <c r="C840" i="11" s="1"/>
  <c r="F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E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H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8" i="11"/>
  <c r="N952" i="11"/>
  <c r="L946" i="11"/>
  <c r="N942" i="11"/>
  <c r="N936" i="11"/>
  <c r="L932" i="11"/>
  <c r="L930" i="11"/>
  <c r="N920" i="11"/>
  <c r="N919" i="11"/>
  <c r="N916" i="11"/>
  <c r="N914" i="11"/>
  <c r="L914" i="11"/>
  <c r="L910" i="11"/>
  <c r="K906" i="11"/>
  <c r="N904" i="11"/>
  <c r="N899" i="11"/>
  <c r="N893" i="11"/>
  <c r="L882" i="11"/>
  <c r="M879" i="11"/>
  <c r="K869" i="11"/>
  <c r="N862" i="11"/>
  <c r="M860" i="11"/>
  <c r="L856" i="11"/>
  <c r="M845" i="11"/>
  <c r="N836" i="11"/>
  <c r="K1001" i="11"/>
  <c r="M991" i="11"/>
  <c r="M987" i="11"/>
  <c r="L956" i="11"/>
  <c r="N954" i="11"/>
  <c r="N950" i="11"/>
  <c r="L950" i="11"/>
  <c r="L944" i="11"/>
  <c r="N943" i="11"/>
  <c r="N940" i="11"/>
  <c r="N938" i="11"/>
  <c r="L938" i="11"/>
  <c r="N934" i="11"/>
  <c r="N933" i="11"/>
  <c r="N929" i="11"/>
  <c r="N928" i="11"/>
  <c r="N927" i="11"/>
  <c r="N924" i="11"/>
  <c r="L924" i="11"/>
  <c r="L922" i="11"/>
  <c r="N918" i="11"/>
  <c r="L913" i="11"/>
  <c r="N912" i="11"/>
  <c r="L912" i="11"/>
  <c r="M909" i="11"/>
  <c r="L907" i="11"/>
  <c r="L902" i="11"/>
  <c r="L897" i="11"/>
  <c r="N891" i="11"/>
  <c r="L891" i="11"/>
  <c r="M867" i="11"/>
  <c r="N865" i="11"/>
  <c r="L860" i="11"/>
  <c r="L846" i="11"/>
  <c r="M844" i="11"/>
  <c r="N838" i="11"/>
  <c r="K835" i="11"/>
  <c r="K828" i="11"/>
  <c r="L826" i="11"/>
  <c r="N820" i="11"/>
  <c r="E869" i="11"/>
  <c r="F723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G967" i="9" l="1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J830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E893" i="11" s="1"/>
  <c r="M893" i="11"/>
  <c r="C891" i="1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F947" i="11" s="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N890" i="11"/>
  <c r="C866" i="11"/>
  <c r="H866" i="11" s="1"/>
  <c r="M866" i="11"/>
  <c r="K866" i="11"/>
  <c r="H809" i="11"/>
  <c r="J809" i="11" s="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941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45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E913" i="11"/>
  <c r="H913" i="11"/>
  <c r="H903" i="11"/>
  <c r="E899" i="11"/>
  <c r="F899" i="11"/>
  <c r="H899" i="11"/>
  <c r="F893" i="11"/>
  <c r="F890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E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892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E978" i="11"/>
  <c r="E976" i="11"/>
  <c r="H958" i="11"/>
  <c r="F953" i="11"/>
  <c r="I953" i="11" s="1"/>
  <c r="E948" i="11"/>
  <c r="E940" i="11"/>
  <c r="F929" i="11"/>
  <c r="J929" i="11" s="1"/>
  <c r="H918" i="11"/>
  <c r="F913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J614" i="11" s="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9" i="11"/>
  <c r="E969" i="11"/>
  <c r="F968" i="11"/>
  <c r="H967" i="11"/>
  <c r="H912" i="11"/>
  <c r="E909" i="11"/>
  <c r="H907" i="11"/>
  <c r="H904" i="11"/>
  <c r="F904" i="11"/>
  <c r="E904" i="11"/>
  <c r="E882" i="11"/>
  <c r="H882" i="11"/>
  <c r="F882" i="11"/>
  <c r="H876" i="11"/>
  <c r="E876" i="11"/>
  <c r="F872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H969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883" i="11"/>
  <c r="F883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51" i="11"/>
  <c r="E947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E917" i="11"/>
  <c r="H908" i="11"/>
  <c r="E898" i="11"/>
  <c r="E896" i="11"/>
  <c r="H896" i="11"/>
  <c r="H892" i="11"/>
  <c r="F892" i="11"/>
  <c r="E884" i="11"/>
  <c r="E881" i="11"/>
  <c r="E868" i="11"/>
  <c r="H868" i="11"/>
  <c r="F860" i="11"/>
  <c r="H860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J597" i="11" s="1"/>
  <c r="K597" i="11" s="1"/>
  <c r="M597" i="11" s="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28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Q28" i="4"/>
  <c r="Q968" i="4"/>
  <c r="G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T603" i="4" s="1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G2" i="5"/>
  <c r="J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G112" i="5"/>
  <c r="F136" i="5"/>
  <c r="G136" i="5"/>
  <c r="Q698" i="4"/>
  <c r="Q714" i="4"/>
  <c r="P714" i="4"/>
  <c r="S714" i="4" s="1"/>
  <c r="U714" i="4" s="1"/>
  <c r="E71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160" i="5"/>
  <c r="F172" i="5"/>
  <c r="E153" i="5"/>
  <c r="G153" i="5"/>
  <c r="I153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40" i="5"/>
  <c r="G40" i="5"/>
  <c r="E47" i="5"/>
  <c r="I47" i="5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69" i="5"/>
  <c r="I75" i="5"/>
  <c r="I83" i="5"/>
  <c r="E83" i="5"/>
  <c r="I85" i="5"/>
  <c r="I101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E143" i="5"/>
  <c r="E142" i="5"/>
  <c r="E141" i="5"/>
  <c r="E140" i="5"/>
  <c r="E136" i="5"/>
  <c r="E131" i="5"/>
  <c r="E126" i="5"/>
  <c r="E124" i="5"/>
  <c r="E122" i="5"/>
  <c r="E120" i="5"/>
  <c r="G119" i="5"/>
  <c r="E115" i="5"/>
  <c r="E112" i="5"/>
  <c r="G109" i="5"/>
  <c r="D108" i="5"/>
  <c r="E108" i="5" s="1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D28" i="5"/>
  <c r="E26" i="5"/>
  <c r="E24" i="5"/>
  <c r="D21" i="5"/>
  <c r="D20" i="5"/>
  <c r="D18" i="5"/>
  <c r="D16" i="5"/>
  <c r="F16" i="5" s="1"/>
  <c r="D10" i="5"/>
  <c r="I8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93" i="9"/>
  <c r="D93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G1001" i="4" l="1"/>
  <c r="I655" i="11"/>
  <c r="J679" i="11"/>
  <c r="G8" i="5"/>
  <c r="I26" i="5"/>
  <c r="F77" i="5"/>
  <c r="I53" i="5"/>
  <c r="E8" i="5"/>
  <c r="S72" i="4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V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U884" i="4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S871" i="4" s="1"/>
  <c r="P878" i="4"/>
  <c r="P879" i="4"/>
  <c r="N913" i="4"/>
  <c r="R913" i="4" s="1"/>
  <c r="Q976" i="4"/>
  <c r="T976" i="4" s="1"/>
  <c r="Q991" i="4"/>
  <c r="D983" i="4"/>
  <c r="F931" i="4"/>
  <c r="E932" i="4"/>
  <c r="E951" i="4"/>
  <c r="P908" i="4"/>
  <c r="T946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I955" i="11" s="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E952" i="4"/>
  <c r="N904" i="4"/>
  <c r="R904" i="4" s="1"/>
  <c r="P893" i="4"/>
  <c r="S893" i="4" s="1"/>
  <c r="S435" i="4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U995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V531" i="4" s="1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V601" i="4" s="1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23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W821" i="4"/>
  <c r="X821" i="4" s="1"/>
  <c r="Y821" i="4" s="1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V656" i="4"/>
  <c r="W656" i="4" s="1"/>
  <c r="T660" i="4"/>
  <c r="T664" i="4"/>
  <c r="V668" i="4"/>
  <c r="W668" i="4" s="1"/>
  <c r="T718" i="4"/>
  <c r="S737" i="4"/>
  <c r="S891" i="4"/>
  <c r="S913" i="4"/>
  <c r="V913" i="4" s="1"/>
  <c r="V928" i="4"/>
  <c r="S951" i="4"/>
  <c r="S953" i="4"/>
  <c r="U953" i="4" s="1"/>
  <c r="T960" i="4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S154" i="4"/>
  <c r="U154" i="4" s="1"/>
  <c r="V886" i="4"/>
  <c r="W886" i="4" s="1"/>
  <c r="X886" i="4" s="1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Y88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V179" i="4"/>
  <c r="R183" i="4"/>
  <c r="S183" i="4"/>
  <c r="T183" i="4"/>
  <c r="R927" i="4"/>
  <c r="U935" i="4"/>
  <c r="T943" i="4"/>
  <c r="T955" i="4"/>
  <c r="T967" i="4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R156" i="4"/>
  <c r="T156" i="4"/>
  <c r="S156" i="4"/>
  <c r="V658" i="4"/>
  <c r="U658" i="4"/>
  <c r="R698" i="4"/>
  <c r="S698" i="4"/>
  <c r="R702" i="4"/>
  <c r="S702" i="4"/>
  <c r="T702" i="4"/>
  <c r="U802" i="4"/>
  <c r="T816" i="4"/>
  <c r="V615" i="4"/>
  <c r="S791" i="4"/>
  <c r="U80" i="4"/>
  <c r="V638" i="4"/>
  <c r="W638" i="4" s="1"/>
  <c r="R978" i="4"/>
  <c r="T978" i="4"/>
  <c r="R974" i="4"/>
  <c r="T974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V101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V931" i="4" s="1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47" i="4"/>
  <c r="V547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6" i="4"/>
  <c r="U996" i="4"/>
  <c r="T151" i="4"/>
  <c r="U88" i="4"/>
  <c r="V88" i="4"/>
  <c r="V834" i="4"/>
  <c r="U822" i="4"/>
  <c r="V822" i="4"/>
  <c r="U838" i="4"/>
  <c r="U806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U557" i="4"/>
  <c r="T125" i="4"/>
  <c r="T688" i="4"/>
  <c r="S149" i="4"/>
  <c r="S104" i="4"/>
  <c r="S90" i="4"/>
  <c r="T690" i="4"/>
  <c r="T742" i="4"/>
  <c r="T758" i="4"/>
  <c r="S847" i="4"/>
  <c r="V614" i="4"/>
  <c r="V517" i="4"/>
  <c r="W517" i="4" s="1"/>
  <c r="S167" i="4"/>
  <c r="S716" i="4"/>
  <c r="U624" i="4"/>
  <c r="U594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2" i="4"/>
  <c r="V72" i="4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U38" i="4"/>
  <c r="S431" i="4"/>
  <c r="U431" i="4" s="1"/>
  <c r="S457" i="4"/>
  <c r="S551" i="4"/>
  <c r="R618" i="4"/>
  <c r="S618" i="4"/>
  <c r="V643" i="4"/>
  <c r="V711" i="4"/>
  <c r="S743" i="4"/>
  <c r="S775" i="4"/>
  <c r="R940" i="4"/>
  <c r="U699" i="4"/>
  <c r="R934" i="4"/>
  <c r="U954" i="4"/>
  <c r="T991" i="4"/>
  <c r="U896" i="4"/>
  <c r="V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T484" i="4"/>
  <c r="S450" i="4"/>
  <c r="T404" i="4"/>
  <c r="U436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203" i="4" l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V526" i="4"/>
  <c r="S859" i="4"/>
  <c r="U859" i="4" s="1"/>
  <c r="J847" i="11"/>
  <c r="V838" i="4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V147" i="4"/>
  <c r="Y985" i="4"/>
  <c r="X985" i="4"/>
  <c r="K172" i="11"/>
  <c r="M172" i="11" s="1"/>
  <c r="L101" i="11"/>
  <c r="N101" i="11" s="1"/>
  <c r="V538" i="4"/>
  <c r="V823" i="4"/>
  <c r="V968" i="4"/>
  <c r="V483" i="4"/>
  <c r="V784" i="4"/>
  <c r="V945" i="4"/>
  <c r="V392" i="4"/>
  <c r="W392" i="4" s="1"/>
  <c r="X392" i="4" s="1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V987" i="4"/>
  <c r="V848" i="4"/>
  <c r="W848" i="4" s="1"/>
  <c r="X848" i="4" s="1"/>
  <c r="V648" i="4"/>
  <c r="W648" i="4" s="1"/>
  <c r="X648" i="4" s="1"/>
  <c r="V596" i="4"/>
  <c r="W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V430" i="4"/>
  <c r="V756" i="4"/>
  <c r="W756" i="4" s="1"/>
  <c r="X756" i="4" s="1"/>
  <c r="U525" i="4"/>
  <c r="V532" i="4"/>
  <c r="V316" i="4"/>
  <c r="V879" i="4"/>
  <c r="W879" i="4" s="1"/>
  <c r="X879" i="4" s="1"/>
  <c r="Y886" i="4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V374" i="4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AG912" i="4"/>
  <c r="W1000" i="4"/>
  <c r="T940" i="4"/>
  <c r="V810" i="4"/>
  <c r="W810" i="4" s="1"/>
  <c r="X810" i="4" s="1"/>
  <c r="V576" i="4"/>
  <c r="S997" i="4"/>
  <c r="S917" i="4"/>
  <c r="V492" i="4"/>
  <c r="W492" i="4" s="1"/>
  <c r="X492" i="4" s="1"/>
  <c r="V473" i="4"/>
  <c r="W473" i="4" s="1"/>
  <c r="V552" i="4"/>
  <c r="AI912" i="4"/>
  <c r="V549" i="4"/>
  <c r="AF985" i="4"/>
  <c r="AK985" i="4"/>
  <c r="V812" i="4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W608" i="4" s="1"/>
  <c r="V419" i="4"/>
  <c r="V437" i="4"/>
  <c r="W437" i="4" s="1"/>
  <c r="V953" i="4"/>
  <c r="V759" i="4"/>
  <c r="W759" i="4" s="1"/>
  <c r="V741" i="4"/>
  <c r="V634" i="4"/>
  <c r="V854" i="4"/>
  <c r="T859" i="4"/>
  <c r="V583" i="4"/>
  <c r="W583" i="4" s="1"/>
  <c r="X583" i="4" s="1"/>
  <c r="V545" i="4"/>
  <c r="W545" i="4" s="1"/>
  <c r="V521" i="4"/>
  <c r="V606" i="4"/>
  <c r="W606" i="4" s="1"/>
  <c r="V357" i="4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V635" i="4"/>
  <c r="V981" i="4"/>
  <c r="W981" i="4" s="1"/>
  <c r="V768" i="4"/>
  <c r="T972" i="4"/>
  <c r="V972" i="4" s="1"/>
  <c r="W972" i="4" s="1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Y983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W284" i="4" s="1"/>
  <c r="X284" i="4" s="1"/>
  <c r="Y284" i="4" s="1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W200" i="4" s="1"/>
  <c r="V242" i="4"/>
  <c r="V211" i="4"/>
  <c r="V215" i="4"/>
  <c r="W215" i="4" s="1"/>
  <c r="W166" i="4"/>
  <c r="X166" i="4" s="1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V311" i="4"/>
  <c r="V963" i="4"/>
  <c r="V554" i="4"/>
  <c r="W554" i="4" s="1"/>
  <c r="X554" i="4" s="1"/>
  <c r="Y554" i="4" s="1"/>
  <c r="V992" i="4"/>
  <c r="W47" i="4"/>
  <c r="X47" i="4" s="1"/>
  <c r="Y47" i="4" s="1"/>
  <c r="U784" i="4"/>
  <c r="T958" i="4"/>
  <c r="V958" i="4" s="1"/>
  <c r="W958" i="4" s="1"/>
  <c r="V306" i="4"/>
  <c r="W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W139" i="4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X71" i="4" s="1"/>
  <c r="W905" i="4"/>
  <c r="W179" i="4"/>
  <c r="X179" i="4" s="1"/>
  <c r="Y179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92" i="4"/>
  <c r="X92" i="4" s="1"/>
  <c r="Y92" i="4" s="1"/>
  <c r="W995" i="4"/>
  <c r="Y995" i="4" s="1"/>
  <c r="V982" i="4"/>
  <c r="W984" i="4"/>
  <c r="X984" i="4" s="1"/>
  <c r="W959" i="4"/>
  <c r="W951" i="4"/>
  <c r="W857" i="4"/>
  <c r="X857" i="4" s="1"/>
  <c r="R936" i="4"/>
  <c r="S936" i="4"/>
  <c r="T930" i="4"/>
  <c r="S909" i="4"/>
  <c r="V903" i="4"/>
  <c r="W903" i="4" s="1"/>
  <c r="S930" i="4"/>
  <c r="U930" i="4" s="1"/>
  <c r="W386" i="4"/>
  <c r="X386" i="4" s="1"/>
  <c r="Y386" i="4" s="1"/>
  <c r="V359" i="4"/>
  <c r="W931" i="4"/>
  <c r="T909" i="4"/>
  <c r="T877" i="4"/>
  <c r="R914" i="4"/>
  <c r="U914" i="4" s="1"/>
  <c r="T914" i="4"/>
  <c r="R906" i="4"/>
  <c r="S906" i="4"/>
  <c r="T936" i="4"/>
  <c r="W954" i="4"/>
  <c r="W922" i="4"/>
  <c r="W996" i="4"/>
  <c r="Y996" i="4" s="1"/>
  <c r="V380" i="4"/>
  <c r="S918" i="4"/>
  <c r="U918" i="4" s="1"/>
  <c r="V665" i="4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131" i="4"/>
  <c r="X131" i="4" s="1"/>
  <c r="W880" i="4"/>
  <c r="S957" i="4"/>
  <c r="U957" i="4" s="1"/>
  <c r="W97" i="4"/>
  <c r="X97" i="4" s="1"/>
  <c r="S892" i="4"/>
  <c r="U892" i="4" s="1"/>
  <c r="W88" i="4"/>
  <c r="W115" i="4"/>
  <c r="X115" i="4" s="1"/>
  <c r="Y115" i="4" s="1"/>
  <c r="S925" i="4"/>
  <c r="S966" i="4"/>
  <c r="V993" i="4"/>
  <c r="W993" i="4" s="1"/>
  <c r="W897" i="4"/>
  <c r="V875" i="4"/>
  <c r="T42" i="4"/>
  <c r="W8" i="4"/>
  <c r="W145" i="4"/>
  <c r="X145" i="4" s="1"/>
  <c r="S950" i="4"/>
  <c r="U950" i="4" s="1"/>
  <c r="T973" i="4"/>
  <c r="T966" i="4"/>
  <c r="S885" i="4"/>
  <c r="W40" i="4"/>
  <c r="X40" i="4" s="1"/>
  <c r="Y40" i="4" s="1"/>
  <c r="AG40" i="4" s="1"/>
  <c r="V398" i="4"/>
  <c r="W398" i="4" s="1"/>
  <c r="X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W532" i="4"/>
  <c r="X532" i="4" s="1"/>
  <c r="U534" i="4"/>
  <c r="V460" i="4"/>
  <c r="W460" i="4" s="1"/>
  <c r="V462" i="4"/>
  <c r="W462" i="4" s="1"/>
  <c r="V490" i="4"/>
  <c r="W530" i="4"/>
  <c r="Y334" i="4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AO648" i="4" s="1"/>
  <c r="AU648" i="4" s="1"/>
  <c r="U622" i="4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M648" i="4" s="1"/>
  <c r="AS648" i="4" s="1"/>
  <c r="AD648" i="4"/>
  <c r="AC648" i="4"/>
  <c r="W643" i="4"/>
  <c r="X643" i="4" s="1"/>
  <c r="W521" i="4"/>
  <c r="X521" i="4" s="1"/>
  <c r="Y521" i="4" s="1"/>
  <c r="W778" i="4"/>
  <c r="X778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W665" i="4"/>
  <c r="W527" i="4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50" i="4"/>
  <c r="X550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V994" i="4"/>
  <c r="W987" i="4"/>
  <c r="S949" i="4"/>
  <c r="U949" i="4" s="1"/>
  <c r="S933" i="4"/>
  <c r="W913" i="4"/>
  <c r="X913" i="4" s="1"/>
  <c r="W614" i="4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AK124" i="4"/>
  <c r="AF124" i="4"/>
  <c r="AJ124" i="4"/>
  <c r="AG124" i="4"/>
  <c r="AH124" i="4"/>
  <c r="AI124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W335" i="4" s="1"/>
  <c r="X335" i="4" s="1"/>
  <c r="X992" i="4"/>
  <c r="Y992" i="4"/>
  <c r="X752" i="4"/>
  <c r="X989" i="4"/>
  <c r="Y989" i="4"/>
  <c r="AI989" i="4" s="1"/>
  <c r="AH116" i="4"/>
  <c r="AI116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X564" i="4"/>
  <c r="Y564" i="4" s="1"/>
  <c r="AB564" i="4" s="1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X888" i="4"/>
  <c r="Y888" i="4"/>
  <c r="X950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97" i="4"/>
  <c r="X897" i="4"/>
  <c r="Y873" i="4"/>
  <c r="X873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C732" i="4"/>
  <c r="AO732" i="4" s="1"/>
  <c r="AU732" i="4" s="1"/>
  <c r="AA732" i="4"/>
  <c r="AD732" i="4"/>
  <c r="AB732" i="4"/>
  <c r="AE732" i="4"/>
  <c r="AS732" i="4"/>
  <c r="X517" i="4"/>
  <c r="Y517" i="4" s="1"/>
  <c r="X614" i="4"/>
  <c r="Y614" i="4" s="1"/>
  <c r="AB614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798" i="4"/>
  <c r="W806" i="4"/>
  <c r="W838" i="4"/>
  <c r="W822" i="4"/>
  <c r="U994" i="4"/>
  <c r="Y98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W662" i="4"/>
  <c r="Z985" i="4"/>
  <c r="AL985" i="4" s="1"/>
  <c r="AA985" i="4"/>
  <c r="AE985" i="4"/>
  <c r="AQ985" i="4" s="1"/>
  <c r="AC985" i="4"/>
  <c r="AV985" i="4"/>
  <c r="AB985" i="4"/>
  <c r="AD985" i="4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41" i="4"/>
  <c r="V37" i="4"/>
  <c r="U37" i="4"/>
  <c r="X935" i="4"/>
  <c r="U183" i="4"/>
  <c r="V183" i="4"/>
  <c r="V159" i="4"/>
  <c r="U159" i="4"/>
  <c r="U143" i="4"/>
  <c r="V143" i="4"/>
  <c r="X139" i="4"/>
  <c r="Y139" i="4" s="1"/>
  <c r="V64" i="4"/>
  <c r="U64" i="4"/>
  <c r="V511" i="4"/>
  <c r="W511" i="4" s="1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D928" i="4"/>
  <c r="AT928" i="4"/>
  <c r="AS928" i="4"/>
  <c r="AW928" i="4"/>
  <c r="AV928" i="4"/>
  <c r="AU928" i="4"/>
  <c r="AK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U863" i="4"/>
  <c r="U743" i="4"/>
  <c r="V743" i="4"/>
  <c r="AI711" i="4"/>
  <c r="AG812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W184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AE116" i="4"/>
  <c r="X594" i="4"/>
  <c r="AC709" i="4"/>
  <c r="AE709" i="4"/>
  <c r="AD709" i="4"/>
  <c r="AP709" i="4" s="1"/>
  <c r="AV709" i="4" s="1"/>
  <c r="AB709" i="4"/>
  <c r="AA709" i="4"/>
  <c r="Z709" i="4"/>
  <c r="X710" i="4"/>
  <c r="Y710" i="4" s="1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AA124" i="4"/>
  <c r="Z124" i="4"/>
  <c r="AL124" i="4" s="1"/>
  <c r="AR124" i="4" s="1"/>
  <c r="AE124" i="4"/>
  <c r="AB124" i="4"/>
  <c r="AD124" i="4"/>
  <c r="AC124" i="4"/>
  <c r="V177" i="4"/>
  <c r="U177" i="4"/>
  <c r="Y922" i="4"/>
  <c r="X922" i="4"/>
  <c r="X88" i="4"/>
  <c r="AJ1000" i="4"/>
  <c r="AJ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X101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80" i="4"/>
  <c r="Y880" i="4"/>
  <c r="X893" i="4"/>
  <c r="Y893" i="4"/>
  <c r="U871" i="4"/>
  <c r="V871" i="4"/>
  <c r="AG727" i="4"/>
  <c r="AH727" i="4"/>
  <c r="Y615" i="4"/>
  <c r="AF615" i="4" s="1"/>
  <c r="W658" i="4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J961" i="4"/>
  <c r="AK961" i="4"/>
  <c r="Y959" i="4"/>
  <c r="X959" i="4"/>
  <c r="X951" i="4"/>
  <c r="Y951" i="4"/>
  <c r="U925" i="4"/>
  <c r="V925" i="4"/>
  <c r="Y905" i="4"/>
  <c r="X905" i="4"/>
  <c r="U807" i="4"/>
  <c r="V807" i="4"/>
  <c r="X790" i="4"/>
  <c r="Y656" i="4"/>
  <c r="AC656" i="4" s="1"/>
  <c r="S157" i="4"/>
  <c r="U52" i="4"/>
  <c r="V52" i="4"/>
  <c r="Y733" i="4"/>
  <c r="AI733" i="4" s="1"/>
  <c r="Y495" i="4"/>
  <c r="Z495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07" i="4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J255" i="4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3" i="4"/>
  <c r="AH393" i="4"/>
  <c r="AG393" i="4"/>
  <c r="AI393" i="4"/>
  <c r="AJ393" i="4"/>
  <c r="AK393" i="4"/>
  <c r="AG400" i="4"/>
  <c r="AJ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G441" i="4"/>
  <c r="AD441" i="4"/>
  <c r="AC441" i="4"/>
  <c r="AF441" i="4"/>
  <c r="AI441" i="4"/>
  <c r="AK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W195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K207" i="4"/>
  <c r="AJ207" i="4"/>
  <c r="AH207" i="4"/>
  <c r="Z223" i="4"/>
  <c r="AJ223" i="4"/>
  <c r="AH223" i="4"/>
  <c r="AI223" i="4"/>
  <c r="AG223" i="4"/>
  <c r="AF223" i="4"/>
  <c r="AK223" i="4"/>
  <c r="AD2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Z258" i="4"/>
  <c r="AB258" i="4"/>
  <c r="AD258" i="4"/>
  <c r="AA258" i="4"/>
  <c r="AC258" i="4"/>
  <c r="AE258" i="4"/>
  <c r="X306" i="4"/>
  <c r="Y306" i="4" s="1"/>
  <c r="AG228" i="4"/>
  <c r="X294" i="4"/>
  <c r="Y294" i="4" s="1"/>
  <c r="X274" i="4"/>
  <c r="Y274" i="4" s="1"/>
  <c r="AA274" i="4" s="1"/>
  <c r="AC207" i="4"/>
  <c r="AE207" i="4"/>
  <c r="AA207" i="4"/>
  <c r="X408" i="4"/>
  <c r="Y408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D966" i="3"/>
  <c r="D514" i="3"/>
  <c r="D978" i="3"/>
  <c r="D497" i="3"/>
  <c r="D768" i="3"/>
  <c r="D558" i="3"/>
  <c r="D550" i="3"/>
  <c r="D353" i="3"/>
  <c r="D712" i="3"/>
  <c r="D582" i="3"/>
  <c r="D952" i="3"/>
  <c r="D594" i="3"/>
  <c r="D709" i="3"/>
  <c r="D570" i="3"/>
  <c r="D661" i="3"/>
  <c r="D632" i="3"/>
  <c r="D605" i="3"/>
  <c r="D652" i="3"/>
  <c r="D903" i="3"/>
  <c r="D571" i="3"/>
  <c r="D858" i="3"/>
  <c r="D583" i="3"/>
  <c r="D380" i="3"/>
  <c r="D484" i="3"/>
  <c r="D796" i="3"/>
  <c r="D702" i="3"/>
  <c r="D795" i="3"/>
  <c r="D786" i="3"/>
  <c r="D879" i="3"/>
  <c r="D551" i="3"/>
  <c r="D840" i="3"/>
  <c r="D779" i="3"/>
  <c r="D957" i="3"/>
  <c r="D649" i="3"/>
  <c r="D969" i="3"/>
  <c r="D882" i="3"/>
  <c r="D370" i="3"/>
  <c r="D714" i="3"/>
  <c r="D528" i="3"/>
  <c r="D635" i="3"/>
  <c r="D760" i="3"/>
  <c r="D680" i="3"/>
  <c r="D332" i="3"/>
  <c r="D711" i="3"/>
  <c r="D746" i="3"/>
  <c r="D694" i="3"/>
  <c r="D765" i="3"/>
  <c r="D495" i="3"/>
  <c r="D713" i="3"/>
  <c r="D485" i="3"/>
  <c r="D427" i="3"/>
  <c r="D914" i="3"/>
  <c r="D772" i="3"/>
  <c r="D505" i="3"/>
  <c r="D740" i="3"/>
  <c r="D518" i="3"/>
  <c r="D874" i="3"/>
  <c r="D953" i="3"/>
  <c r="D403" i="3"/>
  <c r="D488" i="3"/>
  <c r="D905" i="3"/>
  <c r="D778" i="3"/>
  <c r="D450" i="3"/>
  <c r="D511" i="3"/>
  <c r="D835" i="3"/>
  <c r="D967" i="3"/>
  <c r="D736" i="3"/>
  <c r="D487" i="3"/>
  <c r="D759" i="3"/>
  <c r="D540" i="3"/>
  <c r="D369" i="3"/>
  <c r="D515" i="3"/>
  <c r="D432" i="3"/>
  <c r="D672" i="3"/>
  <c r="D764" i="3"/>
  <c r="D586" i="3"/>
  <c r="D513" i="3"/>
  <c r="D611" i="3"/>
  <c r="D374" i="3"/>
  <c r="D705" i="3"/>
  <c r="D683" i="3"/>
  <c r="D501" i="3"/>
  <c r="D679" i="3"/>
  <c r="D767" i="3"/>
  <c r="D452" i="3"/>
  <c r="D989" i="3"/>
  <c r="D556" i="3"/>
  <c r="D522" i="3"/>
  <c r="D678" i="3"/>
  <c r="D812" i="3"/>
  <c r="D590" i="3"/>
  <c r="D510" i="3"/>
  <c r="D644" i="3"/>
  <c r="D335" i="3"/>
  <c r="D529" i="3"/>
  <c r="D581" i="3"/>
  <c r="D526" i="3"/>
  <c r="D881" i="3"/>
  <c r="D763" i="3"/>
  <c r="D785" i="3"/>
  <c r="D549" i="3"/>
  <c r="D461" i="3"/>
  <c r="D311" i="3"/>
  <c r="D992" i="3"/>
  <c r="D834" i="3"/>
  <c r="D850" i="3"/>
  <c r="D699" i="3"/>
  <c r="D723" i="3"/>
  <c r="D421" i="3"/>
  <c r="D893" i="3"/>
  <c r="D468" i="3"/>
  <c r="D887" i="3"/>
  <c r="D471" i="3"/>
  <c r="D794" i="3"/>
  <c r="D844" i="3"/>
  <c r="D773" i="3"/>
  <c r="D942" i="3"/>
  <c r="D314" i="3"/>
  <c r="D319" i="3"/>
  <c r="D954" i="10"/>
  <c r="D598" i="10"/>
  <c r="D623" i="3"/>
  <c r="D488" i="10"/>
  <c r="D489" i="10"/>
  <c r="D689" i="3"/>
  <c r="D618" i="10"/>
  <c r="D304" i="3"/>
  <c r="D343" i="10"/>
  <c r="D515" i="10"/>
  <c r="D561" i="10"/>
  <c r="D464" i="3"/>
  <c r="D530" i="3"/>
  <c r="D591" i="3"/>
  <c r="D562" i="3"/>
  <c r="D674" i="3"/>
  <c r="D775" i="3"/>
  <c r="D825" i="3"/>
  <c r="D849" i="3"/>
  <c r="D820" i="3"/>
  <c r="D719" i="3"/>
  <c r="D983" i="3"/>
  <c r="D587" i="3"/>
  <c r="D984" i="3"/>
  <c r="D919" i="3"/>
  <c r="D955" i="3"/>
  <c r="D400" i="3"/>
  <c r="D408" i="3"/>
  <c r="D391" i="10"/>
  <c r="D642" i="3"/>
  <c r="D496" i="10"/>
  <c r="D326" i="3"/>
  <c r="D851" i="10"/>
  <c r="D595" i="10"/>
  <c r="D890" i="3"/>
  <c r="D445" i="10"/>
  <c r="D929" i="3"/>
  <c r="D422" i="10"/>
  <c r="D493" i="10"/>
  <c r="D470" i="10"/>
  <c r="D346" i="10"/>
  <c r="D937" i="3"/>
  <c r="D769" i="3"/>
  <c r="D889" i="3"/>
  <c r="D784" i="3"/>
  <c r="D624" i="3"/>
  <c r="D546" i="3"/>
  <c r="D862" i="3"/>
  <c r="D913" i="3"/>
  <c r="D446" i="3"/>
  <c r="D826" i="3"/>
  <c r="D792" i="10"/>
  <c r="D451" i="3"/>
  <c r="D610" i="3"/>
  <c r="D684" i="3"/>
  <c r="D783" i="10"/>
  <c r="D295" i="3"/>
  <c r="D805" i="10"/>
  <c r="D747" i="10"/>
  <c r="D637" i="3"/>
  <c r="D558" i="10"/>
  <c r="D333" i="10"/>
  <c r="D854" i="3"/>
  <c r="D937" i="10"/>
  <c r="D361" i="3"/>
  <c r="D859" i="3"/>
  <c r="D746" i="10"/>
  <c r="D491" i="10"/>
  <c r="D513" i="10"/>
  <c r="D405" i="3"/>
  <c r="D494" i="10"/>
  <c r="D715" i="10"/>
  <c r="D303" i="10"/>
  <c r="D411" i="10"/>
  <c r="D665" i="10"/>
  <c r="D560" i="10"/>
  <c r="D655" i="10"/>
  <c r="D510" i="10"/>
  <c r="D448" i="10"/>
  <c r="D968" i="10"/>
  <c r="D713" i="10"/>
  <c r="D434" i="10"/>
  <c r="D945" i="10"/>
  <c r="D693" i="3"/>
  <c r="D861" i="10"/>
  <c r="D567" i="3"/>
  <c r="D794" i="10"/>
  <c r="D298" i="10"/>
  <c r="D680" i="10"/>
  <c r="D509" i="10"/>
  <c r="D899" i="10"/>
  <c r="D951" i="10"/>
  <c r="D782" i="3"/>
  <c r="D365" i="10"/>
  <c r="D413" i="10"/>
  <c r="D970" i="10"/>
  <c r="D750" i="10"/>
  <c r="D873" i="10"/>
  <c r="D836" i="3"/>
  <c r="D698" i="3"/>
  <c r="D667" i="3"/>
  <c r="D816" i="3"/>
  <c r="D724" i="3"/>
  <c r="D504" i="3"/>
  <c r="D902" i="3"/>
  <c r="D598" i="3"/>
  <c r="D773" i="10"/>
  <c r="D544" i="10"/>
  <c r="D960" i="10"/>
  <c r="D639" i="3"/>
  <c r="D837" i="3"/>
  <c r="D566" i="3"/>
  <c r="D981" i="10"/>
  <c r="D419" i="3"/>
  <c r="D327" i="10"/>
  <c r="D406" i="10"/>
  <c r="D609" i="3"/>
  <c r="D603" i="10"/>
  <c r="D640" i="10"/>
  <c r="D789" i="3"/>
  <c r="D753" i="10"/>
  <c r="D990" i="3"/>
  <c r="D658" i="10"/>
  <c r="D582" i="10"/>
  <c r="D599" i="10"/>
  <c r="D556" i="10"/>
  <c r="D425" i="3"/>
  <c r="D508" i="10"/>
  <c r="D468" i="10"/>
  <c r="D669" i="10"/>
  <c r="D525" i="10"/>
  <c r="D723" i="10"/>
  <c r="D593" i="10"/>
  <c r="D508" i="3"/>
  <c r="D459" i="10"/>
  <c r="D918" i="10"/>
  <c r="D547" i="10"/>
  <c r="D339" i="10"/>
  <c r="D903" i="10"/>
  <c r="D735" i="10"/>
  <c r="D359" i="10"/>
  <c r="D430" i="3"/>
  <c r="D539" i="10"/>
  <c r="D976" i="10"/>
  <c r="D615" i="10"/>
  <c r="D458" i="10"/>
  <c r="D624" i="10"/>
  <c r="D534" i="10"/>
  <c r="D311" i="10"/>
  <c r="D657" i="10"/>
  <c r="D604" i="10"/>
  <c r="D307" i="10"/>
  <c r="D497" i="10"/>
  <c r="D521" i="10"/>
  <c r="D704" i="10"/>
  <c r="D983" i="10"/>
  <c r="D999" i="10"/>
  <c r="D939" i="3"/>
  <c r="D873" i="3"/>
  <c r="D761" i="3"/>
  <c r="D718" i="3"/>
  <c r="D490" i="3"/>
  <c r="D720" i="10"/>
  <c r="D941" i="10"/>
  <c r="D682" i="3"/>
  <c r="D389" i="3"/>
  <c r="D481" i="10"/>
  <c r="D388" i="3"/>
  <c r="D537" i="10"/>
  <c r="D791" i="10"/>
  <c r="D472" i="10"/>
  <c r="D452" i="10"/>
  <c r="D760" i="10"/>
  <c r="D944" i="3"/>
  <c r="D662" i="3"/>
  <c r="D676" i="3"/>
  <c r="D758" i="3"/>
  <c r="D688" i="3"/>
  <c r="D981" i="3"/>
  <c r="D838" i="3"/>
  <c r="D780" i="3"/>
  <c r="D972" i="3"/>
  <c r="D951" i="3"/>
  <c r="D622" i="3"/>
  <c r="D415" i="3"/>
  <c r="D777" i="3"/>
  <c r="D910" i="3"/>
  <c r="D993" i="3"/>
  <c r="D386" i="3"/>
  <c r="D924" i="3"/>
  <c r="D945" i="3"/>
  <c r="D536" i="3"/>
  <c r="D541" i="3"/>
  <c r="D459" i="3"/>
  <c r="D638" i="3"/>
  <c r="D695" i="3"/>
  <c r="D407" i="3"/>
  <c r="D479" i="3"/>
  <c r="D870" i="3"/>
  <c r="D843" i="3"/>
  <c r="D783" i="3"/>
  <c r="D449" i="3"/>
  <c r="D614" i="3"/>
  <c r="D393" i="3"/>
  <c r="D899" i="3"/>
  <c r="D730" i="3"/>
  <c r="D531" i="3"/>
  <c r="D792" i="3"/>
  <c r="D535" i="3"/>
  <c r="D869" i="3"/>
  <c r="D552" i="3"/>
  <c r="D831" i="3"/>
  <c r="D363" i="3"/>
  <c r="D659" i="3"/>
  <c r="D941" i="3"/>
  <c r="D525" i="3"/>
  <c r="D748" i="3"/>
  <c r="D685" i="3"/>
  <c r="D362" i="3"/>
  <c r="D568" i="3"/>
  <c r="D717" i="3"/>
  <c r="D811" i="3"/>
  <c r="D973" i="3"/>
  <c r="D375" i="3"/>
  <c r="D665" i="3"/>
  <c r="D934" i="3"/>
  <c r="D457" i="3"/>
  <c r="D721" i="3"/>
  <c r="D865" i="3"/>
  <c r="D517" i="3"/>
  <c r="D817" i="3"/>
  <c r="D670" i="3"/>
  <c r="D737" i="3"/>
  <c r="D943" i="3"/>
  <c r="D444" i="3"/>
  <c r="D349" i="3"/>
  <c r="D997" i="10"/>
  <c r="D477" i="3"/>
  <c r="D419" i="10"/>
  <c r="D841" i="10"/>
  <c r="D571" i="10"/>
  <c r="D743" i="10"/>
  <c r="D315" i="3"/>
  <c r="D399" i="10"/>
  <c r="D487" i="10"/>
  <c r="D762" i="3"/>
  <c r="D412" i="10"/>
  <c r="D465" i="10"/>
  <c r="D645" i="3"/>
  <c r="D647" i="3"/>
  <c r="D634" i="3"/>
  <c r="D532" i="3"/>
  <c r="D564" i="3"/>
  <c r="D735" i="3"/>
  <c r="D701" i="3"/>
  <c r="D648" i="3"/>
  <c r="D666" i="3"/>
  <c r="D519" i="3"/>
  <c r="D932" i="3"/>
  <c r="D814" i="3"/>
  <c r="D997" i="3"/>
  <c r="D947" i="3"/>
  <c r="D886" i="3"/>
  <c r="D345" i="3"/>
  <c r="D494" i="3"/>
  <c r="D639" i="10"/>
  <c r="D720" i="3"/>
  <c r="D557" i="10"/>
  <c r="D651" i="10"/>
  <c r="D872" i="10"/>
  <c r="D458" i="3"/>
  <c r="D828" i="3"/>
  <c r="D846" i="10"/>
  <c r="D312" i="3"/>
  <c r="D927" i="10"/>
  <c r="D467" i="10"/>
  <c r="D835" i="10"/>
  <c r="D860" i="3"/>
  <c r="D358" i="3"/>
  <c r="D424" i="3"/>
  <c r="D416" i="3"/>
  <c r="D875" i="3"/>
  <c r="D707" i="3"/>
  <c r="D527" i="3"/>
  <c r="D555" i="3"/>
  <c r="D475" i="3"/>
  <c r="D882" i="10"/>
  <c r="D853" i="10"/>
  <c r="D551" i="10"/>
  <c r="D563" i="3"/>
  <c r="D383" i="3"/>
  <c r="D931" i="10"/>
  <c r="D824" i="3"/>
  <c r="D839" i="10"/>
  <c r="D686" i="3"/>
  <c r="D687" i="10"/>
  <c r="D1000" i="10"/>
  <c r="D950" i="10"/>
  <c r="D577" i="3"/>
  <c r="D440" i="3"/>
  <c r="D562" i="10"/>
  <c r="D820" i="10"/>
  <c r="D659" i="10"/>
  <c r="D894" i="10"/>
  <c r="D320" i="10"/>
  <c r="D405" i="10"/>
  <c r="D863" i="10"/>
  <c r="D350" i="3"/>
  <c r="D634" i="10"/>
  <c r="D524" i="10"/>
  <c r="D883" i="10"/>
  <c r="D336" i="10"/>
  <c r="D732" i="10"/>
  <c r="D962" i="10"/>
  <c r="D446" i="10"/>
  <c r="D930" i="10"/>
  <c r="D987" i="3"/>
  <c r="D347" i="3"/>
  <c r="D852" i="10"/>
  <c r="D594" i="10"/>
  <c r="D845" i="10"/>
  <c r="D502" i="10"/>
  <c r="D933" i="10"/>
  <c r="D576" i="3"/>
  <c r="D1001" i="10"/>
  <c r="D294" i="3"/>
  <c r="D953" i="10"/>
  <c r="D390" i="10"/>
  <c r="D310" i="10"/>
  <c r="D623" i="10"/>
  <c r="D988" i="10"/>
  <c r="D741" i="10"/>
  <c r="D779" i="10"/>
  <c r="D802" i="10"/>
  <c r="D530" i="10"/>
  <c r="D658" i="3"/>
  <c r="D341" i="3"/>
  <c r="D829" i="3"/>
  <c r="D368" i="3"/>
  <c r="D493" i="3"/>
  <c r="D296" i="3"/>
  <c r="D852" i="3"/>
  <c r="D423" i="3"/>
  <c r="D856" i="3"/>
  <c r="D922" i="3"/>
  <c r="D683" i="10"/>
  <c r="D385" i="3"/>
  <c r="D299" i="3"/>
  <c r="D312" i="10"/>
  <c r="D744" i="3"/>
  <c r="D619" i="10"/>
  <c r="D554" i="3"/>
  <c r="D662" i="10"/>
  <c r="D343" i="3"/>
  <c r="D990" i="10"/>
  <c r="D691" i="3"/>
  <c r="D533" i="3"/>
  <c r="D417" i="10"/>
  <c r="D560" i="3"/>
  <c r="D477" i="10"/>
  <c r="D437" i="3"/>
  <c r="D821" i="10"/>
  <c r="D397" i="10"/>
  <c r="D701" i="10"/>
  <c r="D921" i="10"/>
  <c r="D906" i="10"/>
  <c r="D677" i="10"/>
  <c r="D546" i="10"/>
  <c r="D464" i="10"/>
  <c r="D676" i="10"/>
  <c r="D375" i="10"/>
  <c r="D475" i="10"/>
  <c r="D757" i="10"/>
  <c r="D784" i="10"/>
  <c r="D891" i="10"/>
  <c r="D889" i="10"/>
  <c r="D427" i="10"/>
  <c r="D834" i="10"/>
  <c r="D406" i="3"/>
  <c r="D321" i="10"/>
  <c r="D808" i="10"/>
  <c r="D992" i="10"/>
  <c r="D829" i="10"/>
  <c r="D858" i="10"/>
  <c r="D581" i="10"/>
  <c r="D897" i="10"/>
  <c r="D353" i="10"/>
  <c r="D681" i="10"/>
  <c r="D439" i="10"/>
  <c r="D782" i="10"/>
  <c r="D345" i="10"/>
  <c r="D798" i="10"/>
  <c r="D533" i="10"/>
  <c r="D442" i="10"/>
  <c r="D690" i="3"/>
  <c r="D523" i="3"/>
  <c r="D974" i="3"/>
  <c r="D607" i="3"/>
  <c r="D297" i="10"/>
  <c r="D316" i="3"/>
  <c r="D490" i="10"/>
  <c r="D473" i="10"/>
  <c r="D542" i="10"/>
  <c r="D584" i="10"/>
  <c r="D866" i="3"/>
  <c r="D437" i="10"/>
  <c r="D505" i="10"/>
  <c r="D445" i="3"/>
  <c r="D761" i="10"/>
  <c r="D674" i="10"/>
  <c r="D339" i="3"/>
  <c r="D529" i="10"/>
  <c r="D313" i="10"/>
  <c r="D555" i="10"/>
  <c r="D827" i="10"/>
  <c r="D709" i="10"/>
  <c r="D573" i="10"/>
  <c r="D664" i="3"/>
  <c r="D787" i="3"/>
  <c r="D593" i="3"/>
  <c r="D802" i="3"/>
  <c r="D506" i="3"/>
  <c r="D706" i="3"/>
  <c r="D630" i="3"/>
  <c r="D318" i="3"/>
  <c r="D715" i="3"/>
  <c r="D574" i="3"/>
  <c r="D298" i="3"/>
  <c r="D805" i="3"/>
  <c r="D482" i="3"/>
  <c r="D842" i="3"/>
  <c r="D617" i="3"/>
  <c r="D303" i="3"/>
  <c r="D557" i="3"/>
  <c r="D892" i="3"/>
  <c r="D940" i="3"/>
  <c r="D975" i="3"/>
  <c r="D959" i="3"/>
  <c r="D907" i="3"/>
  <c r="D600" i="3"/>
  <c r="D931" i="3"/>
  <c r="D697" i="3"/>
  <c r="D480" i="3"/>
  <c r="D619" i="3"/>
  <c r="D915" i="3"/>
  <c r="D861" i="3"/>
  <c r="D868" i="3"/>
  <c r="D331" i="3"/>
  <c r="D755" i="3"/>
  <c r="D911" i="3"/>
  <c r="D806" i="3"/>
  <c r="D538" i="3"/>
  <c r="D753" i="3"/>
  <c r="D745" i="3"/>
  <c r="D584" i="3"/>
  <c r="D800" i="3"/>
  <c r="D606" i="3"/>
  <c r="D512" i="3"/>
  <c r="D839" i="3"/>
  <c r="D499" i="3"/>
  <c r="D625" i="3"/>
  <c r="D855" i="3"/>
  <c r="D917" i="3"/>
  <c r="D428" i="3"/>
  <c r="D750" i="3"/>
  <c r="D739" i="3"/>
  <c r="D848" i="3"/>
  <c r="D463" i="3"/>
  <c r="D486" i="3"/>
  <c r="D613" i="3"/>
  <c r="D738" i="3"/>
  <c r="D297" i="3"/>
  <c r="D474" i="3"/>
  <c r="D996" i="3"/>
  <c r="D328" i="3"/>
  <c r="D608" i="3"/>
  <c r="D534" i="3"/>
  <c r="D500" i="3"/>
  <c r="D650" i="3"/>
  <c r="D872" i="3"/>
  <c r="D672" i="10"/>
  <c r="D612" i="3"/>
  <c r="D881" i="10"/>
  <c r="D535" i="10"/>
  <c r="D425" i="10"/>
  <c r="D629" i="3"/>
  <c r="D731" i="10"/>
  <c r="D788" i="3"/>
  <c r="D685" i="10"/>
  <c r="D758" i="10"/>
  <c r="D579" i="10"/>
  <c r="D982" i="3"/>
  <c r="D412" i="3"/>
  <c r="D801" i="3"/>
  <c r="D877" i="3"/>
  <c r="D998" i="3"/>
  <c r="D441" i="3"/>
  <c r="D453" i="3"/>
  <c r="D553" i="3"/>
  <c r="D371" i="3"/>
  <c r="D660" i="3"/>
  <c r="D675" i="3"/>
  <c r="D781" i="3"/>
  <c r="D640" i="3"/>
  <c r="D516" i="3"/>
  <c r="D938" i="3"/>
  <c r="D414" i="3"/>
  <c r="D867" i="3"/>
  <c r="D708" i="3"/>
  <c r="D492" i="3"/>
  <c r="D968" i="3"/>
  <c r="D819" i="3"/>
  <c r="D960" i="3"/>
  <c r="D793" i="3"/>
  <c r="D918" i="3"/>
  <c r="D725" i="3"/>
  <c r="D322" i="3"/>
  <c r="D470" i="3"/>
  <c r="D654" i="3"/>
  <c r="D575" i="3"/>
  <c r="D747" i="3"/>
  <c r="D734" i="3"/>
  <c r="D448" i="3"/>
  <c r="D481" i="3"/>
  <c r="D884" i="3"/>
  <c r="D1000" i="3"/>
  <c r="D813" i="3"/>
  <c r="D595" i="3"/>
  <c r="D766" i="3"/>
  <c r="D883" i="3"/>
  <c r="D565" i="3"/>
  <c r="D367" i="3"/>
  <c r="D965" i="3"/>
  <c r="D473" i="3"/>
  <c r="D985" i="3"/>
  <c r="D520" i="3"/>
  <c r="D509" i="3"/>
  <c r="D348" i="3"/>
  <c r="D422" i="3"/>
  <c r="D657" i="3"/>
  <c r="D948" i="3"/>
  <c r="D803" i="3"/>
  <c r="D741" i="3"/>
  <c r="D823" i="3"/>
  <c r="D961" i="3"/>
  <c r="D703" i="3"/>
  <c r="D329" i="3"/>
  <c r="D469" i="3"/>
  <c r="D478" i="3"/>
  <c r="D916" i="3"/>
  <c r="D467" i="3"/>
  <c r="D641" i="3"/>
  <c r="D912" i="3"/>
  <c r="D845" i="3"/>
  <c r="D548" i="3"/>
  <c r="D579" i="3"/>
  <c r="D456" i="3"/>
  <c r="D462" i="3"/>
  <c r="D633" i="3"/>
  <c r="D596" i="3"/>
  <c r="D696" i="3"/>
  <c r="D636" i="3"/>
  <c r="D732" i="3"/>
  <c r="D650" i="10"/>
  <c r="D399" i="3"/>
  <c r="D708" i="10"/>
  <c r="D480" i="10"/>
  <c r="D440" i="10"/>
  <c r="D733" i="3"/>
  <c r="D973" i="10"/>
  <c r="D810" i="3"/>
  <c r="D871" i="10"/>
  <c r="D769" i="10"/>
  <c r="D801" i="10"/>
  <c r="D373" i="3"/>
  <c r="D716" i="3"/>
  <c r="D700" i="3"/>
  <c r="D851" i="3"/>
  <c r="D379" i="3"/>
  <c r="D466" i="3"/>
  <c r="D871" i="3"/>
  <c r="D791" i="3"/>
  <c r="D392" i="3"/>
  <c r="D770" i="3"/>
  <c r="D601" i="3"/>
  <c r="D991" i="3"/>
  <c r="D954" i="3"/>
  <c r="D681" i="3"/>
  <c r="D857" i="3"/>
  <c r="D669" i="3"/>
  <c r="D933" i="3"/>
  <c r="D397" i="3"/>
  <c r="D813" i="10"/>
  <c r="D978" i="10"/>
  <c r="D896" i="3"/>
  <c r="D932" i="10"/>
  <c r="D479" i="10"/>
  <c r="D376" i="3"/>
  <c r="D900" i="10"/>
  <c r="D507" i="3"/>
  <c r="D483" i="10"/>
  <c r="D366" i="3"/>
  <c r="D936" i="10"/>
  <c r="D363" i="10"/>
  <c r="D774" i="3"/>
  <c r="D631" i="3"/>
  <c r="D420" i="3"/>
  <c r="D830" i="3"/>
  <c r="D418" i="3"/>
  <c r="D988" i="3"/>
  <c r="D352" i="3"/>
  <c r="D841" i="3"/>
  <c r="D498" i="3"/>
  <c r="D722" i="3"/>
  <c r="D790" i="3"/>
  <c r="D381" i="10"/>
  <c r="D532" i="10"/>
  <c r="D998" i="10"/>
  <c r="D607" i="10"/>
  <c r="D930" i="3"/>
  <c r="D806" i="10"/>
  <c r="D323" i="3"/>
  <c r="D329" i="10"/>
  <c r="D429" i="10"/>
  <c r="D348" i="10"/>
  <c r="D569" i="3"/>
  <c r="D971" i="10"/>
  <c r="D999" i="3"/>
  <c r="D460" i="10"/>
  <c r="D928" i="3"/>
  <c r="D613" i="10"/>
  <c r="D727" i="10"/>
  <c r="D342" i="3"/>
  <c r="D600" i="10"/>
  <c r="D799" i="10"/>
  <c r="D862" i="10"/>
  <c r="D865" i="10"/>
  <c r="D356" i="10"/>
  <c r="D393" i="10"/>
  <c r="D854" i="10"/>
  <c r="D371" i="10"/>
  <c r="D394" i="3"/>
  <c r="D901" i="10"/>
  <c r="D430" i="10"/>
  <c r="D646" i="10"/>
  <c r="D682" i="10"/>
  <c r="D799" i="3"/>
  <c r="D332" i="10"/>
  <c r="D935" i="10"/>
  <c r="D341" i="10"/>
  <c r="D523" i="10"/>
  <c r="D496" i="3"/>
  <c r="D691" i="10"/>
  <c r="D633" i="10"/>
  <c r="D790" i="10"/>
  <c r="D514" i="10"/>
  <c r="D352" i="10"/>
  <c r="D793" i="10"/>
  <c r="D524" i="3"/>
  <c r="D575" i="10"/>
  <c r="D668" i="10"/>
  <c r="D323" i="10"/>
  <c r="D897" i="3"/>
  <c r="D756" i="3"/>
  <c r="D950" i="3"/>
  <c r="D878" i="3"/>
  <c r="D822" i="3"/>
  <c r="D588" i="3"/>
  <c r="D742" i="3"/>
  <c r="D886" i="10"/>
  <c r="D632" i="10"/>
  <c r="D418" i="10"/>
  <c r="D387" i="3"/>
  <c r="D944" i="10"/>
  <c r="D980" i="10"/>
  <c r="D740" i="10"/>
  <c r="D671" i="3"/>
  <c r="D499" i="10"/>
  <c r="D302" i="3"/>
  <c r="D771" i="10"/>
  <c r="D450" i="10"/>
  <c r="D719" i="10"/>
  <c r="D346" i="3"/>
  <c r="D305" i="3"/>
  <c r="D438" i="10"/>
  <c r="D942" i="10"/>
  <c r="D443" i="10"/>
  <c r="D738" i="10"/>
  <c r="D987" i="10"/>
  <c r="D751" i="3"/>
  <c r="D690" i="10"/>
  <c r="D334" i="3"/>
  <c r="D695" i="10"/>
  <c r="D938" i="10"/>
  <c r="D561" i="3"/>
  <c r="D702" i="10"/>
  <c r="D589" i="10"/>
  <c r="D492" i="10"/>
  <c r="D843" i="10"/>
  <c r="D578" i="3"/>
  <c r="D324" i="10"/>
  <c r="D868" i="10"/>
  <c r="D737" i="10"/>
  <c r="D622" i="10"/>
  <c r="D580" i="3"/>
  <c r="D552" i="10"/>
  <c r="D627" i="10"/>
  <c r="D995" i="10"/>
  <c r="D666" i="10"/>
  <c r="D837" i="10"/>
  <c r="D335" i="10"/>
  <c r="D684" i="10"/>
  <c r="D553" i="10"/>
  <c r="D864" i="10"/>
  <c r="D819" i="10"/>
  <c r="D305" i="10"/>
  <c r="D572" i="10"/>
  <c r="D877" i="10"/>
  <c r="D376" i="10"/>
  <c r="D461" i="10"/>
  <c r="D757" i="3"/>
  <c r="D542" i="3"/>
  <c r="D627" i="3"/>
  <c r="D936" i="3"/>
  <c r="D387" i="10"/>
  <c r="D780" i="10"/>
  <c r="D752" i="10"/>
  <c r="D434" i="3"/>
  <c r="D599" i="3"/>
  <c r="D337" i="3"/>
  <c r="D389" i="10"/>
  <c r="D798" i="3"/>
  <c r="D362" i="10"/>
  <c r="D736" i="10"/>
  <c r="D956" i="10"/>
  <c r="D796" i="10"/>
  <c r="D975" i="10"/>
  <c r="D602" i="10"/>
  <c r="D414" i="10"/>
  <c r="D692" i="3"/>
  <c r="D958" i="10"/>
  <c r="D334" i="10"/>
  <c r="D966" i="10"/>
  <c r="D977" i="3"/>
  <c r="D618" i="3"/>
  <c r="D946" i="3"/>
  <c r="D952" i="10"/>
  <c r="D308" i="10"/>
  <c r="D638" i="10"/>
  <c r="D585" i="3"/>
  <c r="D894" i="3"/>
  <c r="D293" i="10"/>
  <c r="D344" i="3"/>
  <c r="D744" i="10"/>
  <c r="D687" i="3"/>
  <c r="D884" i="10"/>
  <c r="D384" i="10"/>
  <c r="D388" i="10"/>
  <c r="D404" i="3"/>
  <c r="D408" i="10"/>
  <c r="D526" i="10"/>
  <c r="D304" i="10"/>
  <c r="D379" i="10"/>
  <c r="D628" i="3"/>
  <c r="D483" i="3"/>
  <c r="D671" i="10"/>
  <c r="D939" i="10"/>
  <c r="D984" i="10"/>
  <c r="D321" i="3"/>
  <c r="D920" i="10"/>
  <c r="D914" i="10"/>
  <c r="D916" i="10"/>
  <c r="D776" i="10"/>
  <c r="D754" i="10"/>
  <c r="D295" i="10"/>
  <c r="D372" i="10"/>
  <c r="D380" i="10"/>
  <c r="D601" i="10"/>
  <c r="D808" i="3"/>
  <c r="D301" i="10"/>
  <c r="D612" i="10"/>
  <c r="D409" i="10"/>
  <c r="D559" i="10"/>
  <c r="D902" i="10"/>
  <c r="D675" i="10"/>
  <c r="D917" i="10"/>
  <c r="D576" i="10"/>
  <c r="D721" i="10"/>
  <c r="D724" i="10"/>
  <c r="D751" i="10"/>
  <c r="D979" i="3"/>
  <c r="D955" i="10"/>
  <c r="D876" i="3"/>
  <c r="D923" i="3"/>
  <c r="D457" i="10"/>
  <c r="D330" i="3"/>
  <c r="D489" i="3"/>
  <c r="D460" i="3"/>
  <c r="D1001" i="3"/>
  <c r="D725" i="10"/>
  <c r="D340" i="3"/>
  <c r="D365" i="3"/>
  <c r="D754" i="3"/>
  <c r="D583" i="10"/>
  <c r="D518" i="10"/>
  <c r="D734" i="10"/>
  <c r="D832" i="10"/>
  <c r="D603" i="3"/>
  <c r="D631" i="10"/>
  <c r="D943" i="10"/>
  <c r="D421" i="10"/>
  <c r="D755" i="10"/>
  <c r="D716" i="10"/>
  <c r="D398" i="3"/>
  <c r="D961" i="10"/>
  <c r="D495" i="10"/>
  <c r="D606" i="10"/>
  <c r="D770" i="10"/>
  <c r="D688" i="10"/>
  <c r="D370" i="10"/>
  <c r="D364" i="10"/>
  <c r="D811" i="10"/>
  <c r="D703" i="10"/>
  <c r="D360" i="10"/>
  <c r="D454" i="3"/>
  <c r="D776" i="3"/>
  <c r="D413" i="3"/>
  <c r="D300" i="3"/>
  <c r="D313" i="3"/>
  <c r="D646" i="3"/>
  <c r="D301" i="3"/>
  <c r="D420" i="10"/>
  <c r="D836" i="10"/>
  <c r="D444" i="10"/>
  <c r="D597" i="3"/>
  <c r="D328" i="10"/>
  <c r="D879" i="10"/>
  <c r="D545" i="10"/>
  <c r="D928" i="10"/>
  <c r="D431" i="10"/>
  <c r="D786" i="10"/>
  <c r="D759" i="10"/>
  <c r="D940" i="10"/>
  <c r="D296" i="10"/>
  <c r="D906" i="3"/>
  <c r="D925" i="10"/>
  <c r="D726" i="10"/>
  <c r="D874" i="10"/>
  <c r="D596" i="10"/>
  <c r="D383" i="10"/>
  <c r="D923" i="10"/>
  <c r="D587" i="10"/>
  <c r="D946" i="10"/>
  <c r="D718" i="10"/>
  <c r="D826" i="10"/>
  <c r="D707" i="10"/>
  <c r="D929" i="10"/>
  <c r="D812" i="10"/>
  <c r="D294" i="10"/>
  <c r="D816" i="10"/>
  <c r="D465" i="3"/>
  <c r="D807" i="3"/>
  <c r="D653" i="3"/>
  <c r="D306" i="3"/>
  <c r="D589" i="3"/>
  <c r="D965" i="10"/>
  <c r="D994" i="3"/>
  <c r="D989" i="10"/>
  <c r="D318" i="10"/>
  <c r="D885" i="10"/>
  <c r="D543" i="3"/>
  <c r="D660" i="10"/>
  <c r="D416" i="10"/>
  <c r="D378" i="3"/>
  <c r="D714" i="10"/>
  <c r="D804" i="10"/>
  <c r="D402" i="3"/>
  <c r="D410" i="3"/>
  <c r="D585" i="10"/>
  <c r="D355" i="3"/>
  <c r="D635" i="10"/>
  <c r="D300" i="10"/>
  <c r="D291" i="10"/>
  <c r="D234" i="10"/>
  <c r="D247" i="10"/>
  <c r="D271" i="10"/>
  <c r="D249" i="10"/>
  <c r="D237" i="10"/>
  <c r="D270" i="10"/>
  <c r="D250" i="10"/>
  <c r="D230" i="10"/>
  <c r="D258" i="10"/>
  <c r="D256" i="10"/>
  <c r="D267" i="10"/>
  <c r="D277" i="10"/>
  <c r="D292" i="10"/>
  <c r="D253" i="10"/>
  <c r="D259" i="10"/>
  <c r="D245" i="10"/>
  <c r="D253" i="3"/>
  <c r="D262" i="3"/>
  <c r="D239" i="3"/>
  <c r="D290" i="3"/>
  <c r="D238" i="3"/>
  <c r="D249" i="3"/>
  <c r="D289" i="3"/>
  <c r="D243" i="3"/>
  <c r="D285" i="3"/>
  <c r="D266" i="3"/>
  <c r="D279" i="3"/>
  <c r="D258" i="3"/>
  <c r="D291" i="3"/>
  <c r="D283" i="3"/>
  <c r="D235" i="3"/>
  <c r="D226" i="3"/>
  <c r="D240" i="3"/>
  <c r="D710" i="3"/>
  <c r="D651" i="3"/>
  <c r="D866" i="10"/>
  <c r="D373" i="10"/>
  <c r="D647" i="10"/>
  <c r="D307" i="3"/>
  <c r="D909" i="3"/>
  <c r="D752" i="3"/>
  <c r="D706" i="10"/>
  <c r="D641" i="10"/>
  <c r="D964" i="10"/>
  <c r="D568" i="10"/>
  <c r="D616" i="3"/>
  <c r="D887" i="10"/>
  <c r="D574" i="10"/>
  <c r="D875" i="10"/>
  <c r="D993" i="10"/>
  <c r="D656" i="10"/>
  <c r="D590" i="10"/>
  <c r="D486" i="10"/>
  <c r="D749" i="3"/>
  <c r="D818" i="3"/>
  <c r="D626" i="3"/>
  <c r="D396" i="3"/>
  <c r="D528" i="10"/>
  <c r="D435" i="10"/>
  <c r="D739" i="10"/>
  <c r="D498" i="10"/>
  <c r="D667" i="10"/>
  <c r="D842" i="10"/>
  <c r="D361" i="10"/>
  <c r="D325" i="10"/>
  <c r="D700" i="10"/>
  <c r="D870" i="10"/>
  <c r="D390" i="3"/>
  <c r="D815" i="3"/>
  <c r="D541" i="10"/>
  <c r="D384" i="3"/>
  <c r="D469" i="10"/>
  <c r="D570" i="10"/>
  <c r="D447" i="3"/>
  <c r="D423" i="10"/>
  <c r="D463" i="10"/>
  <c r="D781" i="10"/>
  <c r="D668" i="3"/>
  <c r="D342" i="10"/>
  <c r="D501" i="10"/>
  <c r="D403" i="10"/>
  <c r="D453" i="10"/>
  <c r="D731" i="3"/>
  <c r="D442" i="3"/>
  <c r="D895" i="3"/>
  <c r="D673" i="3"/>
  <c r="D491" i="3"/>
  <c r="D863" i="3"/>
  <c r="D885" i="3"/>
  <c r="D377" i="3"/>
  <c r="D985" i="10"/>
  <c r="D417" i="3"/>
  <c r="D462" i="10"/>
  <c r="D610" i="10"/>
  <c r="D785" i="10"/>
  <c r="D777" i="10"/>
  <c r="D800" i="10"/>
  <c r="D394" i="10"/>
  <c r="D355" i="10"/>
  <c r="D642" i="10"/>
  <c r="D925" i="3"/>
  <c r="D679" i="10"/>
  <c r="D847" i="10"/>
  <c r="D859" i="10"/>
  <c r="D364" i="3"/>
  <c r="D893" i="10"/>
  <c r="D689" i="10"/>
  <c r="D447" i="10"/>
  <c r="D520" i="10"/>
  <c r="D949" i="10"/>
  <c r="D617" i="10"/>
  <c r="D762" i="10"/>
  <c r="D426" i="10"/>
  <c r="D366" i="10"/>
  <c r="D727" i="3"/>
  <c r="D537" i="3"/>
  <c r="D880" i="3"/>
  <c r="D536" i="10"/>
  <c r="D856" i="10"/>
  <c r="D554" i="10"/>
  <c r="D830" i="10"/>
  <c r="D888" i="10"/>
  <c r="D367" i="10"/>
  <c r="D333" i="3"/>
  <c r="D401" i="10"/>
  <c r="D956" i="3"/>
  <c r="D395" i="10"/>
  <c r="D344" i="10"/>
  <c r="D730" i="10"/>
  <c r="D648" i="10"/>
  <c r="D385" i="10"/>
  <c r="D338" i="10"/>
  <c r="D396" i="10"/>
  <c r="D637" i="10"/>
  <c r="D949" i="3"/>
  <c r="D547" i="3"/>
  <c r="D827" i="3"/>
  <c r="D315" i="10"/>
  <c r="D336" i="3"/>
  <c r="D804" i="3"/>
  <c r="D441" i="10"/>
  <c r="D749" i="10"/>
  <c r="D895" i="10"/>
  <c r="D904" i="10"/>
  <c r="D765" i="10"/>
  <c r="D963" i="10"/>
  <c r="D876" i="10"/>
  <c r="D742" i="10"/>
  <c r="D822" i="10"/>
  <c r="D948" i="10"/>
  <c r="D409" i="3"/>
  <c r="D774" i="10"/>
  <c r="D849" i="10"/>
  <c r="D629" i="10"/>
  <c r="D503" i="10"/>
  <c r="D351" i="10"/>
  <c r="D971" i="3"/>
  <c r="D482" i="10"/>
  <c r="D550" i="10"/>
  <c r="D548" i="10"/>
  <c r="D392" i="10"/>
  <c r="D578" i="10"/>
  <c r="D337" i="10"/>
  <c r="D767" i="10"/>
  <c r="D831" i="10"/>
  <c r="D539" i="3"/>
  <c r="D867" i="10"/>
  <c r="D745" i="10"/>
  <c r="D378" i="10"/>
  <c r="D775" i="10"/>
  <c r="D382" i="10"/>
  <c r="D377" i="10"/>
  <c r="D268" i="10"/>
  <c r="D238" i="10"/>
  <c r="D287" i="10"/>
  <c r="D272" i="10"/>
  <c r="D282" i="10"/>
  <c r="D269" i="10"/>
  <c r="D273" i="10"/>
  <c r="D278" i="10"/>
  <c r="D281" i="10"/>
  <c r="D290" i="10"/>
  <c r="D280" i="10"/>
  <c r="D241" i="10"/>
  <c r="D232" i="10"/>
  <c r="D261" i="10"/>
  <c r="D279" i="10"/>
  <c r="D263" i="10"/>
  <c r="D265" i="10"/>
  <c r="D273" i="3"/>
  <c r="D250" i="3"/>
  <c r="D261" i="3"/>
  <c r="D242" i="3"/>
  <c r="D274" i="3"/>
  <c r="D231" i="3"/>
  <c r="D263" i="3"/>
  <c r="D284" i="3"/>
  <c r="D292" i="3"/>
  <c r="D245" i="3"/>
  <c r="D278" i="3"/>
  <c r="D255" i="3"/>
  <c r="D265" i="3"/>
  <c r="D236" i="3"/>
  <c r="D260" i="3"/>
  <c r="D275" i="3"/>
  <c r="D225" i="3"/>
  <c r="D797" i="3"/>
  <c r="D663" i="3"/>
  <c r="D426" i="3"/>
  <c r="D436" i="3"/>
  <c r="D729" i="3"/>
  <c r="D677" i="3"/>
  <c r="D904" i="3"/>
  <c r="D825" i="10"/>
  <c r="D436" i="10"/>
  <c r="D921" i="3"/>
  <c r="D360" i="3"/>
  <c r="D374" i="10"/>
  <c r="D628" i="10"/>
  <c r="D544" i="3"/>
  <c r="D864" i="3"/>
  <c r="D910" i="10"/>
  <c r="D911" i="10"/>
  <c r="D991" i="10"/>
  <c r="D787" i="10"/>
  <c r="D967" i="10"/>
  <c r="D559" i="3"/>
  <c r="D620" i="3"/>
  <c r="D733" i="10"/>
  <c r="D947" i="10"/>
  <c r="D605" i="10"/>
  <c r="D411" i="3"/>
  <c r="D898" i="10"/>
  <c r="D934" i="10"/>
  <c r="D717" i="10"/>
  <c r="D878" i="10"/>
  <c r="D768" i="10"/>
  <c r="D824" i="10"/>
  <c r="D850" i="10"/>
  <c r="D609" i="10"/>
  <c r="D357" i="3"/>
  <c r="D382" i="3"/>
  <c r="D788" i="10"/>
  <c r="D913" i="10"/>
  <c r="D566" i="10"/>
  <c r="D340" i="10"/>
  <c r="D661" i="10"/>
  <c r="D449" i="10"/>
  <c r="D588" i="10"/>
  <c r="D957" i="10"/>
  <c r="D663" i="10"/>
  <c r="D327" i="3"/>
  <c r="D722" i="10"/>
  <c r="D977" i="10"/>
  <c r="D402" i="10"/>
  <c r="D976" i="3"/>
  <c r="D655" i="3"/>
  <c r="D704" i="3"/>
  <c r="D602" i="3"/>
  <c r="D572" i="3"/>
  <c r="D962" i="3"/>
  <c r="D330" i="10"/>
  <c r="D471" i="10"/>
  <c r="D840" i="10"/>
  <c r="D972" i="10"/>
  <c r="D880" i="10"/>
  <c r="D338" i="3"/>
  <c r="D901" i="3"/>
  <c r="D673" i="10"/>
  <c r="D848" i="10"/>
  <c r="D711" i="10"/>
  <c r="D569" i="10"/>
  <c r="D728" i="3"/>
  <c r="D959" i="10"/>
  <c r="D653" i="10"/>
  <c r="D814" i="10"/>
  <c r="D982" i="10"/>
  <c r="D522" i="10"/>
  <c r="D912" i="10"/>
  <c r="D357" i="10"/>
  <c r="D969" i="10"/>
  <c r="D320" i="3"/>
  <c r="D678" i="10"/>
  <c r="D302" i="10"/>
  <c r="D915" i="10"/>
  <c r="D795" i="10"/>
  <c r="D922" i="10"/>
  <c r="D986" i="3"/>
  <c r="D354" i="3"/>
  <c r="D429" i="3"/>
  <c r="D503" i="3"/>
  <c r="D846" i="3"/>
  <c r="D504" i="10"/>
  <c r="D443" i="3"/>
  <c r="D308" i="3"/>
  <c r="D592" i="10"/>
  <c r="D710" i="10"/>
  <c r="D565" i="10"/>
  <c r="D643" i="10"/>
  <c r="D705" i="10"/>
  <c r="D979" i="10"/>
  <c r="D847" i="3"/>
  <c r="D400" i="10"/>
  <c r="D909" i="10"/>
  <c r="D356" i="3"/>
  <c r="D517" i="10"/>
  <c r="D970" i="3"/>
  <c r="D391" i="3"/>
  <c r="D935" i="3"/>
  <c r="D763" i="10"/>
  <c r="D439" i="3"/>
  <c r="D563" i="10"/>
  <c r="D823" i="10"/>
  <c r="D614" i="10"/>
  <c r="D778" i="10"/>
  <c r="D615" i="3"/>
  <c r="D729" i="10"/>
  <c r="D540" i="10"/>
  <c r="D368" i="10"/>
  <c r="D857" i="10"/>
  <c r="D347" i="10"/>
  <c r="D748" i="10"/>
  <c r="D670" i="10"/>
  <c r="D844" i="10"/>
  <c r="D538" i="10"/>
  <c r="D974" i="10"/>
  <c r="D626" i="10"/>
  <c r="D855" i="10"/>
  <c r="D350" i="10"/>
  <c r="D573" i="3"/>
  <c r="D351" i="3"/>
  <c r="D549" i="10"/>
  <c r="D456" i="10"/>
  <c r="D726" i="3"/>
  <c r="D455" i="10"/>
  <c r="D604" i="3"/>
  <c r="D986" i="10"/>
  <c r="D644" i="10"/>
  <c r="D996" i="10"/>
  <c r="D306" i="10"/>
  <c r="D476" i="3"/>
  <c r="D531" i="10"/>
  <c r="D466" i="10"/>
  <c r="D369" i="10"/>
  <c r="D692" i="10"/>
  <c r="D228" i="10"/>
  <c r="D260" i="10"/>
  <c r="D226" i="10"/>
  <c r="D289" i="10"/>
  <c r="D235" i="10"/>
  <c r="D264" i="10"/>
  <c r="D254" i="10"/>
  <c r="D275" i="10"/>
  <c r="D285" i="10"/>
  <c r="D236" i="10"/>
  <c r="D242" i="10"/>
  <c r="D233" i="10"/>
  <c r="D251" i="10"/>
  <c r="D255" i="10"/>
  <c r="D252" i="10"/>
  <c r="D244" i="10"/>
  <c r="D257" i="10"/>
  <c r="D233" i="3"/>
  <c r="D256" i="3"/>
  <c r="D257" i="3"/>
  <c r="D276" i="3"/>
  <c r="D269" i="3"/>
  <c r="D287" i="3"/>
  <c r="D280" i="3"/>
  <c r="D264" i="3"/>
  <c r="D277" i="3"/>
  <c r="D230" i="3"/>
  <c r="D246" i="3"/>
  <c r="D270" i="3"/>
  <c r="D229" i="3"/>
  <c r="D232" i="3"/>
  <c r="D288" i="3"/>
  <c r="D272" i="3"/>
  <c r="D234" i="3"/>
  <c r="D401" i="3"/>
  <c r="D592" i="3"/>
  <c r="D519" i="10"/>
  <c r="D372" i="3"/>
  <c r="D890" i="10"/>
  <c r="D472" i="3"/>
  <c r="D743" i="3"/>
  <c r="D764" i="10"/>
  <c r="D543" i="10"/>
  <c r="D712" i="10"/>
  <c r="D797" i="10"/>
  <c r="D398" i="10"/>
  <c r="D502" i="3"/>
  <c r="D815" i="10"/>
  <c r="D527" i="10"/>
  <c r="D309" i="10"/>
  <c r="D926" i="3"/>
  <c r="D407" i="10"/>
  <c r="D728" i="10"/>
  <c r="D809" i="3"/>
  <c r="D963" i="3"/>
  <c r="D325" i="3"/>
  <c r="D892" i="10"/>
  <c r="D964" i="3"/>
  <c r="D431" i="3"/>
  <c r="D995" i="3"/>
  <c r="D697" i="10"/>
  <c r="D621" i="3"/>
  <c r="D926" i="10"/>
  <c r="D432" i="10"/>
  <c r="D833" i="3"/>
  <c r="D317" i="10"/>
  <c r="D649" i="10"/>
  <c r="D506" i="10"/>
  <c r="D888" i="3"/>
  <c r="D359" i="3"/>
  <c r="D586" i="10"/>
  <c r="D580" i="10"/>
  <c r="D818" i="10"/>
  <c r="D756" i="10"/>
  <c r="D309" i="3"/>
  <c r="D809" i="10"/>
  <c r="D636" i="10"/>
  <c r="D621" i="10"/>
  <c r="D608" i="10"/>
  <c r="D686" i="10"/>
  <c r="D772" i="10"/>
  <c r="D693" i="10"/>
  <c r="D428" i="10"/>
  <c r="D771" i="3"/>
  <c r="D435" i="3"/>
  <c r="D908" i="3"/>
  <c r="D821" i="3"/>
  <c r="D898" i="3"/>
  <c r="D927" i="3"/>
  <c r="D832" i="3"/>
  <c r="D317" i="3"/>
  <c r="D611" i="10"/>
  <c r="D896" i="10"/>
  <c r="D507" i="10"/>
  <c r="D643" i="3"/>
  <c r="D293" i="3"/>
  <c r="D789" i="10"/>
  <c r="D349" i="10"/>
  <c r="D652" i="10"/>
  <c r="D358" i="10"/>
  <c r="D645" i="10"/>
  <c r="D833" i="10"/>
  <c r="D324" i="3"/>
  <c r="D386" i="10"/>
  <c r="D908" i="10"/>
  <c r="D500" i="10"/>
  <c r="D516" i="10"/>
  <c r="D567" i="10"/>
  <c r="D838" i="10"/>
  <c r="D905" i="10"/>
  <c r="D625" i="10"/>
  <c r="D319" i="10"/>
  <c r="D438" i="3"/>
  <c r="D699" i="10"/>
  <c r="D920" i="3"/>
  <c r="D900" i="3"/>
  <c r="D381" i="3"/>
  <c r="D958" i="3"/>
  <c r="D545" i="3"/>
  <c r="D511" i="10"/>
  <c r="D310" i="3"/>
  <c r="D424" i="10"/>
  <c r="D654" i="10"/>
  <c r="D994" i="10"/>
  <c r="D322" i="10"/>
  <c r="D564" i="10"/>
  <c r="D474" i="10"/>
  <c r="D485" i="10"/>
  <c r="D354" i="10"/>
  <c r="D454" i="10"/>
  <c r="D484" i="10"/>
  <c r="D616" i="10"/>
  <c r="D919" i="10"/>
  <c r="D512" i="10"/>
  <c r="D455" i="3"/>
  <c r="D433" i="10"/>
  <c r="D314" i="10"/>
  <c r="D891" i="3"/>
  <c r="D433" i="3"/>
  <c r="D817" i="10"/>
  <c r="D620" i="10"/>
  <c r="D597" i="10"/>
  <c r="D766" i="10"/>
  <c r="D694" i="10"/>
  <c r="D316" i="10"/>
  <c r="D331" i="10"/>
  <c r="D415" i="10"/>
  <c r="D696" i="10"/>
  <c r="D577" i="10"/>
  <c r="D326" i="10"/>
  <c r="D828" i="10"/>
  <c r="D869" i="10"/>
  <c r="D521" i="3"/>
  <c r="D478" i="10"/>
  <c r="D924" i="10"/>
  <c r="D807" i="10"/>
  <c r="D451" i="10"/>
  <c r="D853" i="3"/>
  <c r="D803" i="10"/>
  <c r="D395" i="3"/>
  <c r="D980" i="3"/>
  <c r="D404" i="10"/>
  <c r="D299" i="10"/>
  <c r="D860" i="10"/>
  <c r="D698" i="10"/>
  <c r="D410" i="10"/>
  <c r="D656" i="3"/>
  <c r="D907" i="10"/>
  <c r="D591" i="10"/>
  <c r="D476" i="10"/>
  <c r="D664" i="10"/>
  <c r="D630" i="10"/>
  <c r="D810" i="10"/>
  <c r="D283" i="10"/>
  <c r="D288" i="10"/>
  <c r="D262" i="10"/>
  <c r="D229" i="10"/>
  <c r="D225" i="10"/>
  <c r="D284" i="10"/>
  <c r="D276" i="10"/>
  <c r="D243" i="10"/>
  <c r="D239" i="10"/>
  <c r="D266" i="10"/>
  <c r="D231" i="10"/>
  <c r="D246" i="10"/>
  <c r="D274" i="10"/>
  <c r="D286" i="10"/>
  <c r="D240" i="10"/>
  <c r="D248" i="10"/>
  <c r="D227" i="10"/>
  <c r="D227" i="3"/>
  <c r="D286" i="3"/>
  <c r="D228" i="3"/>
  <c r="D248" i="3"/>
  <c r="D259" i="3"/>
  <c r="D247" i="3"/>
  <c r="D254" i="3"/>
  <c r="D268" i="3"/>
  <c r="D237" i="3"/>
  <c r="D244" i="3"/>
  <c r="D267" i="3"/>
  <c r="D252" i="3"/>
  <c r="D271" i="3"/>
  <c r="D251" i="3"/>
  <c r="D241" i="3"/>
  <c r="D282" i="3"/>
  <c r="D281" i="3"/>
  <c r="D3" i="10"/>
  <c r="D2" i="10"/>
  <c r="D3" i="3"/>
  <c r="D2" i="3"/>
  <c r="D32" i="3"/>
  <c r="D10" i="3"/>
  <c r="D34" i="3"/>
  <c r="D44" i="3"/>
  <c r="D43" i="3"/>
  <c r="D38" i="3"/>
  <c r="D31" i="3"/>
  <c r="D29" i="3"/>
  <c r="D37" i="3"/>
  <c r="D26" i="3"/>
  <c r="D218" i="3"/>
  <c r="D172" i="3"/>
  <c r="D109" i="3"/>
  <c r="D95" i="3"/>
  <c r="D223" i="3"/>
  <c r="D72" i="3"/>
  <c r="D155" i="3"/>
  <c r="D158" i="3"/>
  <c r="D119" i="3"/>
  <c r="D135" i="3"/>
  <c r="D183" i="3"/>
  <c r="D196" i="3"/>
  <c r="D194" i="3"/>
  <c r="D83" i="3"/>
  <c r="D178" i="3"/>
  <c r="D189" i="3"/>
  <c r="D92" i="3"/>
  <c r="D146" i="3"/>
  <c r="D98" i="3"/>
  <c r="D102" i="3"/>
  <c r="D213" i="3"/>
  <c r="D49" i="3"/>
  <c r="D114" i="3"/>
  <c r="D96" i="3"/>
  <c r="D107" i="3"/>
  <c r="D185" i="3"/>
  <c r="D77" i="3"/>
  <c r="D160" i="3"/>
  <c r="D68" i="3"/>
  <c r="D192" i="3"/>
  <c r="D90" i="3"/>
  <c r="D59" i="3"/>
  <c r="D154" i="3"/>
  <c r="D87" i="3"/>
  <c r="D174" i="3"/>
  <c r="D186" i="3"/>
  <c r="D216" i="3"/>
  <c r="D132" i="3"/>
  <c r="D84" i="3"/>
  <c r="D200" i="3"/>
  <c r="D73" i="3"/>
  <c r="D140" i="3"/>
  <c r="D188" i="3"/>
  <c r="D54" i="3"/>
  <c r="D82" i="3"/>
  <c r="D33" i="3"/>
  <c r="D24" i="3"/>
  <c r="D9" i="3"/>
  <c r="D30" i="3"/>
  <c r="D35" i="3"/>
  <c r="D6" i="3"/>
  <c r="D8" i="3"/>
  <c r="D27" i="3"/>
  <c r="D28" i="3"/>
  <c r="D63" i="3"/>
  <c r="D207" i="3"/>
  <c r="D212" i="3"/>
  <c r="D199" i="3"/>
  <c r="D173" i="3"/>
  <c r="D99" i="3"/>
  <c r="D217" i="3"/>
  <c r="D139" i="3"/>
  <c r="D166" i="3"/>
  <c r="D145" i="3"/>
  <c r="D176" i="3"/>
  <c r="D62" i="3"/>
  <c r="D133" i="3"/>
  <c r="D204" i="3"/>
  <c r="D156" i="3"/>
  <c r="D167" i="3"/>
  <c r="D187" i="3"/>
  <c r="D67" i="3"/>
  <c r="D93" i="3"/>
  <c r="D161" i="3"/>
  <c r="D116" i="3"/>
  <c r="D203" i="3"/>
  <c r="D221" i="3"/>
  <c r="D103" i="3"/>
  <c r="D64" i="3"/>
  <c r="D122" i="3"/>
  <c r="D75" i="3"/>
  <c r="D180" i="3"/>
  <c r="D106" i="3"/>
  <c r="D85" i="3"/>
  <c r="D211" i="3"/>
  <c r="D201" i="3"/>
  <c r="D131" i="3"/>
  <c r="D115" i="3"/>
  <c r="D78" i="3"/>
  <c r="D47" i="3"/>
  <c r="D142" i="3"/>
  <c r="D121" i="3"/>
  <c r="D162" i="3"/>
  <c r="D117" i="3"/>
  <c r="D51" i="3"/>
  <c r="D151" i="3"/>
  <c r="D152" i="3"/>
  <c r="D209" i="3"/>
  <c r="D15" i="3"/>
  <c r="D13" i="3"/>
  <c r="D22" i="3"/>
  <c r="D45" i="3"/>
  <c r="D18" i="3"/>
  <c r="D12" i="3"/>
  <c r="D42" i="3"/>
  <c r="D39" i="3"/>
  <c r="D7" i="3"/>
  <c r="D40" i="3"/>
  <c r="D14" i="3"/>
  <c r="D46" i="3"/>
  <c r="D191" i="3"/>
  <c r="D89" i="3"/>
  <c r="D149" i="3"/>
  <c r="D179" i="3"/>
  <c r="D70" i="3"/>
  <c r="D205" i="3"/>
  <c r="D164" i="3"/>
  <c r="D163" i="3"/>
  <c r="D177" i="3"/>
  <c r="D214" i="3"/>
  <c r="D175" i="3"/>
  <c r="D197" i="3"/>
  <c r="D57" i="3"/>
  <c r="D137" i="3"/>
  <c r="D198" i="3"/>
  <c r="D224" i="3"/>
  <c r="D144" i="3"/>
  <c r="D220" i="3"/>
  <c r="D182" i="3"/>
  <c r="D111" i="3"/>
  <c r="D193" i="3"/>
  <c r="D112" i="3"/>
  <c r="D138" i="3"/>
  <c r="D126" i="3"/>
  <c r="D69" i="3"/>
  <c r="D52" i="3"/>
  <c r="D105" i="3"/>
  <c r="D141" i="3"/>
  <c r="D91" i="3"/>
  <c r="D127" i="3"/>
  <c r="D81" i="3"/>
  <c r="D118" i="3"/>
  <c r="D136" i="3"/>
  <c r="D208" i="3"/>
  <c r="D48" i="3"/>
  <c r="D143" i="3"/>
  <c r="D148" i="3"/>
  <c r="D150" i="3"/>
  <c r="D58" i="3"/>
  <c r="D128" i="3"/>
  <c r="D76" i="3"/>
  <c r="D55" i="3"/>
  <c r="D168" i="3"/>
  <c r="D169" i="3"/>
  <c r="D16" i="3"/>
  <c r="D25" i="3"/>
  <c r="D36" i="3"/>
  <c r="D41" i="3"/>
  <c r="D23" i="3"/>
  <c r="D5" i="3"/>
  <c r="D19" i="3"/>
  <c r="D21" i="3"/>
  <c r="D20" i="3"/>
  <c r="D11" i="3"/>
  <c r="D17" i="3"/>
  <c r="D4" i="3"/>
  <c r="D129" i="3"/>
  <c r="D181" i="3"/>
  <c r="D110" i="3"/>
  <c r="D171" i="3"/>
  <c r="D71" i="3"/>
  <c r="D60" i="3"/>
  <c r="D157" i="3"/>
  <c r="D222" i="3"/>
  <c r="D195" i="3"/>
  <c r="D56" i="3"/>
  <c r="D74" i="3"/>
  <c r="D165" i="3"/>
  <c r="D97" i="3"/>
  <c r="D100" i="3"/>
  <c r="D153" i="3"/>
  <c r="D66" i="3"/>
  <c r="D61" i="3"/>
  <c r="D125" i="3"/>
  <c r="D219" i="3"/>
  <c r="D108" i="3"/>
  <c r="D86" i="3"/>
  <c r="D88" i="3"/>
  <c r="D130" i="3"/>
  <c r="D147" i="3"/>
  <c r="D206" i="3"/>
  <c r="D101" i="3"/>
  <c r="D134" i="3"/>
  <c r="D210" i="3"/>
  <c r="D190" i="3"/>
  <c r="D80" i="3"/>
  <c r="D123" i="3"/>
  <c r="D65" i="3"/>
  <c r="D120" i="3"/>
  <c r="D202" i="3"/>
  <c r="D170" i="3"/>
  <c r="D94" i="3"/>
  <c r="D113" i="3"/>
  <c r="D124" i="3"/>
  <c r="D215" i="3"/>
  <c r="D104" i="3"/>
  <c r="D159" i="3"/>
  <c r="D184" i="3"/>
  <c r="D79" i="3"/>
  <c r="D50" i="3"/>
  <c r="D53" i="3"/>
  <c r="D24" i="10"/>
  <c r="D13" i="10"/>
  <c r="D33" i="10"/>
  <c r="D39" i="10"/>
  <c r="D16" i="10"/>
  <c r="D41" i="10"/>
  <c r="D6" i="10"/>
  <c r="D20" i="10"/>
  <c r="D9" i="10"/>
  <c r="D35" i="10"/>
  <c r="D180" i="10"/>
  <c r="D92" i="10"/>
  <c r="D140" i="10"/>
  <c r="D182" i="10"/>
  <c r="D173" i="10"/>
  <c r="D104" i="10"/>
  <c r="D73" i="10"/>
  <c r="D108" i="10"/>
  <c r="D205" i="10"/>
  <c r="D221" i="10"/>
  <c r="D114" i="10"/>
  <c r="D207" i="10"/>
  <c r="D81" i="10"/>
  <c r="D106" i="10"/>
  <c r="D213" i="10"/>
  <c r="D121" i="10"/>
  <c r="D184" i="10"/>
  <c r="D138" i="10"/>
  <c r="D145" i="10"/>
  <c r="D55" i="10"/>
  <c r="D109" i="10"/>
  <c r="D161" i="10"/>
  <c r="D119" i="10"/>
  <c r="D40" i="10"/>
  <c r="D28" i="10"/>
  <c r="D38" i="10"/>
  <c r="D37" i="10"/>
  <c r="D30" i="10"/>
  <c r="D21" i="10"/>
  <c r="D43" i="10"/>
  <c r="D15" i="10"/>
  <c r="D11" i="10"/>
  <c r="D26" i="10"/>
  <c r="D18" i="10"/>
  <c r="D94" i="10"/>
  <c r="D152" i="10"/>
  <c r="D105" i="10"/>
  <c r="D149" i="10"/>
  <c r="D194" i="10"/>
  <c r="D133" i="10"/>
  <c r="D46" i="10"/>
  <c r="D54" i="10"/>
  <c r="D48" i="10"/>
  <c r="D163" i="10"/>
  <c r="D166" i="10"/>
  <c r="D112" i="10"/>
  <c r="D197" i="10"/>
  <c r="D50" i="10"/>
  <c r="D146" i="10"/>
  <c r="D103" i="10"/>
  <c r="D68" i="10"/>
  <c r="D66" i="10"/>
  <c r="D123" i="10"/>
  <c r="D100" i="10"/>
  <c r="D174" i="10"/>
  <c r="D218" i="10"/>
  <c r="D189" i="10"/>
  <c r="D117" i="10"/>
  <c r="D131" i="10"/>
  <c r="D150" i="10"/>
  <c r="D179" i="10"/>
  <c r="D190" i="10"/>
  <c r="D57" i="10"/>
  <c r="D175" i="10"/>
  <c r="D129" i="10"/>
  <c r="D51" i="10"/>
  <c r="D72" i="10"/>
  <c r="D192" i="10"/>
  <c r="D107" i="10"/>
  <c r="D87" i="10"/>
  <c r="D141" i="10"/>
  <c r="D196" i="10"/>
  <c r="D151" i="10"/>
  <c r="D110" i="10"/>
  <c r="D85" i="10"/>
  <c r="D98" i="10"/>
  <c r="D124" i="10"/>
  <c r="D203" i="10"/>
  <c r="D88" i="10"/>
  <c r="D90" i="10"/>
  <c r="D120" i="10"/>
  <c r="D186" i="10"/>
  <c r="D136" i="10"/>
  <c r="D195" i="10"/>
  <c r="D222" i="10"/>
  <c r="D193" i="10"/>
  <c r="D143" i="10"/>
  <c r="D42" i="10"/>
  <c r="D31" i="10"/>
  <c r="D29" i="10"/>
  <c r="D27" i="10"/>
  <c r="D8" i="10"/>
  <c r="D25" i="10"/>
  <c r="D45" i="10"/>
  <c r="D17" i="10"/>
  <c r="D10" i="10"/>
  <c r="D12" i="10"/>
  <c r="D93" i="10"/>
  <c r="D191" i="10"/>
  <c r="D111" i="10"/>
  <c r="D64" i="10"/>
  <c r="D164" i="10"/>
  <c r="D200" i="10"/>
  <c r="D214" i="10"/>
  <c r="D53" i="10"/>
  <c r="D172" i="10"/>
  <c r="D59" i="10"/>
  <c r="D199" i="10"/>
  <c r="D125" i="10"/>
  <c r="D148" i="10"/>
  <c r="D183" i="10"/>
  <c r="D77" i="10"/>
  <c r="D169" i="10"/>
  <c r="D137" i="10"/>
  <c r="D187" i="10"/>
  <c r="D160" i="10"/>
  <c r="D127" i="10"/>
  <c r="D76" i="10"/>
  <c r="D132" i="10"/>
  <c r="D115" i="10"/>
  <c r="D154" i="10"/>
  <c r="D101" i="10"/>
  <c r="D185" i="10"/>
  <c r="D49" i="10"/>
  <c r="D181" i="10"/>
  <c r="D126" i="10"/>
  <c r="D208" i="10"/>
  <c r="D79" i="10"/>
  <c r="D118" i="10"/>
  <c r="D188" i="10"/>
  <c r="D156" i="10"/>
  <c r="D158" i="10"/>
  <c r="D142" i="10"/>
  <c r="D198" i="10"/>
  <c r="D71" i="10"/>
  <c r="D217" i="10"/>
  <c r="D201" i="10"/>
  <c r="D167" i="10"/>
  <c r="D176" i="10"/>
  <c r="D171" i="10"/>
  <c r="D96" i="10"/>
  <c r="D170" i="10"/>
  <c r="D80" i="10"/>
  <c r="D70" i="10"/>
  <c r="D113" i="10"/>
  <c r="D84" i="10"/>
  <c r="D165" i="10"/>
  <c r="D209" i="10"/>
  <c r="D61" i="10"/>
  <c r="D7" i="10"/>
  <c r="D44" i="10"/>
  <c r="D4" i="10"/>
  <c r="D23" i="10"/>
  <c r="D22" i="10"/>
  <c r="D34" i="10"/>
  <c r="D32" i="10"/>
  <c r="D19" i="10"/>
  <c r="D5" i="10"/>
  <c r="D14" i="10"/>
  <c r="D36" i="10"/>
  <c r="D212" i="10"/>
  <c r="D122" i="10"/>
  <c r="D47" i="10"/>
  <c r="D219" i="10"/>
  <c r="D58" i="10"/>
  <c r="D147" i="10"/>
  <c r="D153" i="10"/>
  <c r="D62" i="10"/>
  <c r="D135" i="10"/>
  <c r="D134" i="10"/>
  <c r="D155" i="10"/>
  <c r="D130" i="10"/>
  <c r="D74" i="10"/>
  <c r="D82" i="10"/>
  <c r="D224" i="10"/>
  <c r="D75" i="10"/>
  <c r="D177" i="10"/>
  <c r="D78" i="10"/>
  <c r="D83" i="10"/>
  <c r="D223" i="10"/>
  <c r="D216" i="10"/>
  <c r="D220" i="10"/>
  <c r="D211" i="10"/>
  <c r="D139" i="10"/>
  <c r="D128" i="10"/>
  <c r="D144" i="10"/>
  <c r="D116" i="10"/>
  <c r="D56" i="10"/>
  <c r="D162" i="10"/>
  <c r="D67" i="10"/>
  <c r="D63" i="10"/>
  <c r="D52" i="10"/>
  <c r="D159" i="10"/>
  <c r="D86" i="10"/>
  <c r="D89" i="10"/>
  <c r="D210" i="10"/>
  <c r="D97" i="10"/>
  <c r="D168" i="10"/>
  <c r="D91" i="10"/>
  <c r="D65" i="10"/>
  <c r="D95" i="10"/>
  <c r="D206" i="10"/>
  <c r="D60" i="10"/>
  <c r="D202" i="10"/>
  <c r="D157" i="10"/>
  <c r="D99" i="10"/>
  <c r="D69" i="10"/>
  <c r="D204" i="10"/>
  <c r="D178" i="10"/>
  <c r="D102" i="10"/>
  <c r="D215" i="10"/>
  <c r="AB207" i="4" l="1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AH398" i="4"/>
  <c r="Y954" i="4"/>
  <c r="X954" i="4"/>
  <c r="AG954" i="4" s="1"/>
  <c r="Y931" i="4"/>
  <c r="X931" i="4"/>
  <c r="AG888" i="4"/>
  <c r="AI888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/>
  <c r="AC805" i="4"/>
  <c r="Z805" i="4"/>
  <c r="AK805" i="4"/>
  <c r="AD805" i="4"/>
  <c r="AH805" i="4"/>
  <c r="AE805" i="4"/>
  <c r="Y963" i="4"/>
  <c r="X963" i="4"/>
  <c r="Y776" i="4"/>
  <c r="AH776" i="4" s="1"/>
  <c r="AN776" i="4" s="1"/>
  <c r="AT776" i="4" s="1"/>
  <c r="AI776" i="4"/>
  <c r="AF776" i="4"/>
  <c r="AB776" i="4"/>
  <c r="AC776" i="4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AE757" i="4"/>
  <c r="AK757" i="4"/>
  <c r="AD757" i="4"/>
  <c r="AG757" i="4"/>
  <c r="AF757" i="4"/>
  <c r="Z757" i="4"/>
  <c r="AC757" i="4"/>
  <c r="Y694" i="4"/>
  <c r="AC694" i="4"/>
  <c r="Y585" i="4"/>
  <c r="AF585" i="4" s="1"/>
  <c r="AC585" i="4"/>
  <c r="AK585" i="4"/>
  <c r="AK935" i="4"/>
  <c r="AI935" i="4"/>
  <c r="Y349" i="4"/>
  <c r="AA349" i="4" s="1"/>
  <c r="AC349" i="4"/>
  <c r="Z928" i="4"/>
  <c r="AB928" i="4"/>
  <c r="AF928" i="4"/>
  <c r="AI928" i="4"/>
  <c r="AC928" i="4"/>
  <c r="AE928" i="4"/>
  <c r="AH928" i="4"/>
  <c r="AA928" i="4"/>
  <c r="AG928" i="4"/>
  <c r="AJ928" i="4"/>
  <c r="Y580" i="4"/>
  <c r="AC580" i="4"/>
  <c r="AF580" i="4"/>
  <c r="AK580" i="4"/>
  <c r="AE580" i="4"/>
  <c r="Z580" i="4"/>
  <c r="AH580" i="4"/>
  <c r="AA580" i="4"/>
  <c r="AD580" i="4"/>
  <c r="AI580" i="4"/>
  <c r="Y660" i="4"/>
  <c r="AD660" i="4" s="1"/>
  <c r="AE660" i="4"/>
  <c r="X981" i="4"/>
  <c r="Y981" i="4"/>
  <c r="X759" i="4"/>
  <c r="Y759" i="4"/>
  <c r="Z759" i="4" s="1"/>
  <c r="X941" i="4"/>
  <c r="Y941" i="4"/>
  <c r="Y392" i="4"/>
  <c r="AD392" i="4" s="1"/>
  <c r="AP392" i="4" s="1"/>
  <c r="AV392" i="4" s="1"/>
  <c r="Z392" i="4"/>
  <c r="AC392" i="4"/>
  <c r="AH392" i="4"/>
  <c r="AJ392" i="4"/>
  <c r="AK392" i="4"/>
  <c r="AE392" i="4"/>
  <c r="AF392" i="4"/>
  <c r="X556" i="4"/>
  <c r="Y556" i="4"/>
  <c r="AA556" i="4" s="1"/>
  <c r="AE400" i="4"/>
  <c r="AA400" i="4"/>
  <c r="AK400" i="4"/>
  <c r="W389" i="4"/>
  <c r="X389" i="4" s="1"/>
  <c r="AM732" i="4"/>
  <c r="AJ888" i="4"/>
  <c r="V997" i="4"/>
  <c r="W997" i="4" s="1"/>
  <c r="AD400" i="4"/>
  <c r="AO409" i="4"/>
  <c r="AU409" i="4" s="1"/>
  <c r="AI400" i="4"/>
  <c r="Y677" i="4"/>
  <c r="AE677" i="4" s="1"/>
  <c r="V949" i="4"/>
  <c r="AC5" i="4"/>
  <c r="AQ732" i="4"/>
  <c r="AW732" i="4" s="1"/>
  <c r="V859" i="4"/>
  <c r="V974" i="4"/>
  <c r="Y998" i="4"/>
  <c r="W697" i="4"/>
  <c r="V842" i="4"/>
  <c r="W842" i="4" s="1"/>
  <c r="X842" i="4" s="1"/>
  <c r="X970" i="4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P106" i="4" s="1"/>
  <c r="AV106" i="4" s="1"/>
  <c r="AA106" i="4"/>
  <c r="AD116" i="4"/>
  <c r="Z116" i="4"/>
  <c r="AG116" i="4"/>
  <c r="AM116" i="4" s="1"/>
  <c r="AS116" i="4" s="1"/>
  <c r="AE106" i="4"/>
  <c r="AB116" i="4"/>
  <c r="AA116" i="4"/>
  <c r="W16" i="4"/>
  <c r="X16" i="4" s="1"/>
  <c r="Y16" i="4" s="1"/>
  <c r="AK116" i="4"/>
  <c r="AQ116" i="4" s="1"/>
  <c r="AW116" i="4" s="1"/>
  <c r="AJ116" i="4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J954" i="4"/>
  <c r="AI985" i="4"/>
  <c r="AO985" i="4" s="1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K54" i="3"/>
  <c r="J54" i="3"/>
  <c r="I54" i="3"/>
  <c r="F54" i="3"/>
  <c r="H54" i="3"/>
  <c r="K6" i="3"/>
  <c r="I6" i="3"/>
  <c r="J6" i="3"/>
  <c r="H6" i="3"/>
  <c r="F6" i="3"/>
  <c r="J118" i="3"/>
  <c r="K118" i="3"/>
  <c r="I118" i="3"/>
  <c r="F118" i="3"/>
  <c r="H118" i="3"/>
  <c r="K923" i="8"/>
  <c r="J923" i="8"/>
  <c r="K811" i="8"/>
  <c r="J811" i="8"/>
  <c r="K39" i="3"/>
  <c r="J39" i="3"/>
  <c r="I39" i="3"/>
  <c r="H39" i="3"/>
  <c r="F39" i="3"/>
  <c r="J119" i="3"/>
  <c r="K119" i="3"/>
  <c r="I119" i="3"/>
  <c r="H119" i="3"/>
  <c r="F119" i="3"/>
  <c r="J74" i="3"/>
  <c r="K74" i="3"/>
  <c r="I74" i="3"/>
  <c r="J743" i="8"/>
  <c r="K743" i="8"/>
  <c r="J787" i="8"/>
  <c r="K787" i="8"/>
  <c r="K281" i="3"/>
  <c r="J281" i="3"/>
  <c r="I281" i="3"/>
  <c r="J16" i="3"/>
  <c r="K16" i="3"/>
  <c r="I16" i="3"/>
  <c r="F16" i="3"/>
  <c r="H16" i="3"/>
  <c r="I142" i="3"/>
  <c r="J142" i="3"/>
  <c r="K142" i="3"/>
  <c r="F142" i="3"/>
  <c r="H142" i="3"/>
  <c r="K146" i="3"/>
  <c r="J146" i="3"/>
  <c r="I146" i="3"/>
  <c r="F146" i="3"/>
  <c r="H146" i="3"/>
  <c r="J956" i="8"/>
  <c r="K956" i="8"/>
  <c r="K813" i="8"/>
  <c r="J813" i="8"/>
  <c r="J390" i="3"/>
  <c r="K390" i="3"/>
  <c r="I390" i="3"/>
  <c r="K170" i="3"/>
  <c r="J170" i="3"/>
  <c r="I170" i="3"/>
  <c r="J75" i="3"/>
  <c r="I75" i="3"/>
  <c r="K75" i="3"/>
  <c r="F75" i="3"/>
  <c r="H75" i="3"/>
  <c r="K32" i="3"/>
  <c r="J32" i="3"/>
  <c r="I32" i="3"/>
  <c r="I165" i="3"/>
  <c r="K165" i="3"/>
  <c r="J165" i="3"/>
  <c r="H165" i="3"/>
  <c r="F165" i="3"/>
  <c r="J180" i="3"/>
  <c r="K180" i="3"/>
  <c r="I180" i="3"/>
  <c r="K700" i="8"/>
  <c r="J700" i="8"/>
  <c r="K694" i="8"/>
  <c r="J694" i="8"/>
  <c r="J256" i="3"/>
  <c r="K256" i="3"/>
  <c r="I256" i="3"/>
  <c r="J33" i="3"/>
  <c r="K33" i="3"/>
  <c r="I33" i="3"/>
  <c r="H33" i="3"/>
  <c r="F33" i="3"/>
  <c r="K69" i="3"/>
  <c r="I69" i="3"/>
  <c r="J69" i="3"/>
  <c r="H69" i="3"/>
  <c r="F69" i="3"/>
  <c r="J114" i="3"/>
  <c r="K114" i="3"/>
  <c r="I114" i="3"/>
  <c r="F114" i="3"/>
  <c r="H114" i="3"/>
  <c r="J997" i="8"/>
  <c r="K997" i="8"/>
  <c r="K968" i="8"/>
  <c r="J968" i="8"/>
  <c r="K796" i="8"/>
  <c r="J796" i="8"/>
  <c r="K181" i="3"/>
  <c r="J181" i="3"/>
  <c r="I181" i="3"/>
  <c r="H181" i="3"/>
  <c r="F181" i="3"/>
  <c r="J78" i="3"/>
  <c r="K78" i="3"/>
  <c r="I78" i="3"/>
  <c r="H78" i="3"/>
  <c r="F78" i="3"/>
  <c r="K117" i="3"/>
  <c r="J117" i="3"/>
  <c r="I117" i="3"/>
  <c r="F117" i="3"/>
  <c r="H117" i="3"/>
  <c r="K135" i="3"/>
  <c r="J135" i="3"/>
  <c r="I135" i="3"/>
  <c r="H135" i="3"/>
  <c r="F135" i="3"/>
  <c r="J122" i="3"/>
  <c r="K122" i="3"/>
  <c r="F122" i="3"/>
  <c r="H122" i="3"/>
  <c r="I122" i="3"/>
  <c r="K697" i="8"/>
  <c r="J697" i="8"/>
  <c r="K1000" i="8"/>
  <c r="J1000" i="8"/>
  <c r="J978" i="8"/>
  <c r="K978" i="8"/>
  <c r="J874" i="8"/>
  <c r="K874" i="8"/>
  <c r="J829" i="8"/>
  <c r="K829" i="8"/>
  <c r="K704" i="8"/>
  <c r="J704" i="8"/>
  <c r="K858" i="8"/>
  <c r="J858" i="8"/>
  <c r="J984" i="8"/>
  <c r="K984" i="8"/>
  <c r="J803" i="8"/>
  <c r="K803" i="8"/>
  <c r="J438" i="3"/>
  <c r="K438" i="3"/>
  <c r="I438" i="3"/>
  <c r="H979" i="3"/>
  <c r="J979" i="3"/>
  <c r="F979" i="3"/>
  <c r="K979" i="3"/>
  <c r="I979" i="3"/>
  <c r="K105" i="3"/>
  <c r="J105" i="3"/>
  <c r="F105" i="3"/>
  <c r="I105" i="3"/>
  <c r="H105" i="3"/>
  <c r="J751" i="8"/>
  <c r="K751" i="8"/>
  <c r="K916" i="8"/>
  <c r="J916" i="8"/>
  <c r="K143" i="3"/>
  <c r="J143" i="3"/>
  <c r="F143" i="3"/>
  <c r="I143" i="3"/>
  <c r="H143" i="3"/>
  <c r="K151" i="3"/>
  <c r="J151" i="3"/>
  <c r="I151" i="3"/>
  <c r="K49" i="3"/>
  <c r="J49" i="3"/>
  <c r="I49" i="3"/>
  <c r="J877" i="8"/>
  <c r="K877" i="8"/>
  <c r="K13" i="3"/>
  <c r="J13" i="3"/>
  <c r="I13" i="3"/>
  <c r="J150" i="3"/>
  <c r="K150" i="3"/>
  <c r="I150" i="3"/>
  <c r="J68" i="3"/>
  <c r="K68" i="3"/>
  <c r="I68" i="3"/>
  <c r="J99" i="3"/>
  <c r="K99" i="3"/>
  <c r="I99" i="3"/>
  <c r="K799" i="8"/>
  <c r="J799" i="8"/>
  <c r="K763" i="8"/>
  <c r="J763" i="8"/>
  <c r="J773" i="8"/>
  <c r="K773" i="8"/>
  <c r="J705" i="8"/>
  <c r="K705" i="8"/>
  <c r="J780" i="8"/>
  <c r="K780" i="8"/>
  <c r="J693" i="8"/>
  <c r="K693" i="8"/>
  <c r="I539" i="3"/>
  <c r="K539" i="3"/>
  <c r="J539" i="3"/>
  <c r="F539" i="3"/>
  <c r="H539" i="3"/>
  <c r="J878" i="8"/>
  <c r="K878" i="8"/>
  <c r="J25" i="3"/>
  <c r="K25" i="3"/>
  <c r="I25" i="3"/>
  <c r="J43" i="3"/>
  <c r="K43" i="3"/>
  <c r="F43" i="3"/>
  <c r="I43" i="3"/>
  <c r="H43" i="3"/>
  <c r="J158" i="3"/>
  <c r="K158" i="3"/>
  <c r="I158" i="3"/>
  <c r="K91" i="3"/>
  <c r="I91" i="3"/>
  <c r="F91" i="3"/>
  <c r="H91" i="3"/>
  <c r="J91" i="3"/>
  <c r="K812" i="8"/>
  <c r="J812" i="8"/>
  <c r="K723" i="8"/>
  <c r="J723" i="8"/>
  <c r="J971" i="8"/>
  <c r="K971" i="8"/>
  <c r="K930" i="8"/>
  <c r="J930" i="8"/>
  <c r="K524" i="3"/>
  <c r="J524" i="3"/>
  <c r="I524" i="3"/>
  <c r="K44" i="3"/>
  <c r="J44" i="3"/>
  <c r="I44" i="3"/>
  <c r="K729" i="8"/>
  <c r="J729" i="8"/>
  <c r="J10" i="3"/>
  <c r="K10" i="3"/>
  <c r="I10" i="3"/>
  <c r="I113" i="3"/>
  <c r="K113" i="3"/>
  <c r="J113" i="3"/>
  <c r="F113" i="3"/>
  <c r="H113" i="3"/>
  <c r="J4" i="3"/>
  <c r="I4" i="3"/>
  <c r="K4" i="3"/>
  <c r="F4" i="3"/>
  <c r="H4" i="3"/>
  <c r="J92" i="3"/>
  <c r="K92" i="3"/>
  <c r="I92" i="3"/>
  <c r="J742" i="8"/>
  <c r="K742" i="8"/>
  <c r="K752" i="8"/>
  <c r="J752" i="8"/>
  <c r="K847" i="3"/>
  <c r="J847" i="3"/>
  <c r="H847" i="3"/>
  <c r="F847" i="3"/>
  <c r="I847" i="3"/>
  <c r="J871" i="8"/>
  <c r="K871" i="8"/>
  <c r="J14" i="3"/>
  <c r="K14" i="3"/>
  <c r="I14" i="3"/>
  <c r="F14" i="3"/>
  <c r="H14" i="3"/>
  <c r="I15" i="3"/>
  <c r="K15" i="3"/>
  <c r="J15" i="3"/>
  <c r="H15" i="3"/>
  <c r="F15" i="3"/>
  <c r="J110" i="3"/>
  <c r="K110" i="3"/>
  <c r="I110" i="3"/>
  <c r="F110" i="3"/>
  <c r="H110" i="3"/>
  <c r="K111" i="3"/>
  <c r="J111" i="3"/>
  <c r="H111" i="3"/>
  <c r="I111" i="3"/>
  <c r="F111" i="3"/>
  <c r="J190" i="3"/>
  <c r="K190" i="3"/>
  <c r="I190" i="3"/>
  <c r="I31" i="3"/>
  <c r="K31" i="3"/>
  <c r="J31" i="3"/>
  <c r="F31" i="3"/>
  <c r="H31" i="3"/>
  <c r="J136" i="3"/>
  <c r="K136" i="3"/>
  <c r="I136" i="3"/>
  <c r="F136" i="3"/>
  <c r="H136" i="3"/>
  <c r="K176" i="3"/>
  <c r="I176" i="3"/>
  <c r="H176" i="3"/>
  <c r="F176" i="3"/>
  <c r="J176" i="3"/>
  <c r="J27" i="3"/>
  <c r="I27" i="3"/>
  <c r="K27" i="3"/>
  <c r="H27" i="3"/>
  <c r="F27" i="3"/>
  <c r="J72" i="3"/>
  <c r="K72" i="3"/>
  <c r="I72" i="3"/>
  <c r="K36" i="3"/>
  <c r="J36" i="3"/>
  <c r="H36" i="3"/>
  <c r="F36" i="3"/>
  <c r="I36" i="3"/>
  <c r="K108" i="3"/>
  <c r="J108" i="3"/>
  <c r="I108" i="3"/>
  <c r="K93" i="3"/>
  <c r="I93" i="3"/>
  <c r="J93" i="3"/>
  <c r="F93" i="3"/>
  <c r="H93" i="3"/>
  <c r="J794" i="8"/>
  <c r="K794" i="8"/>
  <c r="K788" i="8"/>
  <c r="J788" i="8"/>
  <c r="K760" i="8"/>
  <c r="J760" i="8"/>
  <c r="K783" i="8"/>
  <c r="J783" i="8"/>
  <c r="J989" i="8"/>
  <c r="K989" i="8"/>
  <c r="J327" i="3"/>
  <c r="K327" i="3"/>
  <c r="I327" i="3"/>
  <c r="J20" i="3"/>
  <c r="K20" i="3"/>
  <c r="I20" i="3"/>
  <c r="K11" i="3"/>
  <c r="I11" i="3"/>
  <c r="J11" i="3"/>
  <c r="F11" i="3"/>
  <c r="H11" i="3"/>
  <c r="K26" i="3"/>
  <c r="J26" i="3"/>
  <c r="I26" i="3"/>
  <c r="F26" i="3"/>
  <c r="H26" i="3"/>
  <c r="J80" i="3"/>
  <c r="K80" i="3"/>
  <c r="I80" i="3"/>
  <c r="K87" i="3"/>
  <c r="J87" i="3"/>
  <c r="I87" i="3"/>
  <c r="F87" i="3"/>
  <c r="H87" i="3"/>
  <c r="J162" i="3"/>
  <c r="I162" i="3"/>
  <c r="K162" i="3"/>
  <c r="H162" i="3"/>
  <c r="F162" i="3"/>
  <c r="J178" i="3"/>
  <c r="K178" i="3"/>
  <c r="I178" i="3"/>
  <c r="H178" i="3"/>
  <c r="F178" i="3"/>
  <c r="I71" i="3"/>
  <c r="K71" i="3"/>
  <c r="J71" i="3"/>
  <c r="F71" i="3"/>
  <c r="H71" i="3"/>
  <c r="J123" i="3"/>
  <c r="K123" i="3"/>
  <c r="I123" i="3"/>
  <c r="H123" i="3"/>
  <c r="F123" i="3"/>
  <c r="J98" i="3"/>
  <c r="K98" i="3"/>
  <c r="I98" i="3"/>
  <c r="H98" i="3"/>
  <c r="F98" i="3"/>
  <c r="I144" i="3"/>
  <c r="K144" i="3"/>
  <c r="J144" i="3"/>
  <c r="F144" i="3"/>
  <c r="H144" i="3"/>
  <c r="K731" i="8"/>
  <c r="J731" i="8"/>
  <c r="J949" i="8"/>
  <c r="K949" i="8"/>
  <c r="J725" i="8"/>
  <c r="K725" i="8"/>
  <c r="K964" i="8"/>
  <c r="J964" i="8"/>
  <c r="K929" i="8"/>
  <c r="J929" i="8"/>
  <c r="J206" i="3"/>
  <c r="K206" i="3"/>
  <c r="I206" i="3"/>
  <c r="F206" i="3"/>
  <c r="H206" i="3"/>
  <c r="J292" i="3"/>
  <c r="K292" i="3"/>
  <c r="I292" i="3"/>
  <c r="J782" i="3"/>
  <c r="I782" i="3"/>
  <c r="H782" i="3"/>
  <c r="K782" i="3"/>
  <c r="F782" i="3"/>
  <c r="K950" i="8"/>
  <c r="J950" i="8"/>
  <c r="J820" i="8"/>
  <c r="K820" i="8"/>
  <c r="K45" i="3"/>
  <c r="J45" i="3"/>
  <c r="I45" i="3"/>
  <c r="H45" i="3"/>
  <c r="F45" i="3"/>
  <c r="K48" i="3"/>
  <c r="J48" i="3"/>
  <c r="I48" i="3"/>
  <c r="J17" i="3"/>
  <c r="I17" i="3"/>
  <c r="K17" i="3"/>
  <c r="F17" i="3"/>
  <c r="H17" i="3"/>
  <c r="K60" i="3"/>
  <c r="J60" i="3"/>
  <c r="I60" i="3"/>
  <c r="J147" i="3"/>
  <c r="K147" i="3"/>
  <c r="I147" i="3"/>
  <c r="I153" i="3"/>
  <c r="K153" i="3"/>
  <c r="J153" i="3"/>
  <c r="F153" i="3"/>
  <c r="H153" i="3"/>
  <c r="J183" i="3"/>
  <c r="K183" i="3"/>
  <c r="I183" i="3"/>
  <c r="J160" i="3"/>
  <c r="I160" i="3"/>
  <c r="K160" i="3"/>
  <c r="H160" i="3"/>
  <c r="F160" i="3"/>
  <c r="I3" i="3"/>
  <c r="K3" i="3"/>
  <c r="J3" i="3"/>
  <c r="F3" i="3"/>
  <c r="H3" i="3"/>
  <c r="K103" i="3"/>
  <c r="J103" i="3"/>
  <c r="I103" i="3"/>
  <c r="F103" i="3"/>
  <c r="H103" i="3"/>
  <c r="K172" i="3"/>
  <c r="J172" i="3"/>
  <c r="I172" i="3"/>
  <c r="H172" i="3"/>
  <c r="F172" i="3"/>
  <c r="J805" i="8"/>
  <c r="K805" i="8"/>
  <c r="J708" i="8"/>
  <c r="K708" i="8"/>
  <c r="J952" i="8"/>
  <c r="K952" i="8"/>
  <c r="K906" i="8"/>
  <c r="J906" i="8"/>
  <c r="J865" i="8"/>
  <c r="K865" i="8"/>
  <c r="J791" i="8"/>
  <c r="K791" i="8"/>
  <c r="K851" i="8"/>
  <c r="J851" i="8"/>
  <c r="J203" i="3"/>
  <c r="K203" i="3"/>
  <c r="I203" i="3"/>
  <c r="J320" i="3"/>
  <c r="K320" i="3"/>
  <c r="I320" i="3"/>
  <c r="H320" i="3"/>
  <c r="F320" i="3"/>
  <c r="J668" i="3"/>
  <c r="K668" i="3"/>
  <c r="H668" i="3"/>
  <c r="F668" i="3"/>
  <c r="I59" i="3"/>
  <c r="J59" i="3"/>
  <c r="K59" i="3"/>
  <c r="F59" i="3"/>
  <c r="H59" i="3"/>
  <c r="J980" i="8"/>
  <c r="K980" i="8"/>
  <c r="J900" i="8"/>
  <c r="K900" i="8"/>
  <c r="K41" i="3"/>
  <c r="J41" i="3"/>
  <c r="I41" i="3"/>
  <c r="H128" i="3"/>
  <c r="I128" i="3"/>
  <c r="F128" i="3"/>
  <c r="J128" i="3"/>
  <c r="K128" i="3"/>
  <c r="K85" i="3"/>
  <c r="J85" i="3"/>
  <c r="I85" i="3"/>
  <c r="F85" i="3"/>
  <c r="H85" i="3"/>
  <c r="J37" i="3"/>
  <c r="K37" i="3"/>
  <c r="I37" i="3"/>
  <c r="J134" i="3"/>
  <c r="I134" i="3"/>
  <c r="K134" i="3"/>
  <c r="H134" i="3"/>
  <c r="F134" i="3"/>
  <c r="J140" i="3"/>
  <c r="K140" i="3"/>
  <c r="I140" i="3"/>
  <c r="H140" i="3"/>
  <c r="F140" i="3"/>
  <c r="K817" i="8"/>
  <c r="J817" i="8"/>
  <c r="K701" i="8"/>
  <c r="J701" i="8"/>
  <c r="K722" i="8"/>
  <c r="J722" i="8"/>
  <c r="K898" i="8"/>
  <c r="J898" i="8"/>
  <c r="J84" i="3"/>
  <c r="K84" i="3"/>
  <c r="I84" i="3"/>
  <c r="J56" i="3"/>
  <c r="K56" i="3"/>
  <c r="I56" i="3"/>
  <c r="J101" i="3"/>
  <c r="I101" i="3"/>
  <c r="K101" i="3"/>
  <c r="H101" i="3"/>
  <c r="F101" i="3"/>
  <c r="K992" i="8"/>
  <c r="J992" i="8"/>
  <c r="J839" i="8"/>
  <c r="K839" i="8"/>
  <c r="J954" i="8"/>
  <c r="K954" i="8"/>
  <c r="K70" i="3"/>
  <c r="J70" i="3"/>
  <c r="I70" i="3"/>
  <c r="I116" i="3"/>
  <c r="J116" i="3"/>
  <c r="K116" i="3"/>
  <c r="F116" i="3"/>
  <c r="H116" i="3"/>
  <c r="K138" i="3"/>
  <c r="J138" i="3"/>
  <c r="I138" i="3"/>
  <c r="H138" i="3"/>
  <c r="F138" i="3"/>
  <c r="J169" i="3"/>
  <c r="K169" i="3"/>
  <c r="I169" i="3"/>
  <c r="H169" i="3"/>
  <c r="F169" i="3"/>
  <c r="K970" i="8"/>
  <c r="J970" i="8"/>
  <c r="K958" i="8"/>
  <c r="J958" i="8"/>
  <c r="K38" i="3"/>
  <c r="J38" i="3"/>
  <c r="I38" i="3"/>
  <c r="H38" i="3"/>
  <c r="F38" i="3"/>
  <c r="J30" i="3"/>
  <c r="K30" i="3"/>
  <c r="I30" i="3"/>
  <c r="K58" i="3"/>
  <c r="J58" i="3"/>
  <c r="I58" i="3"/>
  <c r="H58" i="3"/>
  <c r="F58" i="3"/>
  <c r="I94" i="3"/>
  <c r="K94" i="3"/>
  <c r="J94" i="3"/>
  <c r="F94" i="3"/>
  <c r="H94" i="3"/>
  <c r="J692" i="8"/>
  <c r="K692" i="8"/>
  <c r="K766" i="8"/>
  <c r="J766" i="8"/>
  <c r="K782" i="8"/>
  <c r="J782" i="8"/>
  <c r="K294" i="3"/>
  <c r="J294" i="3"/>
  <c r="I294" i="3"/>
  <c r="H294" i="3"/>
  <c r="F294" i="3"/>
  <c r="K40" i="3"/>
  <c r="F40" i="3"/>
  <c r="I40" i="3"/>
  <c r="J40" i="3"/>
  <c r="H40" i="3"/>
  <c r="J28" i="3"/>
  <c r="K28" i="3"/>
  <c r="I28" i="3"/>
  <c r="J61" i="3"/>
  <c r="I61" i="3"/>
  <c r="K61" i="3"/>
  <c r="F61" i="3"/>
  <c r="H61" i="3"/>
  <c r="J51" i="3"/>
  <c r="K51" i="3"/>
  <c r="I51" i="3"/>
  <c r="F51" i="3"/>
  <c r="H51" i="3"/>
  <c r="J175" i="3"/>
  <c r="K175" i="3"/>
  <c r="I175" i="3"/>
  <c r="I141" i="3"/>
  <c r="K141" i="3"/>
  <c r="J141" i="3"/>
  <c r="F141" i="3"/>
  <c r="H141" i="3"/>
  <c r="K102" i="3"/>
  <c r="J102" i="3"/>
  <c r="I102" i="3"/>
  <c r="K52" i="3"/>
  <c r="J52" i="3"/>
  <c r="I52" i="3"/>
  <c r="K57" i="3"/>
  <c r="J57" i="3"/>
  <c r="F57" i="3"/>
  <c r="H57" i="3"/>
  <c r="I57" i="3"/>
  <c r="K29" i="3"/>
  <c r="J29" i="3"/>
  <c r="I29" i="3"/>
  <c r="H29" i="3"/>
  <c r="F29" i="3"/>
  <c r="K53" i="3"/>
  <c r="J53" i="3"/>
  <c r="I53" i="3"/>
  <c r="F53" i="3"/>
  <c r="H53" i="3"/>
  <c r="J89" i="3"/>
  <c r="K89" i="3"/>
  <c r="H89" i="3"/>
  <c r="I89" i="3"/>
  <c r="F89" i="3"/>
  <c r="K83" i="3"/>
  <c r="J83" i="3"/>
  <c r="I83" i="3"/>
  <c r="H83" i="3"/>
  <c r="F83" i="3"/>
  <c r="K771" i="8"/>
  <c r="J771" i="8"/>
  <c r="K827" i="8"/>
  <c r="J827" i="8"/>
  <c r="K859" i="8"/>
  <c r="J859" i="8"/>
  <c r="J496" i="3"/>
  <c r="I496" i="3"/>
  <c r="F496" i="3"/>
  <c r="K496" i="3"/>
  <c r="H496" i="3"/>
  <c r="J34" i="3"/>
  <c r="K34" i="3"/>
  <c r="I34" i="3"/>
  <c r="J9" i="3"/>
  <c r="K9" i="3"/>
  <c r="I9" i="3"/>
  <c r="K35" i="3"/>
  <c r="J35" i="3"/>
  <c r="I35" i="3"/>
  <c r="K129" i="3"/>
  <c r="J129" i="3"/>
  <c r="I129" i="3"/>
  <c r="F129" i="3"/>
  <c r="H129" i="3"/>
  <c r="K88" i="3"/>
  <c r="J88" i="3"/>
  <c r="I88" i="3"/>
  <c r="I154" i="3"/>
  <c r="K154" i="3"/>
  <c r="J154" i="3"/>
  <c r="F154" i="3"/>
  <c r="H154" i="3"/>
  <c r="J90" i="3"/>
  <c r="K90" i="3"/>
  <c r="I90" i="3"/>
  <c r="F90" i="3"/>
  <c r="H90" i="3"/>
  <c r="J133" i="3"/>
  <c r="K133" i="3"/>
  <c r="I133" i="3"/>
  <c r="H133" i="3"/>
  <c r="F133" i="3"/>
  <c r="J185" i="3"/>
  <c r="K185" i="3"/>
  <c r="I185" i="3"/>
  <c r="F157" i="3"/>
  <c r="J157" i="3"/>
  <c r="K157" i="3"/>
  <c r="H157" i="3"/>
  <c r="I157" i="3"/>
  <c r="J186" i="3"/>
  <c r="K186" i="3"/>
  <c r="I186" i="3"/>
  <c r="J966" i="8"/>
  <c r="K966" i="8"/>
  <c r="K838" i="8"/>
  <c r="J838" i="8"/>
  <c r="J825" i="8"/>
  <c r="K825" i="8"/>
  <c r="K1002" i="8"/>
  <c r="J1002" i="8"/>
  <c r="J706" i="8"/>
  <c r="K706" i="8"/>
  <c r="K830" i="8"/>
  <c r="J830" i="8"/>
  <c r="J910" i="8"/>
  <c r="K910" i="8"/>
  <c r="K219" i="3"/>
  <c r="J219" i="3"/>
  <c r="I219" i="3"/>
  <c r="K926" i="3"/>
  <c r="J926" i="3"/>
  <c r="I926" i="3"/>
  <c r="F926" i="3"/>
  <c r="H926" i="3"/>
  <c r="J918" i="8"/>
  <c r="K918" i="8"/>
  <c r="F576" i="3"/>
  <c r="I576" i="3"/>
  <c r="J576" i="3"/>
  <c r="H576" i="3"/>
  <c r="K576" i="3"/>
  <c r="K23" i="3"/>
  <c r="J23" i="3"/>
  <c r="I23" i="3"/>
  <c r="J8" i="3"/>
  <c r="K8" i="3"/>
  <c r="I8" i="3"/>
  <c r="F8" i="3"/>
  <c r="H8" i="3"/>
  <c r="J18" i="3"/>
  <c r="K18" i="3"/>
  <c r="I18" i="3"/>
  <c r="K171" i="3"/>
  <c r="J171" i="3"/>
  <c r="I171" i="3"/>
  <c r="J97" i="3"/>
  <c r="I97" i="3"/>
  <c r="K97" i="3"/>
  <c r="H97" i="3"/>
  <c r="F97" i="3"/>
  <c r="K127" i="3"/>
  <c r="J127" i="3"/>
  <c r="I127" i="3"/>
  <c r="H127" i="3"/>
  <c r="F127" i="3"/>
  <c r="K64" i="3"/>
  <c r="J64" i="3"/>
  <c r="I64" i="3"/>
  <c r="K125" i="3"/>
  <c r="J125" i="3"/>
  <c r="I125" i="3"/>
  <c r="H125" i="3"/>
  <c r="F125" i="3"/>
  <c r="I62" i="3"/>
  <c r="J62" i="3"/>
  <c r="K62" i="3"/>
  <c r="F62" i="3"/>
  <c r="H62" i="3"/>
  <c r="J156" i="3"/>
  <c r="K156" i="3"/>
  <c r="I156" i="3"/>
  <c r="H156" i="3"/>
  <c r="F156" i="3"/>
  <c r="J167" i="3"/>
  <c r="K167" i="3"/>
  <c r="I167" i="3"/>
  <c r="J730" i="8"/>
  <c r="K730" i="8"/>
  <c r="J993" i="8"/>
  <c r="K993" i="8"/>
  <c r="K810" i="8"/>
  <c r="J810" i="8"/>
  <c r="J795" i="8"/>
  <c r="K795" i="8"/>
  <c r="K749" i="8"/>
  <c r="J749" i="8"/>
  <c r="K996" i="8"/>
  <c r="J996" i="8"/>
  <c r="J913" i="8"/>
  <c r="K913" i="8"/>
  <c r="K912" i="8"/>
  <c r="J912" i="8"/>
  <c r="J905" i="8"/>
  <c r="K905" i="8"/>
  <c r="K880" i="8"/>
  <c r="J880" i="8"/>
  <c r="K809" i="8"/>
  <c r="J809" i="8"/>
  <c r="J934" i="8"/>
  <c r="K934" i="8"/>
  <c r="J894" i="8"/>
  <c r="K894" i="8"/>
  <c r="J244" i="3"/>
  <c r="K244" i="3"/>
  <c r="I244" i="3"/>
  <c r="K567" i="3"/>
  <c r="J567" i="3"/>
  <c r="I567" i="3"/>
  <c r="F567" i="3"/>
  <c r="H567" i="3"/>
  <c r="K182" i="3"/>
  <c r="J182" i="3"/>
  <c r="I182" i="3"/>
  <c r="K126" i="3"/>
  <c r="J126" i="3"/>
  <c r="I126" i="3"/>
  <c r="F126" i="3"/>
  <c r="H126" i="3"/>
  <c r="J808" i="8"/>
  <c r="K808" i="8"/>
  <c r="J977" i="8"/>
  <c r="K977" i="8"/>
  <c r="K936" i="8"/>
  <c r="J936" i="8"/>
  <c r="J994" i="8"/>
  <c r="K994" i="8"/>
  <c r="K719" i="8"/>
  <c r="J719" i="8"/>
  <c r="I833" i="3"/>
  <c r="J833" i="3"/>
  <c r="K833" i="3"/>
  <c r="F833" i="3"/>
  <c r="H833" i="3"/>
  <c r="J24" i="3"/>
  <c r="K24" i="3"/>
  <c r="I24" i="3"/>
  <c r="H24" i="3"/>
  <c r="F24" i="3"/>
  <c r="K12" i="3"/>
  <c r="J12" i="3"/>
  <c r="I12" i="3"/>
  <c r="F12" i="3"/>
  <c r="H12" i="3"/>
  <c r="I5" i="3"/>
  <c r="K5" i="3"/>
  <c r="J5" i="3"/>
  <c r="F5" i="3"/>
  <c r="H5" i="3"/>
  <c r="J67" i="3"/>
  <c r="F67" i="3"/>
  <c r="H67" i="3"/>
  <c r="K67" i="3"/>
  <c r="I67" i="3"/>
  <c r="H159" i="3"/>
  <c r="K159" i="3"/>
  <c r="J159" i="3"/>
  <c r="F159" i="3"/>
  <c r="I159" i="3"/>
  <c r="J79" i="3"/>
  <c r="I79" i="3"/>
  <c r="K79" i="3"/>
  <c r="F79" i="3"/>
  <c r="H79" i="3"/>
  <c r="J166" i="3"/>
  <c r="K166" i="3"/>
  <c r="I166" i="3"/>
  <c r="K145" i="3"/>
  <c r="J145" i="3"/>
  <c r="I145" i="3"/>
  <c r="H145" i="3"/>
  <c r="F145" i="3"/>
  <c r="K189" i="3"/>
  <c r="J189" i="3"/>
  <c r="I189" i="3"/>
  <c r="K152" i="3"/>
  <c r="I152" i="3"/>
  <c r="J152" i="3"/>
  <c r="F152" i="3"/>
  <c r="H152" i="3"/>
  <c r="K187" i="3"/>
  <c r="J187" i="3"/>
  <c r="I187" i="3"/>
  <c r="J3" i="8"/>
  <c r="K3" i="8"/>
  <c r="K967" i="8"/>
  <c r="J967" i="8"/>
  <c r="K862" i="8"/>
  <c r="J862" i="8"/>
  <c r="J823" i="8"/>
  <c r="K823" i="8"/>
  <c r="J695" i="8"/>
  <c r="K695" i="8"/>
  <c r="J710" i="8"/>
  <c r="K710" i="8"/>
  <c r="K769" i="8"/>
  <c r="J769" i="8"/>
  <c r="J846" i="8"/>
  <c r="K846" i="8"/>
  <c r="K941" i="8"/>
  <c r="J941" i="8"/>
  <c r="K832" i="8"/>
  <c r="J832" i="8"/>
  <c r="K218" i="3"/>
  <c r="J218" i="3"/>
  <c r="I218" i="3"/>
  <c r="I406" i="3"/>
  <c r="J406" i="3"/>
  <c r="K406" i="3"/>
  <c r="H406" i="3"/>
  <c r="F406" i="3"/>
  <c r="J693" i="3"/>
  <c r="K693" i="3"/>
  <c r="H693" i="3"/>
  <c r="F693" i="3"/>
  <c r="I693" i="3"/>
  <c r="K364" i="3"/>
  <c r="J364" i="3"/>
  <c r="I364" i="3"/>
  <c r="K309" i="3"/>
  <c r="J309" i="3"/>
  <c r="I309" i="3"/>
  <c r="J430" i="3"/>
  <c r="K430" i="3"/>
  <c r="I430" i="3"/>
  <c r="I799" i="3"/>
  <c r="K799" i="3"/>
  <c r="J799" i="3"/>
  <c r="F799" i="3"/>
  <c r="H799" i="3"/>
  <c r="K615" i="3"/>
  <c r="J615" i="3"/>
  <c r="I615" i="3"/>
  <c r="K956" i="3"/>
  <c r="F956" i="3"/>
  <c r="I956" i="3"/>
  <c r="J956" i="3"/>
  <c r="H956" i="3"/>
  <c r="J580" i="3"/>
  <c r="K580" i="3"/>
  <c r="I580" i="3"/>
  <c r="J104" i="3"/>
  <c r="K104" i="3"/>
  <c r="I104" i="3"/>
  <c r="K86" i="3"/>
  <c r="J86" i="3"/>
  <c r="I86" i="3"/>
  <c r="J81" i="3"/>
  <c r="K81" i="3"/>
  <c r="I81" i="3"/>
  <c r="K149" i="3"/>
  <c r="J149" i="3"/>
  <c r="I149" i="3"/>
  <c r="K4" i="8"/>
  <c r="J4" i="8"/>
  <c r="J962" i="8"/>
  <c r="K962" i="8"/>
  <c r="J856" i="8"/>
  <c r="K856" i="8"/>
  <c r="K835" i="8"/>
  <c r="J835" i="8"/>
  <c r="K946" i="8"/>
  <c r="J946" i="8"/>
  <c r="K909" i="8"/>
  <c r="J909" i="8"/>
  <c r="K896" i="8"/>
  <c r="J896" i="8"/>
  <c r="K911" i="8"/>
  <c r="J911" i="8"/>
  <c r="K755" i="8"/>
  <c r="J755" i="8"/>
  <c r="J853" i="8"/>
  <c r="K853" i="8"/>
  <c r="K715" i="8"/>
  <c r="J715" i="8"/>
  <c r="J983" i="8"/>
  <c r="K983" i="8"/>
  <c r="K736" i="8"/>
  <c r="J736" i="8"/>
  <c r="J947" i="8"/>
  <c r="K947" i="8"/>
  <c r="J738" i="8"/>
  <c r="K738" i="8"/>
  <c r="J860" i="8"/>
  <c r="K860" i="8"/>
  <c r="K828" i="8"/>
  <c r="J828" i="8"/>
  <c r="K876" i="8"/>
  <c r="J876" i="8"/>
  <c r="J890" i="8"/>
  <c r="K890" i="8"/>
  <c r="J216" i="3"/>
  <c r="K216" i="3"/>
  <c r="I216" i="3"/>
  <c r="J347" i="3"/>
  <c r="K347" i="3"/>
  <c r="I347" i="3"/>
  <c r="J398" i="3"/>
  <c r="K398" i="3"/>
  <c r="F398" i="3"/>
  <c r="H398" i="3"/>
  <c r="I398" i="3"/>
  <c r="K447" i="3"/>
  <c r="J447" i="3"/>
  <c r="I447" i="3"/>
  <c r="J904" i="8"/>
  <c r="K904" i="8"/>
  <c r="J714" i="8"/>
  <c r="K714" i="8"/>
  <c r="J767" i="8"/>
  <c r="K767" i="8"/>
  <c r="K869" i="8"/>
  <c r="J869" i="8"/>
  <c r="J959" i="8"/>
  <c r="K959" i="8"/>
  <c r="K879" i="8"/>
  <c r="J879" i="8"/>
  <c r="J404" i="3"/>
  <c r="K404" i="3"/>
  <c r="I404" i="3"/>
  <c r="J699" i="8"/>
  <c r="K699" i="8"/>
  <c r="J892" i="8"/>
  <c r="K892" i="8"/>
  <c r="I987" i="3"/>
  <c r="F987" i="3"/>
  <c r="K987" i="3"/>
  <c r="J987" i="3"/>
  <c r="H987" i="3"/>
  <c r="J7" i="3"/>
  <c r="K7" i="3"/>
  <c r="I7" i="3"/>
  <c r="J47" i="3"/>
  <c r="I47" i="3"/>
  <c r="K47" i="3"/>
  <c r="H47" i="3"/>
  <c r="F47" i="3"/>
  <c r="K22" i="3"/>
  <c r="J22" i="3"/>
  <c r="I22" i="3"/>
  <c r="F22" i="3"/>
  <c r="H22" i="3"/>
  <c r="I173" i="3"/>
  <c r="K173" i="3"/>
  <c r="J173" i="3"/>
  <c r="F173" i="3"/>
  <c r="H173" i="3"/>
  <c r="K96" i="3"/>
  <c r="J96" i="3"/>
  <c r="I96" i="3"/>
  <c r="K137" i="3"/>
  <c r="J137" i="3"/>
  <c r="H137" i="3"/>
  <c r="F137" i="3"/>
  <c r="I137" i="3"/>
  <c r="K76" i="3"/>
  <c r="J76" i="3"/>
  <c r="I76" i="3"/>
  <c r="J163" i="3"/>
  <c r="K163" i="3"/>
  <c r="I163" i="3"/>
  <c r="K73" i="3"/>
  <c r="J73" i="3"/>
  <c r="H73" i="3"/>
  <c r="F73" i="3"/>
  <c r="I73" i="3"/>
  <c r="J132" i="3"/>
  <c r="I132" i="3"/>
  <c r="K132" i="3"/>
  <c r="H132" i="3"/>
  <c r="F132" i="3"/>
  <c r="J815" i="8"/>
  <c r="K815" i="8"/>
  <c r="J903" i="8"/>
  <c r="K903" i="8"/>
  <c r="J969" i="8"/>
  <c r="K969" i="8"/>
  <c r="K779" i="8"/>
  <c r="J779" i="8"/>
  <c r="J902" i="8"/>
  <c r="K902" i="8"/>
  <c r="J848" i="8"/>
  <c r="K848" i="8"/>
  <c r="K843" i="8"/>
  <c r="J843" i="8"/>
  <c r="J987" i="8"/>
  <c r="K987" i="8"/>
  <c r="J785" i="8"/>
  <c r="K785" i="8"/>
  <c r="K931" i="8"/>
  <c r="J931" i="8"/>
  <c r="K717" i="8"/>
  <c r="J717" i="8"/>
  <c r="K757" i="8"/>
  <c r="J757" i="8"/>
  <c r="K237" i="3"/>
  <c r="J237" i="3"/>
  <c r="I237" i="3"/>
  <c r="K597" i="3"/>
  <c r="J597" i="3"/>
  <c r="I597" i="3"/>
  <c r="F597" i="3"/>
  <c r="H597" i="3"/>
  <c r="J257" i="3"/>
  <c r="K257" i="3"/>
  <c r="I257" i="3"/>
  <c r="K394" i="3"/>
  <c r="J394" i="3"/>
  <c r="I394" i="3"/>
  <c r="F394" i="3"/>
  <c r="H394" i="3"/>
  <c r="K324" i="3"/>
  <c r="J324" i="3"/>
  <c r="I324" i="3"/>
  <c r="F324" i="3"/>
  <c r="H324" i="3"/>
  <c r="K692" i="3"/>
  <c r="J692" i="3"/>
  <c r="F692" i="3"/>
  <c r="I692" i="3"/>
  <c r="H692" i="3"/>
  <c r="J578" i="3"/>
  <c r="I578" i="3"/>
  <c r="K578" i="3"/>
  <c r="H578" i="3"/>
  <c r="F578" i="3"/>
  <c r="H864" i="3"/>
  <c r="J864" i="3"/>
  <c r="K864" i="3"/>
  <c r="I864" i="3"/>
  <c r="F864" i="3"/>
  <c r="K589" i="3"/>
  <c r="J589" i="3"/>
  <c r="I589" i="3"/>
  <c r="K82" i="3"/>
  <c r="J82" i="3"/>
  <c r="I82" i="3"/>
  <c r="H82" i="3"/>
  <c r="F82" i="3"/>
  <c r="J100" i="3"/>
  <c r="K100" i="3"/>
  <c r="I100" i="3"/>
  <c r="K148" i="3"/>
  <c r="J148" i="3"/>
  <c r="I148" i="3"/>
  <c r="J107" i="3"/>
  <c r="I107" i="3"/>
  <c r="K107" i="3"/>
  <c r="F107" i="3"/>
  <c r="H107" i="3"/>
  <c r="J2" i="3"/>
  <c r="K2" i="3"/>
  <c r="I2" i="3"/>
  <c r="F2" i="3"/>
  <c r="H2" i="3"/>
  <c r="K777" i="8"/>
  <c r="J777" i="8"/>
  <c r="J758" i="8"/>
  <c r="K758" i="8"/>
  <c r="J919" i="8"/>
  <c r="K919" i="8"/>
  <c r="J844" i="8"/>
  <c r="K844" i="8"/>
  <c r="J925" i="8"/>
  <c r="K925" i="8"/>
  <c r="J927" i="8"/>
  <c r="K927" i="8"/>
  <c r="J750" i="8"/>
  <c r="K750" i="8"/>
  <c r="K711" i="8"/>
  <c r="J711" i="8"/>
  <c r="J963" i="8"/>
  <c r="K963" i="8"/>
  <c r="J756" i="8"/>
  <c r="K756" i="8"/>
  <c r="K776" i="8"/>
  <c r="J776" i="8"/>
  <c r="J718" i="8"/>
  <c r="K718" i="8"/>
  <c r="J855" i="8"/>
  <c r="K855" i="8"/>
  <c r="J834" i="8"/>
  <c r="K834" i="8"/>
  <c r="J220" i="3"/>
  <c r="K220" i="3"/>
  <c r="I220" i="3"/>
  <c r="J333" i="3"/>
  <c r="K333" i="3"/>
  <c r="I333" i="3"/>
  <c r="K508" i="3"/>
  <c r="J508" i="3"/>
  <c r="I508" i="3"/>
  <c r="H508" i="3"/>
  <c r="F508" i="3"/>
  <c r="J733" i="8"/>
  <c r="K733" i="8"/>
  <c r="J960" i="8"/>
  <c r="K960" i="8"/>
  <c r="K920" i="8"/>
  <c r="J920" i="8"/>
  <c r="K768" i="8"/>
  <c r="J768" i="8"/>
  <c r="K250" i="3"/>
  <c r="J250" i="3"/>
  <c r="I250" i="3"/>
  <c r="H925" i="3"/>
  <c r="K925" i="3"/>
  <c r="I925" i="3"/>
  <c r="F925" i="3"/>
  <c r="J925" i="3"/>
  <c r="K819" i="8"/>
  <c r="J819" i="8"/>
  <c r="J191" i="3"/>
  <c r="K191" i="3"/>
  <c r="I191" i="3"/>
  <c r="K21" i="3"/>
  <c r="J21" i="3"/>
  <c r="I21" i="3"/>
  <c r="K19" i="3"/>
  <c r="I19" i="3"/>
  <c r="J19" i="3"/>
  <c r="F19" i="3"/>
  <c r="H19" i="3"/>
  <c r="K50" i="3"/>
  <c r="J50" i="3"/>
  <c r="I50" i="3"/>
  <c r="H50" i="3"/>
  <c r="F50" i="3"/>
  <c r="K65" i="3"/>
  <c r="I65" i="3"/>
  <c r="J65" i="3"/>
  <c r="H65" i="3"/>
  <c r="F65" i="3"/>
  <c r="K121" i="3"/>
  <c r="J121" i="3"/>
  <c r="I121" i="3"/>
  <c r="H121" i="3"/>
  <c r="F121" i="3"/>
  <c r="F120" i="3"/>
  <c r="I120" i="3"/>
  <c r="J120" i="3"/>
  <c r="H120" i="3"/>
  <c r="K120" i="3"/>
  <c r="K188" i="3"/>
  <c r="J188" i="3"/>
  <c r="I188" i="3"/>
  <c r="K124" i="3"/>
  <c r="J124" i="3"/>
  <c r="I124" i="3"/>
  <c r="F124" i="3"/>
  <c r="H124" i="3"/>
  <c r="K184" i="3"/>
  <c r="I184" i="3"/>
  <c r="J184" i="3"/>
  <c r="F184" i="3"/>
  <c r="H184" i="3"/>
  <c r="J164" i="3"/>
  <c r="K164" i="3"/>
  <c r="I164" i="3"/>
  <c r="K703" i="8"/>
  <c r="J703" i="8"/>
  <c r="K816" i="8"/>
  <c r="J816" i="8"/>
  <c r="K917" i="8"/>
  <c r="J917" i="8"/>
  <c r="J995" i="8"/>
  <c r="K995" i="8"/>
  <c r="K724" i="8"/>
  <c r="J724" i="8"/>
  <c r="J339" i="3"/>
  <c r="K339" i="3"/>
  <c r="I339" i="3"/>
  <c r="J561" i="3"/>
  <c r="K561" i="3"/>
  <c r="I561" i="3"/>
  <c r="H561" i="3"/>
  <c r="F561" i="3"/>
  <c r="J259" i="3"/>
  <c r="K259" i="3"/>
  <c r="I259" i="3"/>
  <c r="K355" i="3"/>
  <c r="J355" i="3"/>
  <c r="I355" i="3"/>
  <c r="K378" i="3"/>
  <c r="I378" i="3"/>
  <c r="J378" i="3"/>
  <c r="F378" i="3"/>
  <c r="H378" i="3"/>
  <c r="K621" i="3"/>
  <c r="I621" i="3"/>
  <c r="J621" i="3"/>
  <c r="H621" i="3"/>
  <c r="F621" i="3"/>
  <c r="J544" i="3"/>
  <c r="F544" i="3"/>
  <c r="I544" i="3"/>
  <c r="K544" i="3"/>
  <c r="H544" i="3"/>
  <c r="J728" i="3"/>
  <c r="K728" i="3"/>
  <c r="I728" i="3"/>
  <c r="I944" i="3"/>
  <c r="K944" i="3"/>
  <c r="F944" i="3"/>
  <c r="J944" i="3"/>
  <c r="H944" i="3"/>
  <c r="I161" i="3"/>
  <c r="J161" i="3"/>
  <c r="K161" i="3"/>
  <c r="H161" i="3"/>
  <c r="F161" i="3"/>
  <c r="K155" i="3"/>
  <c r="J155" i="3"/>
  <c r="I155" i="3"/>
  <c r="H63" i="3"/>
  <c r="I63" i="3"/>
  <c r="J63" i="3"/>
  <c r="F63" i="3"/>
  <c r="K63" i="3"/>
  <c r="K112" i="3"/>
  <c r="H112" i="3"/>
  <c r="J112" i="3"/>
  <c r="I112" i="3"/>
  <c r="F112" i="3"/>
  <c r="J177" i="3"/>
  <c r="K177" i="3"/>
  <c r="I177" i="3"/>
  <c r="H177" i="3"/>
  <c r="F177" i="3"/>
  <c r="K884" i="8"/>
  <c r="J884" i="8"/>
  <c r="J976" i="8"/>
  <c r="K976" i="8"/>
  <c r="K866" i="8"/>
  <c r="J866" i="8"/>
  <c r="K944" i="8"/>
  <c r="J944" i="8"/>
  <c r="K939" i="8"/>
  <c r="J939" i="8"/>
  <c r="J888" i="8"/>
  <c r="K888" i="8"/>
  <c r="K935" i="8"/>
  <c r="J935" i="8"/>
  <c r="J861" i="8"/>
  <c r="K861" i="8"/>
  <c r="K863" i="8"/>
  <c r="J863" i="8"/>
  <c r="K761" i="8"/>
  <c r="J761" i="8"/>
  <c r="K696" i="8"/>
  <c r="J696" i="8"/>
  <c r="K924" i="8"/>
  <c r="J924" i="8"/>
  <c r="K837" i="8"/>
  <c r="J837" i="8"/>
  <c r="K797" i="8"/>
  <c r="J797" i="8"/>
  <c r="J907" i="8"/>
  <c r="K907" i="8"/>
  <c r="J251" i="3"/>
  <c r="K251" i="3"/>
  <c r="I251" i="3"/>
  <c r="J306" i="3"/>
  <c r="K306" i="3"/>
  <c r="I306" i="3"/>
  <c r="F306" i="3"/>
  <c r="H306" i="3"/>
  <c r="J604" i="3"/>
  <c r="K604" i="3"/>
  <c r="I604" i="3"/>
  <c r="K716" i="8"/>
  <c r="J716" i="8"/>
  <c r="K800" i="8"/>
  <c r="J800" i="8"/>
  <c r="J334" i="3"/>
  <c r="K334" i="3"/>
  <c r="H334" i="3"/>
  <c r="I334" i="3"/>
  <c r="F334" i="3"/>
  <c r="J502" i="3"/>
  <c r="K502" i="3"/>
  <c r="I502" i="3"/>
  <c r="J762" i="8"/>
  <c r="K762" i="8"/>
  <c r="J915" i="8"/>
  <c r="K915" i="8"/>
  <c r="K350" i="3"/>
  <c r="J350" i="3"/>
  <c r="H350" i="3"/>
  <c r="F350" i="3"/>
  <c r="I350" i="3"/>
  <c r="J46" i="3"/>
  <c r="I46" i="3"/>
  <c r="K46" i="3"/>
  <c r="F46" i="3"/>
  <c r="H46" i="3"/>
  <c r="K55" i="3"/>
  <c r="H55" i="3"/>
  <c r="J55" i="3"/>
  <c r="I55" i="3"/>
  <c r="F55" i="3"/>
  <c r="J42" i="3"/>
  <c r="I42" i="3"/>
  <c r="K42" i="3"/>
  <c r="F42" i="3"/>
  <c r="H42" i="3"/>
  <c r="K139" i="3"/>
  <c r="J139" i="3"/>
  <c r="I139" i="3"/>
  <c r="H139" i="3"/>
  <c r="F139" i="3"/>
  <c r="J174" i="3"/>
  <c r="K174" i="3"/>
  <c r="I174" i="3"/>
  <c r="K115" i="3"/>
  <c r="J115" i="3"/>
  <c r="H115" i="3"/>
  <c r="I115" i="3"/>
  <c r="F115" i="3"/>
  <c r="J168" i="3"/>
  <c r="K168" i="3"/>
  <c r="I168" i="3"/>
  <c r="H168" i="3"/>
  <c r="F168" i="3"/>
  <c r="K109" i="3"/>
  <c r="J109" i="3"/>
  <c r="I109" i="3"/>
  <c r="F109" i="3"/>
  <c r="H109" i="3"/>
  <c r="J77" i="3"/>
  <c r="K77" i="3"/>
  <c r="I77" i="3"/>
  <c r="H77" i="3"/>
  <c r="F77" i="3"/>
  <c r="K106" i="3"/>
  <c r="J106" i="3"/>
  <c r="I106" i="3"/>
  <c r="K131" i="3"/>
  <c r="J131" i="3"/>
  <c r="I131" i="3"/>
  <c r="F131" i="3"/>
  <c r="H131" i="3"/>
  <c r="J922" i="8"/>
  <c r="K922" i="8"/>
  <c r="J824" i="8"/>
  <c r="K824" i="8"/>
  <c r="J712" i="8"/>
  <c r="K712" i="8"/>
  <c r="J957" i="8"/>
  <c r="K957" i="8"/>
  <c r="J691" i="8"/>
  <c r="K691" i="8"/>
  <c r="J698" i="8"/>
  <c r="K698" i="8"/>
  <c r="J864" i="8"/>
  <c r="K864" i="8"/>
  <c r="K702" i="8"/>
  <c r="J702" i="8"/>
  <c r="J405" i="3"/>
  <c r="K405" i="3"/>
  <c r="I405" i="3"/>
  <c r="K804" i="3"/>
  <c r="I804" i="3"/>
  <c r="J804" i="3"/>
  <c r="H804" i="3"/>
  <c r="F804" i="3"/>
  <c r="J308" i="3"/>
  <c r="K308" i="3"/>
  <c r="I308" i="3"/>
  <c r="J425" i="3"/>
  <c r="K425" i="3"/>
  <c r="I425" i="3"/>
  <c r="F425" i="3"/>
  <c r="H425" i="3"/>
  <c r="K342" i="3"/>
  <c r="J342" i="3"/>
  <c r="I342" i="3"/>
  <c r="K603" i="3"/>
  <c r="J603" i="3"/>
  <c r="I603" i="3"/>
  <c r="K445" i="3"/>
  <c r="J445" i="3"/>
  <c r="I445" i="3"/>
  <c r="J751" i="3"/>
  <c r="K751" i="3"/>
  <c r="I751" i="3"/>
  <c r="F751" i="3"/>
  <c r="H751" i="3"/>
  <c r="J616" i="3"/>
  <c r="I616" i="3"/>
  <c r="K616" i="3"/>
  <c r="F616" i="3"/>
  <c r="H616" i="3"/>
  <c r="K95" i="3"/>
  <c r="J95" i="3"/>
  <c r="I95" i="3"/>
  <c r="H95" i="3"/>
  <c r="F95" i="3"/>
  <c r="J179" i="3"/>
  <c r="K179" i="3"/>
  <c r="I179" i="3"/>
  <c r="K66" i="3"/>
  <c r="I66" i="3"/>
  <c r="J66" i="3"/>
  <c r="F66" i="3"/>
  <c r="H66" i="3"/>
  <c r="K130" i="3"/>
  <c r="J130" i="3"/>
  <c r="F130" i="3"/>
  <c r="I130" i="3"/>
  <c r="H130" i="3"/>
  <c r="K899" i="8"/>
  <c r="J899" i="8"/>
  <c r="K889" i="8"/>
  <c r="J889" i="8"/>
  <c r="K728" i="8"/>
  <c r="J728" i="8"/>
  <c r="K737" i="8"/>
  <c r="J737" i="8"/>
  <c r="J988" i="8"/>
  <c r="K988" i="8"/>
  <c r="J885" i="8"/>
  <c r="K885" i="8"/>
  <c r="K849" i="8"/>
  <c r="J849" i="8"/>
  <c r="J914" i="8"/>
  <c r="K914" i="8"/>
  <c r="J740" i="8"/>
  <c r="K740" i="8"/>
  <c r="K822" i="8"/>
  <c r="J822" i="8"/>
  <c r="J801" i="8"/>
  <c r="K801" i="8"/>
  <c r="J975" i="8"/>
  <c r="K975" i="8"/>
  <c r="J739" i="8"/>
  <c r="K739" i="8"/>
  <c r="J895" i="8"/>
  <c r="K895" i="8"/>
  <c r="J833" i="8"/>
  <c r="K833" i="8"/>
  <c r="K792" i="8"/>
  <c r="J792" i="8"/>
  <c r="K921" i="8"/>
  <c r="J921" i="8"/>
  <c r="J747" i="8"/>
  <c r="K747" i="8"/>
  <c r="J818" i="8"/>
  <c r="K818" i="8"/>
  <c r="J271" i="3"/>
  <c r="K271" i="3"/>
  <c r="I271" i="3"/>
  <c r="H271" i="3"/>
  <c r="F271" i="3"/>
  <c r="K437" i="3"/>
  <c r="J437" i="3"/>
  <c r="H437" i="3"/>
  <c r="I437" i="3"/>
  <c r="F437" i="3"/>
  <c r="I928" i="3"/>
  <c r="F928" i="3"/>
  <c r="J928" i="3"/>
  <c r="H928" i="3"/>
  <c r="K928" i="3"/>
  <c r="J790" i="8"/>
  <c r="K790" i="8"/>
  <c r="K384" i="3"/>
  <c r="J384" i="3"/>
  <c r="I384" i="3"/>
  <c r="J995" i="3"/>
  <c r="F995" i="3"/>
  <c r="K995" i="3"/>
  <c r="I995" i="3"/>
  <c r="H995" i="3"/>
  <c r="J859" i="3"/>
  <c r="H859" i="3"/>
  <c r="F859" i="3"/>
  <c r="I859" i="3"/>
  <c r="K859" i="3"/>
  <c r="J778" i="8"/>
  <c r="K778" i="8"/>
  <c r="K850" i="8"/>
  <c r="J850" i="8"/>
  <c r="J821" i="8"/>
  <c r="K821" i="8"/>
  <c r="K735" i="8"/>
  <c r="J735" i="8"/>
  <c r="J943" i="8"/>
  <c r="K943" i="8"/>
  <c r="J223" i="3"/>
  <c r="K223" i="3"/>
  <c r="I223" i="3"/>
  <c r="J221" i="3"/>
  <c r="K221" i="3"/>
  <c r="I221" i="3"/>
  <c r="K258" i="3"/>
  <c r="J258" i="3"/>
  <c r="I258" i="3"/>
  <c r="K336" i="3"/>
  <c r="J336" i="3"/>
  <c r="I336" i="3"/>
  <c r="K443" i="3"/>
  <c r="J443" i="3"/>
  <c r="I443" i="3"/>
  <c r="K411" i="3"/>
  <c r="J411" i="3"/>
  <c r="I411" i="3"/>
  <c r="J361" i="3"/>
  <c r="K361" i="3"/>
  <c r="I361" i="3"/>
  <c r="K293" i="3"/>
  <c r="J293" i="3"/>
  <c r="I293" i="3"/>
  <c r="F798" i="3"/>
  <c r="K798" i="3"/>
  <c r="H798" i="3"/>
  <c r="J798" i="3"/>
  <c r="I798" i="3"/>
  <c r="K560" i="3"/>
  <c r="I560" i="3"/>
  <c r="J560" i="3"/>
  <c r="H560" i="3"/>
  <c r="F560" i="3"/>
  <c r="N993" i="2"/>
  <c r="F999" i="3"/>
  <c r="I999" i="3"/>
  <c r="O993" i="2"/>
  <c r="H999" i="3"/>
  <c r="J999" i="3"/>
  <c r="K999" i="3"/>
  <c r="J653" i="3"/>
  <c r="K653" i="3"/>
  <c r="I653" i="3"/>
  <c r="K726" i="3"/>
  <c r="J726" i="3"/>
  <c r="I726" i="3"/>
  <c r="H726" i="3"/>
  <c r="F726" i="3"/>
  <c r="F990" i="3"/>
  <c r="K990" i="3"/>
  <c r="H990" i="3"/>
  <c r="I990" i="3"/>
  <c r="J990" i="3"/>
  <c r="K687" i="3"/>
  <c r="J687" i="3"/>
  <c r="I687" i="3"/>
  <c r="H687" i="3"/>
  <c r="F687" i="3"/>
  <c r="K901" i="3"/>
  <c r="J901" i="3"/>
  <c r="I901" i="3"/>
  <c r="F901" i="3"/>
  <c r="H901" i="3"/>
  <c r="K831" i="8"/>
  <c r="J831" i="8"/>
  <c r="K938" i="8"/>
  <c r="J938" i="8"/>
  <c r="J786" i="8"/>
  <c r="K786" i="8"/>
  <c r="K972" i="8"/>
  <c r="J972" i="8"/>
  <c r="J754" i="8"/>
  <c r="K754" i="8"/>
  <c r="K798" i="8"/>
  <c r="J798" i="8"/>
  <c r="J194" i="3"/>
  <c r="K194" i="3"/>
  <c r="I194" i="3"/>
  <c r="J211" i="3"/>
  <c r="K211" i="3"/>
  <c r="F211" i="3"/>
  <c r="H211" i="3"/>
  <c r="I211" i="3"/>
  <c r="K265" i="3"/>
  <c r="J265" i="3"/>
  <c r="I265" i="3"/>
  <c r="J305" i="3"/>
  <c r="K305" i="3"/>
  <c r="I305" i="3"/>
  <c r="J440" i="3"/>
  <c r="K440" i="3"/>
  <c r="I440" i="3"/>
  <c r="K433" i="3"/>
  <c r="J433" i="3"/>
  <c r="I433" i="3"/>
  <c r="J301" i="3"/>
  <c r="K301" i="3"/>
  <c r="I301" i="3"/>
  <c r="J321" i="3"/>
  <c r="K321" i="3"/>
  <c r="I321" i="3"/>
  <c r="I854" i="3"/>
  <c r="J854" i="3"/>
  <c r="F854" i="3"/>
  <c r="H854" i="3"/>
  <c r="K854" i="3"/>
  <c r="K643" i="3"/>
  <c r="J643" i="3"/>
  <c r="I643" i="3"/>
  <c r="F643" i="3"/>
  <c r="H643" i="3"/>
  <c r="K866" i="3"/>
  <c r="H866" i="3"/>
  <c r="J866" i="3"/>
  <c r="I866" i="3"/>
  <c r="F866" i="3"/>
  <c r="J533" i="3"/>
  <c r="I533" i="3"/>
  <c r="K533" i="3"/>
  <c r="F533" i="3"/>
  <c r="H533" i="3"/>
  <c r="K569" i="3"/>
  <c r="J569" i="3"/>
  <c r="I569" i="3"/>
  <c r="H569" i="3"/>
  <c r="F569" i="3"/>
  <c r="K521" i="3"/>
  <c r="I521" i="3"/>
  <c r="J521" i="3"/>
  <c r="H521" i="3"/>
  <c r="F521" i="3"/>
  <c r="I543" i="3"/>
  <c r="K543" i="3"/>
  <c r="J543" i="3"/>
  <c r="H543" i="3"/>
  <c r="F543" i="3"/>
  <c r="J789" i="3"/>
  <c r="I789" i="3"/>
  <c r="K789" i="3"/>
  <c r="H789" i="3"/>
  <c r="F789" i="3"/>
  <c r="J225" i="3"/>
  <c r="K225" i="3"/>
  <c r="I225" i="3"/>
  <c r="K202" i="3"/>
  <c r="J202" i="3"/>
  <c r="I202" i="3"/>
  <c r="K210" i="3"/>
  <c r="J210" i="3"/>
  <c r="I210" i="3"/>
  <c r="J238" i="3"/>
  <c r="K238" i="3"/>
  <c r="I238" i="3"/>
  <c r="K277" i="3"/>
  <c r="J277" i="3"/>
  <c r="I277" i="3"/>
  <c r="J276" i="3"/>
  <c r="K276" i="3"/>
  <c r="I276" i="3"/>
  <c r="I346" i="3"/>
  <c r="K346" i="3"/>
  <c r="J346" i="3"/>
  <c r="H346" i="3"/>
  <c r="F346" i="3"/>
  <c r="K289" i="3"/>
  <c r="J289" i="3"/>
  <c r="I289" i="3"/>
  <c r="K439" i="3"/>
  <c r="J439" i="3"/>
  <c r="I439" i="3"/>
  <c r="J310" i="3"/>
  <c r="K310" i="3"/>
  <c r="I310" i="3"/>
  <c r="J431" i="3"/>
  <c r="K431" i="3"/>
  <c r="I431" i="3"/>
  <c r="J360" i="3"/>
  <c r="K360" i="3"/>
  <c r="I360" i="3"/>
  <c r="H360" i="3"/>
  <c r="F360" i="3"/>
  <c r="K199" i="3"/>
  <c r="J199" i="3"/>
  <c r="I199" i="3"/>
  <c r="K338" i="3"/>
  <c r="J338" i="3"/>
  <c r="F338" i="3"/>
  <c r="I338" i="3"/>
  <c r="H338" i="3"/>
  <c r="J388" i="3"/>
  <c r="K388" i="3"/>
  <c r="I388" i="3"/>
  <c r="K291" i="3"/>
  <c r="J291" i="3"/>
  <c r="I291" i="3"/>
  <c r="H291" i="3"/>
  <c r="F291" i="3"/>
  <c r="J577" i="3"/>
  <c r="I577" i="3"/>
  <c r="K577" i="3"/>
  <c r="F577" i="3"/>
  <c r="H577" i="3"/>
  <c r="K476" i="3"/>
  <c r="J476" i="3"/>
  <c r="I476" i="3"/>
  <c r="J980" i="3"/>
  <c r="I980" i="3"/>
  <c r="F980" i="3"/>
  <c r="K980" i="3"/>
  <c r="H980" i="3"/>
  <c r="K691" i="3"/>
  <c r="J691" i="3"/>
  <c r="F691" i="3"/>
  <c r="H691" i="3"/>
  <c r="J720" i="8"/>
  <c r="K720" i="8"/>
  <c r="K965" i="8"/>
  <c r="J965" i="8"/>
  <c r="J951" i="8"/>
  <c r="K951" i="8"/>
  <c r="J991" i="8"/>
  <c r="K991" i="8"/>
  <c r="J875" i="8"/>
  <c r="K875" i="8"/>
  <c r="J745" i="8"/>
  <c r="K745" i="8"/>
  <c r="K746" i="8"/>
  <c r="J746" i="8"/>
  <c r="K1001" i="8"/>
  <c r="J1001" i="8"/>
  <c r="K229" i="3"/>
  <c r="J229" i="3"/>
  <c r="I229" i="3"/>
  <c r="J255" i="3"/>
  <c r="K255" i="3"/>
  <c r="I255" i="3"/>
  <c r="H255" i="3"/>
  <c r="F255" i="3"/>
  <c r="J337" i="3"/>
  <c r="K337" i="3"/>
  <c r="I337" i="3"/>
  <c r="K343" i="3"/>
  <c r="J343" i="3"/>
  <c r="I343" i="3"/>
  <c r="K637" i="3"/>
  <c r="J637" i="3"/>
  <c r="I637" i="3"/>
  <c r="K891" i="3"/>
  <c r="F891" i="3"/>
  <c r="I891" i="3"/>
  <c r="J891" i="3"/>
  <c r="H891" i="3"/>
  <c r="J646" i="3"/>
  <c r="K646" i="3"/>
  <c r="I646" i="3"/>
  <c r="H646" i="3"/>
  <c r="F646" i="3"/>
  <c r="J609" i="3"/>
  <c r="K609" i="3"/>
  <c r="I609" i="3"/>
  <c r="F609" i="3"/>
  <c r="H609" i="3"/>
  <c r="J881" i="8"/>
  <c r="K881" i="8"/>
  <c r="K789" i="8"/>
  <c r="J789" i="8"/>
  <c r="J772" i="8"/>
  <c r="K772" i="8"/>
  <c r="K713" i="8"/>
  <c r="J713" i="8"/>
  <c r="K775" i="8"/>
  <c r="J775" i="8"/>
  <c r="J886" i="8"/>
  <c r="K886" i="8"/>
  <c r="J985" i="8"/>
  <c r="K985" i="8"/>
  <c r="J748" i="8"/>
  <c r="K748" i="8"/>
  <c r="J764" i="8"/>
  <c r="K764" i="8"/>
  <c r="K215" i="3"/>
  <c r="J215" i="3"/>
  <c r="I215" i="3"/>
  <c r="K241" i="3"/>
  <c r="J241" i="3"/>
  <c r="I241" i="3"/>
  <c r="J274" i="3"/>
  <c r="K274" i="3"/>
  <c r="I274" i="3"/>
  <c r="K389" i="3"/>
  <c r="J389" i="3"/>
  <c r="I389" i="3"/>
  <c r="J302" i="3"/>
  <c r="K302" i="3"/>
  <c r="I302" i="3"/>
  <c r="K323" i="3"/>
  <c r="J323" i="3"/>
  <c r="I323" i="3"/>
  <c r="K410" i="3"/>
  <c r="J410" i="3"/>
  <c r="F410" i="3"/>
  <c r="I410" i="3"/>
  <c r="H410" i="3"/>
  <c r="K395" i="3"/>
  <c r="J395" i="3"/>
  <c r="I395" i="3"/>
  <c r="H964" i="3"/>
  <c r="K964" i="3"/>
  <c r="I964" i="3"/>
  <c r="F964" i="3"/>
  <c r="J964" i="3"/>
  <c r="K921" i="3"/>
  <c r="J921" i="3"/>
  <c r="I921" i="3"/>
  <c r="H921" i="3"/>
  <c r="F921" i="3"/>
  <c r="I754" i="3"/>
  <c r="J754" i="3"/>
  <c r="K754" i="3"/>
  <c r="F754" i="3"/>
  <c r="H754" i="3"/>
  <c r="K599" i="3"/>
  <c r="J599" i="3"/>
  <c r="I599" i="3"/>
  <c r="J554" i="3"/>
  <c r="K554" i="3"/>
  <c r="I554" i="3"/>
  <c r="H554" i="3"/>
  <c r="F554" i="3"/>
  <c r="J686" i="3"/>
  <c r="K686" i="3"/>
  <c r="I686" i="3"/>
  <c r="K827" i="3"/>
  <c r="I827" i="3"/>
  <c r="H827" i="3"/>
  <c r="J827" i="3"/>
  <c r="F827" i="3"/>
  <c r="I846" i="3"/>
  <c r="F846" i="3"/>
  <c r="H846" i="3"/>
  <c r="J846" i="3"/>
  <c r="K846" i="3"/>
  <c r="J806" i="8"/>
  <c r="K806" i="8"/>
  <c r="K897" i="8"/>
  <c r="J897" i="8"/>
  <c r="K807" i="8"/>
  <c r="J807" i="8"/>
  <c r="K908" i="8"/>
  <c r="J908" i="8"/>
  <c r="J948" i="8"/>
  <c r="K948" i="8"/>
  <c r="J973" i="8"/>
  <c r="K973" i="8"/>
  <c r="K840" i="8"/>
  <c r="J840" i="8"/>
  <c r="K727" i="8"/>
  <c r="J727" i="8"/>
  <c r="J857" i="8"/>
  <c r="K857" i="8"/>
  <c r="J224" i="3"/>
  <c r="K224" i="3"/>
  <c r="I224" i="3"/>
  <c r="J248" i="3"/>
  <c r="K248" i="3"/>
  <c r="I248" i="3"/>
  <c r="K262" i="3"/>
  <c r="J262" i="3"/>
  <c r="I262" i="3"/>
  <c r="F262" i="3"/>
  <c r="H262" i="3"/>
  <c r="K419" i="3"/>
  <c r="J419" i="3"/>
  <c r="I419" i="3"/>
  <c r="J295" i="3"/>
  <c r="I295" i="3"/>
  <c r="K295" i="3"/>
  <c r="F295" i="3"/>
  <c r="H295" i="3"/>
  <c r="J358" i="3"/>
  <c r="K358" i="3"/>
  <c r="I358" i="3"/>
  <c r="H358" i="3"/>
  <c r="F358" i="3"/>
  <c r="K412" i="3"/>
  <c r="J412" i="3"/>
  <c r="I412" i="3"/>
  <c r="K417" i="3"/>
  <c r="J417" i="3"/>
  <c r="I417" i="3"/>
  <c r="K682" i="3"/>
  <c r="J682" i="3"/>
  <c r="I682" i="3"/>
  <c r="F937" i="3"/>
  <c r="I937" i="3"/>
  <c r="H937" i="3"/>
  <c r="J937" i="3"/>
  <c r="K937" i="3"/>
  <c r="K645" i="3"/>
  <c r="J645" i="3"/>
  <c r="F645" i="3"/>
  <c r="I645" i="3"/>
  <c r="H645" i="3"/>
  <c r="J671" i="3"/>
  <c r="K671" i="3"/>
  <c r="H671" i="3"/>
  <c r="F671" i="3"/>
  <c r="I671" i="3"/>
  <c r="I930" i="3"/>
  <c r="K930" i="3"/>
  <c r="H930" i="3"/>
  <c r="F930" i="3"/>
  <c r="J930" i="3"/>
  <c r="F774" i="3"/>
  <c r="J774" i="3"/>
  <c r="H774" i="3"/>
  <c r="I774" i="3"/>
  <c r="K774" i="3"/>
  <c r="K464" i="3"/>
  <c r="J464" i="3"/>
  <c r="I464" i="3"/>
  <c r="I807" i="3"/>
  <c r="K807" i="3"/>
  <c r="J807" i="3"/>
  <c r="F807" i="3"/>
  <c r="H807" i="3"/>
  <c r="K222" i="3"/>
  <c r="I222" i="3"/>
  <c r="J222" i="3"/>
  <c r="H222" i="3"/>
  <c r="F222" i="3"/>
  <c r="K204" i="3"/>
  <c r="J204" i="3"/>
  <c r="I204" i="3"/>
  <c r="K196" i="3"/>
  <c r="J196" i="3"/>
  <c r="I196" i="3"/>
  <c r="K249" i="3"/>
  <c r="J249" i="3"/>
  <c r="I249" i="3"/>
  <c r="K267" i="3"/>
  <c r="J267" i="3"/>
  <c r="I267" i="3"/>
  <c r="J282" i="3"/>
  <c r="K282" i="3"/>
  <c r="I282" i="3"/>
  <c r="J396" i="3"/>
  <c r="K396" i="3"/>
  <c r="I396" i="3"/>
  <c r="K344" i="3"/>
  <c r="J344" i="3"/>
  <c r="I344" i="3"/>
  <c r="K307" i="3"/>
  <c r="J307" i="3"/>
  <c r="I307" i="3"/>
  <c r="K373" i="3"/>
  <c r="J373" i="3"/>
  <c r="I373" i="3"/>
  <c r="F373" i="3"/>
  <c r="H373" i="3"/>
  <c r="K365" i="3"/>
  <c r="J365" i="3"/>
  <c r="I365" i="3"/>
  <c r="K434" i="3"/>
  <c r="J434" i="3"/>
  <c r="I434" i="3"/>
  <c r="K860" i="3"/>
  <c r="I860" i="3"/>
  <c r="F860" i="3"/>
  <c r="J860" i="3"/>
  <c r="H860" i="3"/>
  <c r="H982" i="3"/>
  <c r="K982" i="3"/>
  <c r="J982" i="3"/>
  <c r="I982" i="3"/>
  <c r="F982" i="3"/>
  <c r="K744" i="3"/>
  <c r="I744" i="3"/>
  <c r="J744" i="3"/>
  <c r="H744" i="3"/>
  <c r="F744" i="3"/>
  <c r="K824" i="3"/>
  <c r="J824" i="3"/>
  <c r="I824" i="3"/>
  <c r="H824" i="3"/>
  <c r="F824" i="3"/>
  <c r="K982" i="8"/>
  <c r="J982" i="8"/>
  <c r="J784" i="8"/>
  <c r="K784" i="8"/>
  <c r="K802" i="8"/>
  <c r="J802" i="8"/>
  <c r="J836" i="8"/>
  <c r="K836" i="8"/>
  <c r="J741" i="8"/>
  <c r="K741" i="8"/>
  <c r="J870" i="8"/>
  <c r="K870" i="8"/>
  <c r="K937" i="8"/>
  <c r="J937" i="8"/>
  <c r="J940" i="8"/>
  <c r="K940" i="8"/>
  <c r="K891" i="8"/>
  <c r="J891" i="8"/>
  <c r="K770" i="8"/>
  <c r="J770" i="8"/>
  <c r="J759" i="8"/>
  <c r="K759" i="8"/>
  <c r="J932" i="8"/>
  <c r="K932" i="8"/>
  <c r="K232" i="3"/>
  <c r="J232" i="3"/>
  <c r="I232" i="3"/>
  <c r="K275" i="3"/>
  <c r="J275" i="3"/>
  <c r="I275" i="3"/>
  <c r="H275" i="3"/>
  <c r="F275" i="3"/>
  <c r="K313" i="3"/>
  <c r="J313" i="3"/>
  <c r="I313" i="3"/>
  <c r="K366" i="3"/>
  <c r="J366" i="3"/>
  <c r="I366" i="3"/>
  <c r="H762" i="3"/>
  <c r="K762" i="3"/>
  <c r="J762" i="3"/>
  <c r="I762" i="3"/>
  <c r="F762" i="3"/>
  <c r="J566" i="3"/>
  <c r="K566" i="3"/>
  <c r="I566" i="3"/>
  <c r="J684" i="3"/>
  <c r="K684" i="3"/>
  <c r="I684" i="3"/>
  <c r="J729" i="3"/>
  <c r="I729" i="3"/>
  <c r="K729" i="3"/>
  <c r="H729" i="3"/>
  <c r="F729" i="3"/>
  <c r="J841" i="8"/>
  <c r="K841" i="8"/>
  <c r="K942" i="8"/>
  <c r="J942" i="8"/>
  <c r="J928" i="8"/>
  <c r="K928" i="8"/>
  <c r="J872" i="8"/>
  <c r="K872" i="8"/>
  <c r="J981" i="8"/>
  <c r="K981" i="8"/>
  <c r="J999" i="8"/>
  <c r="K999" i="8"/>
  <c r="J845" i="8"/>
  <c r="K845" i="8"/>
  <c r="K893" i="8"/>
  <c r="J893" i="8"/>
  <c r="J228" i="3"/>
  <c r="K228" i="3"/>
  <c r="I228" i="3"/>
  <c r="K247" i="3"/>
  <c r="J247" i="3"/>
  <c r="I247" i="3"/>
  <c r="K263" i="3"/>
  <c r="J263" i="3"/>
  <c r="I263" i="3"/>
  <c r="J284" i="3"/>
  <c r="K284" i="3"/>
  <c r="I284" i="3"/>
  <c r="K312" i="3"/>
  <c r="J312" i="3"/>
  <c r="I312" i="3"/>
  <c r="K304" i="3"/>
  <c r="J304" i="3"/>
  <c r="I304" i="3"/>
  <c r="K299" i="3"/>
  <c r="J299" i="3"/>
  <c r="I299" i="3"/>
  <c r="K383" i="3"/>
  <c r="J383" i="3"/>
  <c r="I383" i="3"/>
  <c r="K929" i="3"/>
  <c r="H929" i="3"/>
  <c r="J929" i="3"/>
  <c r="F929" i="3"/>
  <c r="I929" i="3"/>
  <c r="K810" i="3"/>
  <c r="I810" i="3"/>
  <c r="J810" i="3"/>
  <c r="H810" i="3"/>
  <c r="F810" i="3"/>
  <c r="K935" i="3"/>
  <c r="I935" i="3"/>
  <c r="F935" i="3"/>
  <c r="J935" i="3"/>
  <c r="H935" i="3"/>
  <c r="I545" i="3"/>
  <c r="K545" i="3"/>
  <c r="J545" i="3"/>
  <c r="H545" i="3"/>
  <c r="F545" i="3"/>
  <c r="I507" i="3"/>
  <c r="K507" i="3"/>
  <c r="J507" i="3"/>
  <c r="F507" i="3"/>
  <c r="H507" i="3"/>
  <c r="J788" i="3"/>
  <c r="K788" i="3"/>
  <c r="I788" i="3"/>
  <c r="K837" i="3"/>
  <c r="J837" i="3"/>
  <c r="H837" i="3"/>
  <c r="I837" i="3"/>
  <c r="F837" i="3"/>
  <c r="J610" i="3"/>
  <c r="K610" i="3"/>
  <c r="I610" i="3"/>
  <c r="J986" i="8"/>
  <c r="K986" i="8"/>
  <c r="J753" i="8"/>
  <c r="K753" i="8"/>
  <c r="K847" i="8"/>
  <c r="J847" i="8"/>
  <c r="K945" i="8"/>
  <c r="J945" i="8"/>
  <c r="J974" i="8"/>
  <c r="K974" i="8"/>
  <c r="K804" i="8"/>
  <c r="J804" i="8"/>
  <c r="J901" i="8"/>
  <c r="K901" i="8"/>
  <c r="J732" i="8"/>
  <c r="K732" i="8"/>
  <c r="J734" i="8"/>
  <c r="K734" i="8"/>
  <c r="K707" i="8"/>
  <c r="J707" i="8"/>
  <c r="J227" i="3"/>
  <c r="K227" i="3"/>
  <c r="I227" i="3"/>
  <c r="K242" i="3"/>
  <c r="J242" i="3"/>
  <c r="I242" i="3"/>
  <c r="I273" i="3"/>
  <c r="K273" i="3"/>
  <c r="J273" i="3"/>
  <c r="F273" i="3"/>
  <c r="H273" i="3"/>
  <c r="J340" i="3"/>
  <c r="K340" i="3"/>
  <c r="I340" i="3"/>
  <c r="H340" i="3"/>
  <c r="F340" i="3"/>
  <c r="K359" i="3"/>
  <c r="J359" i="3"/>
  <c r="I359" i="3"/>
  <c r="J372" i="3"/>
  <c r="K372" i="3"/>
  <c r="I372" i="3"/>
  <c r="H372" i="3"/>
  <c r="F372" i="3"/>
  <c r="K315" i="3"/>
  <c r="J315" i="3"/>
  <c r="I315" i="3"/>
  <c r="J385" i="3"/>
  <c r="K385" i="3"/>
  <c r="I385" i="3"/>
  <c r="H563" i="3"/>
  <c r="F563" i="3"/>
  <c r="J563" i="3"/>
  <c r="K563" i="3"/>
  <c r="I563" i="3"/>
  <c r="J828" i="3"/>
  <c r="K828" i="3"/>
  <c r="I828" i="3"/>
  <c r="F828" i="3"/>
  <c r="H828" i="3"/>
  <c r="J689" i="3"/>
  <c r="K689" i="3"/>
  <c r="I689" i="3"/>
  <c r="K547" i="3"/>
  <c r="J547" i="3"/>
  <c r="I547" i="3"/>
  <c r="F547" i="3"/>
  <c r="H547" i="3"/>
  <c r="J503" i="3"/>
  <c r="K503" i="3"/>
  <c r="I503" i="3"/>
  <c r="K890" i="3"/>
  <c r="H890" i="3"/>
  <c r="I890" i="3"/>
  <c r="F890" i="3"/>
  <c r="J890" i="3"/>
  <c r="J733" i="3"/>
  <c r="I733" i="3"/>
  <c r="K733" i="3"/>
  <c r="H733" i="3"/>
  <c r="F733" i="3"/>
  <c r="J639" i="3"/>
  <c r="K639" i="3"/>
  <c r="I639" i="3"/>
  <c r="K201" i="3"/>
  <c r="J201" i="3"/>
  <c r="I201" i="3"/>
  <c r="J200" i="3"/>
  <c r="K200" i="3"/>
  <c r="I200" i="3"/>
  <c r="K245" i="3"/>
  <c r="J245" i="3"/>
  <c r="I245" i="3"/>
  <c r="J234" i="3"/>
  <c r="K234" i="3"/>
  <c r="I234" i="3"/>
  <c r="K272" i="3"/>
  <c r="J272" i="3"/>
  <c r="I272" i="3"/>
  <c r="J317" i="3"/>
  <c r="K317" i="3"/>
  <c r="I317" i="3"/>
  <c r="J316" i="3"/>
  <c r="K316" i="3"/>
  <c r="I316" i="3"/>
  <c r="J376" i="3"/>
  <c r="K376" i="3"/>
  <c r="I376" i="3"/>
  <c r="J288" i="3"/>
  <c r="K288" i="3"/>
  <c r="I288" i="3"/>
  <c r="K387" i="3"/>
  <c r="J387" i="3"/>
  <c r="I387" i="3"/>
  <c r="J285" i="3"/>
  <c r="K285" i="3"/>
  <c r="I285" i="3"/>
  <c r="J436" i="3"/>
  <c r="K436" i="3"/>
  <c r="I436" i="3"/>
  <c r="K268" i="3"/>
  <c r="J268" i="3"/>
  <c r="I268" i="3"/>
  <c r="K409" i="3"/>
  <c r="J409" i="3"/>
  <c r="I409" i="3"/>
  <c r="H409" i="3"/>
  <c r="F409" i="3"/>
  <c r="J351" i="3"/>
  <c r="K351" i="3"/>
  <c r="I351" i="3"/>
  <c r="J458" i="3"/>
  <c r="K458" i="3"/>
  <c r="I458" i="3"/>
  <c r="K629" i="3"/>
  <c r="I629" i="3"/>
  <c r="J629" i="3"/>
  <c r="F629" i="3"/>
  <c r="H629" i="3"/>
  <c r="J626" i="3"/>
  <c r="K626" i="3"/>
  <c r="I626" i="3"/>
  <c r="J451" i="3"/>
  <c r="K451" i="3"/>
  <c r="I451" i="3"/>
  <c r="J744" i="8"/>
  <c r="K744" i="8"/>
  <c r="K721" i="8"/>
  <c r="J721" i="8"/>
  <c r="K926" i="8"/>
  <c r="J926" i="8"/>
  <c r="K961" i="8"/>
  <c r="J961" i="8"/>
  <c r="K873" i="8"/>
  <c r="J873" i="8"/>
  <c r="J781" i="8"/>
  <c r="K781" i="8"/>
  <c r="K852" i="8"/>
  <c r="J852" i="8"/>
  <c r="J933" i="8"/>
  <c r="K933" i="8"/>
  <c r="J868" i="8"/>
  <c r="K868" i="8"/>
  <c r="J953" i="8"/>
  <c r="K953" i="8"/>
  <c r="K793" i="8"/>
  <c r="J793" i="8"/>
  <c r="J842" i="8"/>
  <c r="K842" i="8"/>
  <c r="K208" i="3"/>
  <c r="J208" i="3"/>
  <c r="I208" i="3"/>
  <c r="J377" i="3"/>
  <c r="K377" i="3"/>
  <c r="I377" i="3"/>
  <c r="I382" i="3"/>
  <c r="K382" i="3"/>
  <c r="J382" i="3"/>
  <c r="F382" i="3"/>
  <c r="H382" i="3"/>
  <c r="J326" i="3"/>
  <c r="K326" i="3"/>
  <c r="I326" i="3"/>
  <c r="K623" i="3"/>
  <c r="J623" i="3"/>
  <c r="I623" i="3"/>
  <c r="K922" i="3"/>
  <c r="F922" i="3"/>
  <c r="I922" i="3"/>
  <c r="J922" i="3"/>
  <c r="H922" i="3"/>
  <c r="J790" i="3"/>
  <c r="K790" i="3"/>
  <c r="H790" i="3"/>
  <c r="F790" i="3"/>
  <c r="I790" i="3"/>
  <c r="K896" i="3"/>
  <c r="J896" i="3"/>
  <c r="F896" i="3"/>
  <c r="H896" i="3"/>
  <c r="I896" i="3"/>
  <c r="K709" i="8"/>
  <c r="J709" i="8"/>
  <c r="J882" i="8"/>
  <c r="K882" i="8"/>
  <c r="J765" i="8"/>
  <c r="K765" i="8"/>
  <c r="J726" i="8"/>
  <c r="K726" i="8"/>
  <c r="J854" i="8"/>
  <c r="K854" i="8"/>
  <c r="J979" i="8"/>
  <c r="K979" i="8"/>
  <c r="K197" i="3"/>
  <c r="J197" i="3"/>
  <c r="I197" i="3"/>
  <c r="K239" i="3"/>
  <c r="J239" i="3"/>
  <c r="I239" i="3"/>
  <c r="K283" i="3"/>
  <c r="J283" i="3"/>
  <c r="I283" i="3"/>
  <c r="K413" i="3"/>
  <c r="J413" i="3"/>
  <c r="I413" i="3"/>
  <c r="J426" i="3"/>
  <c r="K426" i="3"/>
  <c r="I426" i="3"/>
  <c r="J399" i="3"/>
  <c r="K399" i="3"/>
  <c r="H399" i="3"/>
  <c r="I399" i="3"/>
  <c r="F399" i="3"/>
  <c r="J325" i="3"/>
  <c r="K325" i="3"/>
  <c r="I325" i="3"/>
  <c r="I826" i="3"/>
  <c r="K826" i="3"/>
  <c r="J826" i="3"/>
  <c r="H826" i="3"/>
  <c r="F826" i="3"/>
  <c r="J720" i="3"/>
  <c r="K720" i="3"/>
  <c r="I720" i="3"/>
  <c r="H720" i="3"/>
  <c r="F720" i="3"/>
  <c r="K612" i="3"/>
  <c r="J612" i="3"/>
  <c r="I612" i="3"/>
  <c r="K832" i="3"/>
  <c r="I832" i="3"/>
  <c r="J832" i="3"/>
  <c r="F832" i="3"/>
  <c r="H832" i="3"/>
  <c r="K490" i="3"/>
  <c r="J490" i="3"/>
  <c r="I490" i="3"/>
  <c r="K642" i="3"/>
  <c r="J642" i="3"/>
  <c r="I642" i="3"/>
  <c r="H642" i="3"/>
  <c r="F642" i="3"/>
  <c r="J477" i="3"/>
  <c r="K477" i="3"/>
  <c r="I477" i="3"/>
  <c r="H856" i="3"/>
  <c r="I856" i="3"/>
  <c r="F856" i="3"/>
  <c r="J856" i="3"/>
  <c r="K856" i="3"/>
  <c r="I722" i="3"/>
  <c r="J722" i="3"/>
  <c r="K722" i="3"/>
  <c r="H722" i="3"/>
  <c r="F722" i="3"/>
  <c r="K814" i="8"/>
  <c r="J814" i="8"/>
  <c r="J955" i="8"/>
  <c r="K955" i="8"/>
  <c r="J990" i="8"/>
  <c r="K990" i="8"/>
  <c r="J867" i="8"/>
  <c r="K867" i="8"/>
  <c r="J774" i="8"/>
  <c r="K774" i="8"/>
  <c r="K826" i="8"/>
  <c r="J826" i="8"/>
  <c r="J998" i="8"/>
  <c r="K998" i="8"/>
  <c r="K887" i="8"/>
  <c r="J887" i="8"/>
  <c r="J883" i="8"/>
  <c r="K883" i="8"/>
  <c r="K192" i="3"/>
  <c r="J192" i="3"/>
  <c r="I192" i="3"/>
  <c r="K252" i="3"/>
  <c r="J252" i="3"/>
  <c r="I252" i="3"/>
  <c r="J279" i="3"/>
  <c r="K279" i="3"/>
  <c r="I279" i="3"/>
  <c r="H279" i="3"/>
  <c r="F279" i="3"/>
  <c r="K391" i="3"/>
  <c r="J391" i="3"/>
  <c r="I391" i="3"/>
  <c r="J381" i="3"/>
  <c r="K381" i="3"/>
  <c r="I381" i="3"/>
  <c r="F381" i="3"/>
  <c r="H381" i="3"/>
  <c r="J397" i="3"/>
  <c r="K397" i="3"/>
  <c r="I397" i="3"/>
  <c r="K319" i="3"/>
  <c r="J319" i="3"/>
  <c r="I319" i="3"/>
  <c r="J620" i="3"/>
  <c r="I620" i="3"/>
  <c r="K620" i="3"/>
  <c r="H620" i="3"/>
  <c r="F620" i="3"/>
  <c r="I446" i="3"/>
  <c r="J446" i="3"/>
  <c r="K446" i="3"/>
  <c r="F446" i="3"/>
  <c r="H446" i="3"/>
  <c r="J946" i="3"/>
  <c r="H946" i="3"/>
  <c r="F946" i="3"/>
  <c r="K946" i="3"/>
  <c r="I946" i="3"/>
  <c r="J732" i="3"/>
  <c r="K732" i="3"/>
  <c r="I732" i="3"/>
  <c r="H885" i="3"/>
  <c r="F885" i="3"/>
  <c r="K885" i="3"/>
  <c r="I885" i="3"/>
  <c r="J885" i="3"/>
  <c r="I815" i="3"/>
  <c r="J815" i="3"/>
  <c r="K815" i="3"/>
  <c r="F815" i="3"/>
  <c r="H815" i="3"/>
  <c r="J494" i="3"/>
  <c r="K494" i="3"/>
  <c r="I494" i="3"/>
  <c r="J872" i="3"/>
  <c r="K872" i="3"/>
  <c r="H872" i="3"/>
  <c r="F872" i="3"/>
  <c r="I872" i="3"/>
  <c r="K231" i="3"/>
  <c r="J231" i="3"/>
  <c r="I231" i="3"/>
  <c r="J207" i="3"/>
  <c r="K207" i="3"/>
  <c r="I207" i="3"/>
  <c r="J233" i="3"/>
  <c r="K233" i="3"/>
  <c r="I233" i="3"/>
  <c r="K236" i="3"/>
  <c r="J236" i="3"/>
  <c r="I236" i="3"/>
  <c r="J260" i="3"/>
  <c r="K260" i="3"/>
  <c r="I260" i="3"/>
  <c r="J254" i="3"/>
  <c r="K254" i="3"/>
  <c r="I254" i="3"/>
  <c r="J349" i="3"/>
  <c r="K349" i="3"/>
  <c r="I349" i="3"/>
  <c r="K311" i="3"/>
  <c r="J311" i="3"/>
  <c r="I311" i="3"/>
  <c r="K432" i="3"/>
  <c r="J432" i="3"/>
  <c r="I432" i="3"/>
  <c r="K300" i="3"/>
  <c r="J300" i="3"/>
  <c r="I300" i="3"/>
  <c r="K435" i="3"/>
  <c r="J435" i="3"/>
  <c r="I435" i="3"/>
  <c r="K329" i="3"/>
  <c r="J329" i="3"/>
  <c r="I329" i="3"/>
  <c r="K322" i="3"/>
  <c r="J322" i="3"/>
  <c r="I322" i="3"/>
  <c r="J408" i="3"/>
  <c r="K408" i="3"/>
  <c r="I408" i="3"/>
  <c r="J314" i="3"/>
  <c r="K314" i="3"/>
  <c r="I314" i="3"/>
  <c r="J428" i="3"/>
  <c r="K428" i="3"/>
  <c r="I428" i="3"/>
  <c r="J557" i="3"/>
  <c r="K557" i="3"/>
  <c r="I557" i="3"/>
  <c r="H557" i="3"/>
  <c r="F557" i="3"/>
  <c r="J423" i="3"/>
  <c r="K423" i="3"/>
  <c r="I423" i="3"/>
  <c r="K498" i="3"/>
  <c r="J498" i="3"/>
  <c r="I498" i="3"/>
  <c r="J568" i="3"/>
  <c r="I568" i="3"/>
  <c r="K568" i="3"/>
  <c r="H568" i="3"/>
  <c r="F568" i="3"/>
  <c r="F924" i="3"/>
  <c r="H924" i="3"/>
  <c r="J924" i="3"/>
  <c r="K924" i="3"/>
  <c r="I924" i="3"/>
  <c r="J933" i="3"/>
  <c r="H933" i="3"/>
  <c r="F933" i="3"/>
  <c r="I933" i="3"/>
  <c r="K933" i="3"/>
  <c r="K636" i="3"/>
  <c r="J636" i="3"/>
  <c r="I636" i="3"/>
  <c r="J461" i="3"/>
  <c r="K461" i="3"/>
  <c r="I461" i="3"/>
  <c r="K515" i="3"/>
  <c r="I515" i="3"/>
  <c r="J515" i="3"/>
  <c r="J1001" i="3"/>
  <c r="H1001" i="3"/>
  <c r="I1001" i="3"/>
  <c r="K1001" i="3"/>
  <c r="N995" i="2"/>
  <c r="O995" i="2"/>
  <c r="F1001" i="3"/>
  <c r="J607" i="3"/>
  <c r="K607" i="3"/>
  <c r="I607" i="3"/>
  <c r="J703" i="3"/>
  <c r="I703" i="3"/>
  <c r="K703" i="3"/>
  <c r="H703" i="3"/>
  <c r="F703" i="3"/>
  <c r="J725" i="3"/>
  <c r="K725" i="3"/>
  <c r="I725" i="3"/>
  <c r="H725" i="3"/>
  <c r="F725" i="3"/>
  <c r="K592" i="3"/>
  <c r="I592" i="3"/>
  <c r="J592" i="3"/>
  <c r="K650" i="3"/>
  <c r="J650" i="3"/>
  <c r="I650" i="3"/>
  <c r="J917" i="3"/>
  <c r="H917" i="3"/>
  <c r="F917" i="3"/>
  <c r="I917" i="3"/>
  <c r="K917" i="3"/>
  <c r="J214" i="3"/>
  <c r="K214" i="3"/>
  <c r="I214" i="3"/>
  <c r="K230" i="3"/>
  <c r="J230" i="3"/>
  <c r="I230" i="3"/>
  <c r="J209" i="3"/>
  <c r="K209" i="3"/>
  <c r="I209" i="3"/>
  <c r="K243" i="3"/>
  <c r="J243" i="3"/>
  <c r="I243" i="3"/>
  <c r="J261" i="3"/>
  <c r="K261" i="3"/>
  <c r="I261" i="3"/>
  <c r="K264" i="3"/>
  <c r="J264" i="3"/>
  <c r="I264" i="3"/>
  <c r="K303" i="3"/>
  <c r="J303" i="3"/>
  <c r="I303" i="3"/>
  <c r="J345" i="3"/>
  <c r="K345" i="3"/>
  <c r="I345" i="3"/>
  <c r="K444" i="3"/>
  <c r="I444" i="3"/>
  <c r="J444" i="3"/>
  <c r="J362" i="3"/>
  <c r="K362" i="3"/>
  <c r="I362" i="3"/>
  <c r="I386" i="3"/>
  <c r="K386" i="3"/>
  <c r="H386" i="3"/>
  <c r="J386" i="3"/>
  <c r="F386" i="3"/>
  <c r="J356" i="3"/>
  <c r="K356" i="3"/>
  <c r="I356" i="3"/>
  <c r="J354" i="3"/>
  <c r="K354" i="3"/>
  <c r="I354" i="3"/>
  <c r="J287" i="3"/>
  <c r="K287" i="3"/>
  <c r="I287" i="3"/>
  <c r="K369" i="3"/>
  <c r="I369" i="3"/>
  <c r="J369" i="3"/>
  <c r="K400" i="3"/>
  <c r="J400" i="3"/>
  <c r="I400" i="3"/>
  <c r="H942" i="3"/>
  <c r="I942" i="3"/>
  <c r="F942" i="3"/>
  <c r="K942" i="3"/>
  <c r="J942" i="3"/>
  <c r="K549" i="3"/>
  <c r="J549" i="3"/>
  <c r="I549" i="3"/>
  <c r="H549" i="3"/>
  <c r="F549" i="3"/>
  <c r="F918" i="3"/>
  <c r="K918" i="3"/>
  <c r="I918" i="3"/>
  <c r="H918" i="3"/>
  <c r="J918" i="3"/>
  <c r="J598" i="3"/>
  <c r="K598" i="3"/>
  <c r="I598" i="3"/>
  <c r="K752" i="3"/>
  <c r="J752" i="3"/>
  <c r="I752" i="3"/>
  <c r="H961" i="3"/>
  <c r="K961" i="3"/>
  <c r="F961" i="3"/>
  <c r="J961" i="3"/>
  <c r="I961" i="3"/>
  <c r="K617" i="3"/>
  <c r="I617" i="3"/>
  <c r="J617" i="3"/>
  <c r="H617" i="3"/>
  <c r="F617" i="3"/>
  <c r="J669" i="3"/>
  <c r="K669" i="3"/>
  <c r="I669" i="3"/>
  <c r="J696" i="3"/>
  <c r="K696" i="3"/>
  <c r="I696" i="3"/>
  <c r="I855" i="3"/>
  <c r="J855" i="3"/>
  <c r="H855" i="3"/>
  <c r="F855" i="3"/>
  <c r="K855" i="3"/>
  <c r="F993" i="3"/>
  <c r="H993" i="3"/>
  <c r="J993" i="3"/>
  <c r="K993" i="3"/>
  <c r="I993" i="3"/>
  <c r="F927" i="3"/>
  <c r="J927" i="3"/>
  <c r="I927" i="3"/>
  <c r="H927" i="3"/>
  <c r="K927" i="3"/>
  <c r="K718" i="3"/>
  <c r="J718" i="3"/>
  <c r="I718" i="3"/>
  <c r="K685" i="3"/>
  <c r="J685" i="3"/>
  <c r="F685" i="3"/>
  <c r="I685" i="3"/>
  <c r="H685" i="3"/>
  <c r="I540" i="3"/>
  <c r="J540" i="3"/>
  <c r="H540" i="3"/>
  <c r="F540" i="3"/>
  <c r="K540" i="3"/>
  <c r="K663" i="3"/>
  <c r="J663" i="3"/>
  <c r="I663" i="3"/>
  <c r="J500" i="3"/>
  <c r="K500" i="3"/>
  <c r="I500" i="3"/>
  <c r="I785" i="3"/>
  <c r="K785" i="3"/>
  <c r="F785" i="3"/>
  <c r="J785" i="3"/>
  <c r="H785" i="3"/>
  <c r="J793" i="3"/>
  <c r="K793" i="3"/>
  <c r="I793" i="3"/>
  <c r="I742" i="3"/>
  <c r="K742" i="3"/>
  <c r="H742" i="3"/>
  <c r="F742" i="3"/>
  <c r="J742" i="3"/>
  <c r="I475" i="3"/>
  <c r="K475" i="3"/>
  <c r="F475" i="3"/>
  <c r="H475" i="3"/>
  <c r="J475" i="3"/>
  <c r="J823" i="3"/>
  <c r="I823" i="3"/>
  <c r="K823" i="3"/>
  <c r="I879" i="3"/>
  <c r="F879" i="3"/>
  <c r="K879" i="3"/>
  <c r="H879" i="3"/>
  <c r="J879" i="3"/>
  <c r="H886" i="3"/>
  <c r="J886" i="3"/>
  <c r="K886" i="3"/>
  <c r="I886" i="3"/>
  <c r="F886" i="3"/>
  <c r="K943" i="3"/>
  <c r="H943" i="3"/>
  <c r="I943" i="3"/>
  <c r="F943" i="3"/>
  <c r="J943" i="3"/>
  <c r="I625" i="3"/>
  <c r="J625" i="3"/>
  <c r="F625" i="3"/>
  <c r="H625" i="3"/>
  <c r="K625" i="3"/>
  <c r="I842" i="3"/>
  <c r="K842" i="3"/>
  <c r="J842" i="3"/>
  <c r="H842" i="3"/>
  <c r="F842" i="3"/>
  <c r="H853" i="3"/>
  <c r="F853" i="3"/>
  <c r="J853" i="3"/>
  <c r="I853" i="3"/>
  <c r="K853" i="3"/>
  <c r="K655" i="3"/>
  <c r="I655" i="3"/>
  <c r="J655" i="3"/>
  <c r="F655" i="3"/>
  <c r="H655" i="3"/>
  <c r="K748" i="3"/>
  <c r="J748" i="3"/>
  <c r="I748" i="3"/>
  <c r="F910" i="3"/>
  <c r="H910" i="3"/>
  <c r="J910" i="3"/>
  <c r="K910" i="3"/>
  <c r="I910" i="3"/>
  <c r="H955" i="3"/>
  <c r="I955" i="3"/>
  <c r="F955" i="3"/>
  <c r="K955" i="3"/>
  <c r="J955" i="3"/>
  <c r="K773" i="3"/>
  <c r="J773" i="3"/>
  <c r="I773" i="3"/>
  <c r="H773" i="3"/>
  <c r="F773" i="3"/>
  <c r="K763" i="3"/>
  <c r="J763" i="3"/>
  <c r="H763" i="3"/>
  <c r="I763" i="3"/>
  <c r="F763" i="3"/>
  <c r="J518" i="3"/>
  <c r="I518" i="3"/>
  <c r="K518" i="3"/>
  <c r="H518" i="3"/>
  <c r="F518" i="3"/>
  <c r="K818" i="3"/>
  <c r="J818" i="3"/>
  <c r="I818" i="3"/>
  <c r="F913" i="3"/>
  <c r="H913" i="3"/>
  <c r="I913" i="3"/>
  <c r="J913" i="3"/>
  <c r="K913" i="3"/>
  <c r="I741" i="3"/>
  <c r="K741" i="3"/>
  <c r="J741" i="3"/>
  <c r="H741" i="3"/>
  <c r="F741" i="3"/>
  <c r="J786" i="3"/>
  <c r="K786" i="3"/>
  <c r="I786" i="3"/>
  <c r="H786" i="3"/>
  <c r="F786" i="3"/>
  <c r="F857" i="3"/>
  <c r="H857" i="3"/>
  <c r="J857" i="3"/>
  <c r="I857" i="3"/>
  <c r="K857" i="3"/>
  <c r="K596" i="3"/>
  <c r="J596" i="3"/>
  <c r="I596" i="3"/>
  <c r="H596" i="3"/>
  <c r="F596" i="3"/>
  <c r="J499" i="3"/>
  <c r="K499" i="3"/>
  <c r="I499" i="3"/>
  <c r="J759" i="3"/>
  <c r="K759" i="3"/>
  <c r="I759" i="3"/>
  <c r="F759" i="3"/>
  <c r="H759" i="3"/>
  <c r="H962" i="3"/>
  <c r="K962" i="3"/>
  <c r="F962" i="3"/>
  <c r="I962" i="3"/>
  <c r="J962" i="3"/>
  <c r="K936" i="3"/>
  <c r="I936" i="3"/>
  <c r="J936" i="3"/>
  <c r="H936" i="3"/>
  <c r="F936" i="3"/>
  <c r="J525" i="3"/>
  <c r="I525" i="3"/>
  <c r="F525" i="3"/>
  <c r="H525" i="3"/>
  <c r="K525" i="3"/>
  <c r="K960" i="3"/>
  <c r="I960" i="3"/>
  <c r="H960" i="3"/>
  <c r="J960" i="3"/>
  <c r="F960" i="3"/>
  <c r="J651" i="3"/>
  <c r="K651" i="3"/>
  <c r="I651" i="3"/>
  <c r="H651" i="3"/>
  <c r="F651" i="3"/>
  <c r="J534" i="3"/>
  <c r="K534" i="3"/>
  <c r="I534" i="3"/>
  <c r="J881" i="3"/>
  <c r="F881" i="3"/>
  <c r="H881" i="3"/>
  <c r="I881" i="3"/>
  <c r="K881" i="3"/>
  <c r="I740" i="3"/>
  <c r="K740" i="3"/>
  <c r="F740" i="3"/>
  <c r="J740" i="3"/>
  <c r="H740" i="3"/>
  <c r="K852" i="3"/>
  <c r="F852" i="3"/>
  <c r="J852" i="3"/>
  <c r="I852" i="3"/>
  <c r="H852" i="3"/>
  <c r="J841" i="3"/>
  <c r="I841" i="3"/>
  <c r="K841" i="3"/>
  <c r="H841" i="3"/>
  <c r="F841" i="3"/>
  <c r="K803" i="3"/>
  <c r="J803" i="3"/>
  <c r="I803" i="3"/>
  <c r="H803" i="3"/>
  <c r="F803" i="3"/>
  <c r="K795" i="3"/>
  <c r="I795" i="3"/>
  <c r="F795" i="3"/>
  <c r="J795" i="3"/>
  <c r="H795" i="3"/>
  <c r="H947" i="3"/>
  <c r="J947" i="3"/>
  <c r="K947" i="3"/>
  <c r="F947" i="3"/>
  <c r="I947" i="3"/>
  <c r="J737" i="3"/>
  <c r="K737" i="3"/>
  <c r="I737" i="3"/>
  <c r="F737" i="3"/>
  <c r="H737" i="3"/>
  <c r="I839" i="3"/>
  <c r="J839" i="3"/>
  <c r="H839" i="3"/>
  <c r="F839" i="3"/>
  <c r="K839" i="3"/>
  <c r="K482" i="3"/>
  <c r="I482" i="3"/>
  <c r="F482" i="3"/>
  <c r="J482" i="3"/>
  <c r="H482" i="3"/>
  <c r="F949" i="3"/>
  <c r="K949" i="3"/>
  <c r="J949" i="3"/>
  <c r="I949" i="3"/>
  <c r="H949" i="3"/>
  <c r="J537" i="3"/>
  <c r="I537" i="3"/>
  <c r="K537" i="3"/>
  <c r="H537" i="3"/>
  <c r="F537" i="3"/>
  <c r="K941" i="3"/>
  <c r="F941" i="3"/>
  <c r="I941" i="3"/>
  <c r="H941" i="3"/>
  <c r="J941" i="3"/>
  <c r="J777" i="3"/>
  <c r="I777" i="3"/>
  <c r="K777" i="3"/>
  <c r="F919" i="3"/>
  <c r="I919" i="3"/>
  <c r="K919" i="3"/>
  <c r="H919" i="3"/>
  <c r="J919" i="3"/>
  <c r="H844" i="3"/>
  <c r="K844" i="3"/>
  <c r="F844" i="3"/>
  <c r="J844" i="3"/>
  <c r="I844" i="3"/>
  <c r="I526" i="3"/>
  <c r="K526" i="3"/>
  <c r="F526" i="3"/>
  <c r="J526" i="3"/>
  <c r="H526" i="3"/>
  <c r="K505" i="3"/>
  <c r="J505" i="3"/>
  <c r="H505" i="3"/>
  <c r="I505" i="3"/>
  <c r="F505" i="3"/>
  <c r="K902" i="3"/>
  <c r="H902" i="3"/>
  <c r="I902" i="3"/>
  <c r="J902" i="3"/>
  <c r="F902" i="3"/>
  <c r="I894" i="3"/>
  <c r="J894" i="3"/>
  <c r="K894" i="3"/>
  <c r="F894" i="3"/>
  <c r="H894" i="3"/>
  <c r="K948" i="3"/>
  <c r="J948" i="3"/>
  <c r="I948" i="3"/>
  <c r="H948" i="3"/>
  <c r="F948" i="3"/>
  <c r="J702" i="3"/>
  <c r="I702" i="3"/>
  <c r="K702" i="3"/>
  <c r="J681" i="3"/>
  <c r="K681" i="3"/>
  <c r="I633" i="3"/>
  <c r="K633" i="3"/>
  <c r="F633" i="3"/>
  <c r="J633" i="3"/>
  <c r="H633" i="3"/>
  <c r="J512" i="3"/>
  <c r="K512" i="3"/>
  <c r="I512" i="3"/>
  <c r="K487" i="3"/>
  <c r="J487" i="3"/>
  <c r="I487" i="3"/>
  <c r="J863" i="3"/>
  <c r="I863" i="3"/>
  <c r="K863" i="3"/>
  <c r="F863" i="3"/>
  <c r="H863" i="3"/>
  <c r="I808" i="3"/>
  <c r="K808" i="3"/>
  <c r="J808" i="3"/>
  <c r="H808" i="3"/>
  <c r="F808" i="3"/>
  <c r="K659" i="3"/>
  <c r="I659" i="3"/>
  <c r="H659" i="3"/>
  <c r="F659" i="3"/>
  <c r="J659" i="3"/>
  <c r="K819" i="3"/>
  <c r="J819" i="3"/>
  <c r="I819" i="3"/>
  <c r="J618" i="3"/>
  <c r="K618" i="3"/>
  <c r="F618" i="3"/>
  <c r="H618" i="3"/>
  <c r="I618" i="3"/>
  <c r="K608" i="3"/>
  <c r="F608" i="3"/>
  <c r="J608" i="3"/>
  <c r="H608" i="3"/>
  <c r="I608" i="3"/>
  <c r="K581" i="3"/>
  <c r="J581" i="3"/>
  <c r="I581" i="3"/>
  <c r="K772" i="3"/>
  <c r="J772" i="3"/>
  <c r="I772" i="3"/>
  <c r="I588" i="3"/>
  <c r="K588" i="3"/>
  <c r="J588" i="3"/>
  <c r="K555" i="3"/>
  <c r="J555" i="3"/>
  <c r="H555" i="3"/>
  <c r="F555" i="3"/>
  <c r="I555" i="3"/>
  <c r="J657" i="3"/>
  <c r="H657" i="3"/>
  <c r="K657" i="3"/>
  <c r="F657" i="3"/>
  <c r="J796" i="3"/>
  <c r="K796" i="3"/>
  <c r="I796" i="3"/>
  <c r="I997" i="3"/>
  <c r="H997" i="3"/>
  <c r="F997" i="3"/>
  <c r="K997" i="3"/>
  <c r="J997" i="3"/>
  <c r="J670" i="3"/>
  <c r="K670" i="3"/>
  <c r="I670" i="3"/>
  <c r="I606" i="3"/>
  <c r="K606" i="3"/>
  <c r="H606" i="3"/>
  <c r="J606" i="3"/>
  <c r="F606" i="3"/>
  <c r="J805" i="3"/>
  <c r="F805" i="3"/>
  <c r="K805" i="3"/>
  <c r="I805" i="3"/>
  <c r="H805" i="3"/>
  <c r="I958" i="3"/>
  <c r="K958" i="3"/>
  <c r="F958" i="3"/>
  <c r="H958" i="3"/>
  <c r="J958" i="3"/>
  <c r="K442" i="3"/>
  <c r="I442" i="3"/>
  <c r="J442" i="3"/>
  <c r="F442" i="3"/>
  <c r="H442" i="3"/>
  <c r="K363" i="3"/>
  <c r="J363" i="3"/>
  <c r="I363" i="3"/>
  <c r="K415" i="3"/>
  <c r="J415" i="3"/>
  <c r="I415" i="3"/>
  <c r="F984" i="3"/>
  <c r="I984" i="3"/>
  <c r="K984" i="3"/>
  <c r="J984" i="3"/>
  <c r="H984" i="3"/>
  <c r="J794" i="3"/>
  <c r="H794" i="3"/>
  <c r="I794" i="3"/>
  <c r="F794" i="3"/>
  <c r="K794" i="3"/>
  <c r="J529" i="3"/>
  <c r="K529" i="3"/>
  <c r="I529" i="3"/>
  <c r="F529" i="3"/>
  <c r="H529" i="3"/>
  <c r="F914" i="3"/>
  <c r="K914" i="3"/>
  <c r="J914" i="3"/>
  <c r="I914" i="3"/>
  <c r="H914" i="3"/>
  <c r="J483" i="3"/>
  <c r="K483" i="3"/>
  <c r="I483" i="3"/>
  <c r="F862" i="3"/>
  <c r="H862" i="3"/>
  <c r="J862" i="3"/>
  <c r="I862" i="3"/>
  <c r="K862" i="3"/>
  <c r="I422" i="3"/>
  <c r="J422" i="3"/>
  <c r="H422" i="3"/>
  <c r="F422" i="3"/>
  <c r="K422" i="3"/>
  <c r="J484" i="3"/>
  <c r="K484" i="3"/>
  <c r="I484" i="3"/>
  <c r="K954" i="3"/>
  <c r="I954" i="3"/>
  <c r="J954" i="3"/>
  <c r="H954" i="3"/>
  <c r="F954" i="3"/>
  <c r="I462" i="3"/>
  <c r="J462" i="3"/>
  <c r="K462" i="3"/>
  <c r="H462" i="3"/>
  <c r="F462" i="3"/>
  <c r="K800" i="3"/>
  <c r="J800" i="3"/>
  <c r="I800" i="3"/>
  <c r="I736" i="3"/>
  <c r="J736" i="3"/>
  <c r="K736" i="3"/>
  <c r="H736" i="3"/>
  <c r="F736" i="3"/>
  <c r="K460" i="3"/>
  <c r="J460" i="3"/>
  <c r="I460" i="3"/>
  <c r="J974" i="3"/>
  <c r="F974" i="3"/>
  <c r="K974" i="3"/>
  <c r="H974" i="3"/>
  <c r="I974" i="3"/>
  <c r="J831" i="3"/>
  <c r="K831" i="3"/>
  <c r="I831" i="3"/>
  <c r="F831" i="3"/>
  <c r="H831" i="3"/>
  <c r="H968" i="3"/>
  <c r="J968" i="3"/>
  <c r="I968" i="3"/>
  <c r="F968" i="3"/>
  <c r="K968" i="3"/>
  <c r="J226" i="3"/>
  <c r="I226" i="3"/>
  <c r="K226" i="3"/>
  <c r="K205" i="3"/>
  <c r="J205" i="3"/>
  <c r="I205" i="3"/>
  <c r="K212" i="3"/>
  <c r="J212" i="3"/>
  <c r="I212" i="3"/>
  <c r="K240" i="3"/>
  <c r="J240" i="3"/>
  <c r="I240" i="3"/>
  <c r="K266" i="3"/>
  <c r="I266" i="3"/>
  <c r="J266" i="3"/>
  <c r="J278" i="3"/>
  <c r="K278" i="3"/>
  <c r="I278" i="3"/>
  <c r="K427" i="3"/>
  <c r="J427" i="3"/>
  <c r="I427" i="3"/>
  <c r="K296" i="3"/>
  <c r="J296" i="3"/>
  <c r="I296" i="3"/>
  <c r="J352" i="3"/>
  <c r="K352" i="3"/>
  <c r="I352" i="3"/>
  <c r="H352" i="3"/>
  <c r="F352" i="3"/>
  <c r="J335" i="3"/>
  <c r="K335" i="3"/>
  <c r="I335" i="3"/>
  <c r="K380" i="3"/>
  <c r="I380" i="3"/>
  <c r="J380" i="3"/>
  <c r="K401" i="3"/>
  <c r="J401" i="3"/>
  <c r="I401" i="3"/>
  <c r="I328" i="3"/>
  <c r="K328" i="3"/>
  <c r="H328" i="3"/>
  <c r="J328" i="3"/>
  <c r="F328" i="3"/>
  <c r="K348" i="3"/>
  <c r="J348" i="3"/>
  <c r="I348" i="3"/>
  <c r="K298" i="3"/>
  <c r="J298" i="3"/>
  <c r="H298" i="3"/>
  <c r="I298" i="3"/>
  <c r="F298" i="3"/>
  <c r="J402" i="3"/>
  <c r="K402" i="3"/>
  <c r="I402" i="3"/>
  <c r="H402" i="3"/>
  <c r="F402" i="3"/>
  <c r="K776" i="3"/>
  <c r="J776" i="3"/>
  <c r="I776" i="3"/>
  <c r="J584" i="3"/>
  <c r="K584" i="3"/>
  <c r="I584" i="3"/>
  <c r="K622" i="3"/>
  <c r="J622" i="3"/>
  <c r="I622" i="3"/>
  <c r="I814" i="3"/>
  <c r="J814" i="3"/>
  <c r="H814" i="3"/>
  <c r="F814" i="3"/>
  <c r="K814" i="3"/>
  <c r="J817" i="3"/>
  <c r="K817" i="3"/>
  <c r="H817" i="3"/>
  <c r="F817" i="3"/>
  <c r="I817" i="3"/>
  <c r="K552" i="3"/>
  <c r="I552" i="3"/>
  <c r="H552" i="3"/>
  <c r="F552" i="3"/>
  <c r="J552" i="3"/>
  <c r="J485" i="3"/>
  <c r="K485" i="3"/>
  <c r="I485" i="3"/>
  <c r="F485" i="3"/>
  <c r="H485" i="3"/>
  <c r="K504" i="3"/>
  <c r="I504" i="3"/>
  <c r="J504" i="3"/>
  <c r="H504" i="3"/>
  <c r="F504" i="3"/>
  <c r="J743" i="3"/>
  <c r="I743" i="3"/>
  <c r="K743" i="3"/>
  <c r="K644" i="3"/>
  <c r="I644" i="3"/>
  <c r="J644" i="3"/>
  <c r="K583" i="3"/>
  <c r="J583" i="3"/>
  <c r="I583" i="3"/>
  <c r="K587" i="3"/>
  <c r="J587" i="3"/>
  <c r="I587" i="3"/>
  <c r="F587" i="3"/>
  <c r="H587" i="3"/>
  <c r="J471" i="3"/>
  <c r="K471" i="3"/>
  <c r="I471" i="3"/>
  <c r="J509" i="3"/>
  <c r="I509" i="3"/>
  <c r="K509" i="3"/>
  <c r="H509" i="3"/>
  <c r="F509" i="3"/>
  <c r="F967" i="3"/>
  <c r="K967" i="3"/>
  <c r="H967" i="3"/>
  <c r="I967" i="3"/>
  <c r="J967" i="3"/>
  <c r="H898" i="3"/>
  <c r="J898" i="3"/>
  <c r="F898" i="3"/>
  <c r="I898" i="3"/>
  <c r="K898" i="3"/>
  <c r="J761" i="3"/>
  <c r="K761" i="3"/>
  <c r="I761" i="3"/>
  <c r="K745" i="3"/>
  <c r="J745" i="3"/>
  <c r="I745" i="3"/>
  <c r="H745" i="3"/>
  <c r="F745" i="3"/>
  <c r="K492" i="3"/>
  <c r="I492" i="3"/>
  <c r="H492" i="3"/>
  <c r="F492" i="3"/>
  <c r="J492" i="3"/>
  <c r="K991" i="3"/>
  <c r="F991" i="3"/>
  <c r="J991" i="3"/>
  <c r="H991" i="3"/>
  <c r="I991" i="3"/>
  <c r="J456" i="3"/>
  <c r="K456" i="3"/>
  <c r="I456" i="3"/>
  <c r="F869" i="3"/>
  <c r="H869" i="3"/>
  <c r="I869" i="3"/>
  <c r="K869" i="3"/>
  <c r="J869" i="3"/>
  <c r="J713" i="3"/>
  <c r="K713" i="3"/>
  <c r="I713" i="3"/>
  <c r="K822" i="3"/>
  <c r="J822" i="3"/>
  <c r="I822" i="3"/>
  <c r="H822" i="3"/>
  <c r="F822" i="3"/>
  <c r="J527" i="3"/>
  <c r="K527" i="3"/>
  <c r="I527" i="3"/>
  <c r="H527" i="3"/>
  <c r="F527" i="3"/>
  <c r="J510" i="3"/>
  <c r="I510" i="3"/>
  <c r="K510" i="3"/>
  <c r="H510" i="3"/>
  <c r="F510" i="3"/>
  <c r="H858" i="3"/>
  <c r="K858" i="3"/>
  <c r="I858" i="3"/>
  <c r="F858" i="3"/>
  <c r="J858" i="3"/>
  <c r="K797" i="3"/>
  <c r="I797" i="3"/>
  <c r="J797" i="3"/>
  <c r="F797" i="3"/>
  <c r="H797" i="3"/>
  <c r="K996" i="3"/>
  <c r="F996" i="3"/>
  <c r="I996" i="3"/>
  <c r="J996" i="3"/>
  <c r="H996" i="3"/>
  <c r="J520" i="3"/>
  <c r="K520" i="3"/>
  <c r="I520" i="3"/>
  <c r="F520" i="3"/>
  <c r="H520" i="3"/>
  <c r="K574" i="3"/>
  <c r="J574" i="3"/>
  <c r="I574" i="3"/>
  <c r="K573" i="3"/>
  <c r="J573" i="3"/>
  <c r="F573" i="3"/>
  <c r="H573" i="3"/>
  <c r="I573" i="3"/>
  <c r="K923" i="3"/>
  <c r="I923" i="3"/>
  <c r="F923" i="3"/>
  <c r="H923" i="3"/>
  <c r="J923" i="3"/>
  <c r="J753" i="3"/>
  <c r="K753" i="3"/>
  <c r="I753" i="3"/>
  <c r="F753" i="3"/>
  <c r="H753" i="3"/>
  <c r="F951" i="3"/>
  <c r="I951" i="3"/>
  <c r="H951" i="3"/>
  <c r="J951" i="3"/>
  <c r="K951" i="3"/>
  <c r="H932" i="3"/>
  <c r="K932" i="3"/>
  <c r="F932" i="3"/>
  <c r="J932" i="3"/>
  <c r="I932" i="3"/>
  <c r="K517" i="3"/>
  <c r="J517" i="3"/>
  <c r="I517" i="3"/>
  <c r="F517" i="3"/>
  <c r="H517" i="3"/>
  <c r="K535" i="3"/>
  <c r="J535" i="3"/>
  <c r="H535" i="3"/>
  <c r="I535" i="3"/>
  <c r="F535" i="3"/>
  <c r="J495" i="3"/>
  <c r="K495" i="3"/>
  <c r="I495" i="3"/>
  <c r="H963" i="3"/>
  <c r="K963" i="3"/>
  <c r="I963" i="3"/>
  <c r="J963" i="3"/>
  <c r="F963" i="3"/>
  <c r="K546" i="3"/>
  <c r="I546" i="3"/>
  <c r="H546" i="3"/>
  <c r="F546" i="3"/>
  <c r="J546" i="3"/>
  <c r="K590" i="3"/>
  <c r="I590" i="3"/>
  <c r="H590" i="3"/>
  <c r="F590" i="3"/>
  <c r="J590" i="3"/>
  <c r="K571" i="3"/>
  <c r="J571" i="3"/>
  <c r="I571" i="3"/>
  <c r="K983" i="3"/>
  <c r="J983" i="3"/>
  <c r="F983" i="3"/>
  <c r="I983" i="3"/>
  <c r="H983" i="3"/>
  <c r="J887" i="3"/>
  <c r="I887" i="3"/>
  <c r="H887" i="3"/>
  <c r="F887" i="3"/>
  <c r="K887" i="3"/>
  <c r="J985" i="3"/>
  <c r="F985" i="3"/>
  <c r="I985" i="3"/>
  <c r="K985" i="3"/>
  <c r="H985" i="3"/>
  <c r="K835" i="3"/>
  <c r="I835" i="3"/>
  <c r="J835" i="3"/>
  <c r="F835" i="3"/>
  <c r="H835" i="3"/>
  <c r="K572" i="3"/>
  <c r="J572" i="3"/>
  <c r="I572" i="3"/>
  <c r="F572" i="3"/>
  <c r="H572" i="3"/>
  <c r="J627" i="3"/>
  <c r="K627" i="3"/>
  <c r="I627" i="3"/>
  <c r="I538" i="3"/>
  <c r="K538" i="3"/>
  <c r="J538" i="3"/>
  <c r="H538" i="3"/>
  <c r="F538" i="3"/>
  <c r="J708" i="3"/>
  <c r="K708" i="3"/>
  <c r="H708" i="3"/>
  <c r="F708" i="3"/>
  <c r="I708" i="3"/>
  <c r="J601" i="3"/>
  <c r="K601" i="3"/>
  <c r="H601" i="3"/>
  <c r="I601" i="3"/>
  <c r="F601" i="3"/>
  <c r="J579" i="3"/>
  <c r="F579" i="3"/>
  <c r="K579" i="3"/>
  <c r="I579" i="3"/>
  <c r="H579" i="3"/>
  <c r="J792" i="3"/>
  <c r="K792" i="3"/>
  <c r="I792" i="3"/>
  <c r="K765" i="3"/>
  <c r="I765" i="3"/>
  <c r="H765" i="3"/>
  <c r="J765" i="3"/>
  <c r="F765" i="3"/>
  <c r="K493" i="3"/>
  <c r="J493" i="3"/>
  <c r="I493" i="3"/>
  <c r="I988" i="3"/>
  <c r="F988" i="3"/>
  <c r="K988" i="3"/>
  <c r="H988" i="3"/>
  <c r="J988" i="3"/>
  <c r="K812" i="3"/>
  <c r="H812" i="3"/>
  <c r="I812" i="3"/>
  <c r="J812" i="3"/>
  <c r="F812" i="3"/>
  <c r="I903" i="3"/>
  <c r="J903" i="3"/>
  <c r="F903" i="3"/>
  <c r="K903" i="3"/>
  <c r="H903" i="3"/>
  <c r="I710" i="3"/>
  <c r="K710" i="3"/>
  <c r="J710" i="3"/>
  <c r="F710" i="3"/>
  <c r="H710" i="3"/>
  <c r="I474" i="3"/>
  <c r="K474" i="3"/>
  <c r="J474" i="3"/>
  <c r="F474" i="3"/>
  <c r="H474" i="3"/>
  <c r="J473" i="3"/>
  <c r="K473" i="3"/>
  <c r="I473" i="3"/>
  <c r="J715" i="3"/>
  <c r="K715" i="3"/>
  <c r="I715" i="3"/>
  <c r="F715" i="3"/>
  <c r="H715" i="3"/>
  <c r="K906" i="3"/>
  <c r="F906" i="3"/>
  <c r="J906" i="3"/>
  <c r="H906" i="3"/>
  <c r="I906" i="3"/>
  <c r="I900" i="3"/>
  <c r="K900" i="3"/>
  <c r="J900" i="3"/>
  <c r="H900" i="3"/>
  <c r="F900" i="3"/>
  <c r="I806" i="3"/>
  <c r="K806" i="3"/>
  <c r="F806" i="3"/>
  <c r="H806" i="3"/>
  <c r="J806" i="3"/>
  <c r="K972" i="3"/>
  <c r="F972" i="3"/>
  <c r="H972" i="3"/>
  <c r="I972" i="3"/>
  <c r="J972" i="3"/>
  <c r="I519" i="3"/>
  <c r="K519" i="3"/>
  <c r="J519" i="3"/>
  <c r="H519" i="3"/>
  <c r="F519" i="3"/>
  <c r="H865" i="3"/>
  <c r="J865" i="3"/>
  <c r="K865" i="3"/>
  <c r="I865" i="3"/>
  <c r="F865" i="3"/>
  <c r="K531" i="3"/>
  <c r="J531" i="3"/>
  <c r="I531" i="3"/>
  <c r="H531" i="3"/>
  <c r="F531" i="3"/>
  <c r="K694" i="3"/>
  <c r="J694" i="3"/>
  <c r="I694" i="3"/>
  <c r="F694" i="3"/>
  <c r="H694" i="3"/>
  <c r="I724" i="3"/>
  <c r="J724" i="3"/>
  <c r="K724" i="3"/>
  <c r="F724" i="3"/>
  <c r="H724" i="3"/>
  <c r="H904" i="3"/>
  <c r="I904" i="3"/>
  <c r="F904" i="3"/>
  <c r="K904" i="3"/>
  <c r="J904" i="3"/>
  <c r="K678" i="3"/>
  <c r="F678" i="3"/>
  <c r="J678" i="3"/>
  <c r="I678" i="3"/>
  <c r="H678" i="3"/>
  <c r="K652" i="3"/>
  <c r="I652" i="3"/>
  <c r="J652" i="3"/>
  <c r="I719" i="3"/>
  <c r="J719" i="3"/>
  <c r="H719" i="3"/>
  <c r="K719" i="3"/>
  <c r="F719" i="3"/>
  <c r="J468" i="3"/>
  <c r="K468" i="3"/>
  <c r="I468" i="3"/>
  <c r="H965" i="3"/>
  <c r="K965" i="3"/>
  <c r="I965" i="3"/>
  <c r="J965" i="3"/>
  <c r="F965" i="3"/>
  <c r="J511" i="3"/>
  <c r="H511" i="3"/>
  <c r="F511" i="3"/>
  <c r="K511" i="3"/>
  <c r="I511" i="3"/>
  <c r="J491" i="3"/>
  <c r="I491" i="3"/>
  <c r="F491" i="3"/>
  <c r="H491" i="3"/>
  <c r="K491" i="3"/>
  <c r="K888" i="3"/>
  <c r="J888" i="3"/>
  <c r="F888" i="3"/>
  <c r="I888" i="3"/>
  <c r="H888" i="3"/>
  <c r="J911" i="3"/>
  <c r="I911" i="3"/>
  <c r="H911" i="3"/>
  <c r="F911" i="3"/>
  <c r="K911" i="3"/>
  <c r="H867" i="3"/>
  <c r="K867" i="3"/>
  <c r="J867" i="3"/>
  <c r="F867" i="3"/>
  <c r="I867" i="3"/>
  <c r="J770" i="3"/>
  <c r="F770" i="3"/>
  <c r="K770" i="3"/>
  <c r="H770" i="3"/>
  <c r="I770" i="3"/>
  <c r="I548" i="3"/>
  <c r="H548" i="3"/>
  <c r="K548" i="3"/>
  <c r="J548" i="3"/>
  <c r="F548" i="3"/>
  <c r="K730" i="3"/>
  <c r="I730" i="3"/>
  <c r="J730" i="3"/>
  <c r="I746" i="3"/>
  <c r="H746" i="3"/>
  <c r="F746" i="3"/>
  <c r="K746" i="3"/>
  <c r="J746" i="3"/>
  <c r="J878" i="3"/>
  <c r="K878" i="3"/>
  <c r="I878" i="3"/>
  <c r="H878" i="3"/>
  <c r="F878" i="3"/>
  <c r="I707" i="3"/>
  <c r="F707" i="3"/>
  <c r="K707" i="3"/>
  <c r="J707" i="3"/>
  <c r="H707" i="3"/>
  <c r="J522" i="3"/>
  <c r="K522" i="3"/>
  <c r="I522" i="3"/>
  <c r="I605" i="3"/>
  <c r="H605" i="3"/>
  <c r="J605" i="3"/>
  <c r="F605" i="3"/>
  <c r="K605" i="3"/>
  <c r="J977" i="3"/>
  <c r="K977" i="3"/>
  <c r="H977" i="3"/>
  <c r="I977" i="3"/>
  <c r="F977" i="3"/>
  <c r="J297" i="3"/>
  <c r="K297" i="3"/>
  <c r="I297" i="3"/>
  <c r="J367" i="3"/>
  <c r="K367" i="3"/>
  <c r="I367" i="3"/>
  <c r="I318" i="3"/>
  <c r="J318" i="3"/>
  <c r="K318" i="3"/>
  <c r="H318" i="3"/>
  <c r="F318" i="3"/>
  <c r="J429" i="3"/>
  <c r="K429" i="3"/>
  <c r="I429" i="3"/>
  <c r="K771" i="3"/>
  <c r="J771" i="3"/>
  <c r="I771" i="3"/>
  <c r="F771" i="3"/>
  <c r="H771" i="3"/>
  <c r="J755" i="3"/>
  <c r="K755" i="3"/>
  <c r="I755" i="3"/>
  <c r="F755" i="3"/>
  <c r="H755" i="3"/>
  <c r="J780" i="3"/>
  <c r="K780" i="3"/>
  <c r="I780" i="3"/>
  <c r="K666" i="3"/>
  <c r="J666" i="3"/>
  <c r="H666" i="3"/>
  <c r="F666" i="3"/>
  <c r="H721" i="3"/>
  <c r="K721" i="3"/>
  <c r="F721" i="3"/>
  <c r="J721" i="3"/>
  <c r="I721" i="3"/>
  <c r="K899" i="3"/>
  <c r="H899" i="3"/>
  <c r="F899" i="3"/>
  <c r="J899" i="3"/>
  <c r="I899" i="3"/>
  <c r="K711" i="3"/>
  <c r="J711" i="3"/>
  <c r="F711" i="3"/>
  <c r="I711" i="3"/>
  <c r="H711" i="3"/>
  <c r="J559" i="3"/>
  <c r="F559" i="3"/>
  <c r="K559" i="3"/>
  <c r="H559" i="3"/>
  <c r="I559" i="3"/>
  <c r="J624" i="3"/>
  <c r="K624" i="3"/>
  <c r="I624" i="3"/>
  <c r="K556" i="3"/>
  <c r="J556" i="3"/>
  <c r="I556" i="3"/>
  <c r="K632" i="3"/>
  <c r="J632" i="3"/>
  <c r="I632" i="3"/>
  <c r="H820" i="3"/>
  <c r="J820" i="3"/>
  <c r="F820" i="3"/>
  <c r="K820" i="3"/>
  <c r="I820" i="3"/>
  <c r="K893" i="3"/>
  <c r="H893" i="3"/>
  <c r="I893" i="3"/>
  <c r="J893" i="3"/>
  <c r="F893" i="3"/>
  <c r="I565" i="3"/>
  <c r="K565" i="3"/>
  <c r="H565" i="3"/>
  <c r="J565" i="3"/>
  <c r="F565" i="3"/>
  <c r="K450" i="3"/>
  <c r="J450" i="3"/>
  <c r="I450" i="3"/>
  <c r="K489" i="3"/>
  <c r="J489" i="3"/>
  <c r="I489" i="3"/>
  <c r="F489" i="3"/>
  <c r="H489" i="3"/>
  <c r="J213" i="3"/>
  <c r="K213" i="3"/>
  <c r="I213" i="3"/>
  <c r="K198" i="3"/>
  <c r="J198" i="3"/>
  <c r="I198" i="3"/>
  <c r="J193" i="3"/>
  <c r="K193" i="3"/>
  <c r="I193" i="3"/>
  <c r="K235" i="3"/>
  <c r="J235" i="3"/>
  <c r="I235" i="3"/>
  <c r="K253" i="3"/>
  <c r="J253" i="3"/>
  <c r="I253" i="3"/>
  <c r="J280" i="3"/>
  <c r="K280" i="3"/>
  <c r="H280" i="3"/>
  <c r="I280" i="3"/>
  <c r="K392" i="3"/>
  <c r="J392" i="3"/>
  <c r="I392" i="3"/>
  <c r="J290" i="3"/>
  <c r="K290" i="3"/>
  <c r="I290" i="3"/>
  <c r="K331" i="3"/>
  <c r="J331" i="3"/>
  <c r="I331" i="3"/>
  <c r="K414" i="3"/>
  <c r="J414" i="3"/>
  <c r="I414" i="3"/>
  <c r="K368" i="3"/>
  <c r="J368" i="3"/>
  <c r="I368" i="3"/>
  <c r="K418" i="3"/>
  <c r="J418" i="3"/>
  <c r="I418" i="3"/>
  <c r="F418" i="3"/>
  <c r="H418" i="3"/>
  <c r="K393" i="3"/>
  <c r="J393" i="3"/>
  <c r="I393" i="3"/>
  <c r="H393" i="3"/>
  <c r="F393" i="3"/>
  <c r="K332" i="3"/>
  <c r="J332" i="3"/>
  <c r="I332" i="3"/>
  <c r="K371" i="3"/>
  <c r="J371" i="3"/>
  <c r="I371" i="3"/>
  <c r="K845" i="3"/>
  <c r="I845" i="3"/>
  <c r="F845" i="3"/>
  <c r="J845" i="3"/>
  <c r="H845" i="3"/>
  <c r="J989" i="3"/>
  <c r="I989" i="3"/>
  <c r="F989" i="3"/>
  <c r="H989" i="3"/>
  <c r="K989" i="3"/>
  <c r="J661" i="3"/>
  <c r="K661" i="3"/>
  <c r="H661" i="3"/>
  <c r="F661" i="3"/>
  <c r="J465" i="3"/>
  <c r="K465" i="3"/>
  <c r="I465" i="3"/>
  <c r="H465" i="3"/>
  <c r="F465" i="3"/>
  <c r="K986" i="3"/>
  <c r="I986" i="3"/>
  <c r="H986" i="3"/>
  <c r="J986" i="3"/>
  <c r="F986" i="3"/>
  <c r="K883" i="3"/>
  <c r="H883" i="3"/>
  <c r="I883" i="3"/>
  <c r="F883" i="3"/>
  <c r="J883" i="3"/>
  <c r="I630" i="3"/>
  <c r="J630" i="3"/>
  <c r="K630" i="3"/>
  <c r="F630" i="3"/>
  <c r="H630" i="3"/>
  <c r="K648" i="3"/>
  <c r="J648" i="3"/>
  <c r="H648" i="3"/>
  <c r="I648" i="3"/>
  <c r="F648" i="3"/>
  <c r="I738" i="3"/>
  <c r="J738" i="3"/>
  <c r="K738" i="3"/>
  <c r="F738" i="3"/>
  <c r="H738" i="3"/>
  <c r="K868" i="3"/>
  <c r="J868" i="3"/>
  <c r="F868" i="3"/>
  <c r="H868" i="3"/>
  <c r="I868" i="3"/>
  <c r="I838" i="3"/>
  <c r="J838" i="3"/>
  <c r="K838" i="3"/>
  <c r="H838" i="3"/>
  <c r="F838" i="3"/>
  <c r="F816" i="3"/>
  <c r="H816" i="3"/>
  <c r="I816" i="3"/>
  <c r="K816" i="3"/>
  <c r="J816" i="3"/>
  <c r="F909" i="3"/>
  <c r="I909" i="3"/>
  <c r="H909" i="3"/>
  <c r="J909" i="3"/>
  <c r="K909" i="3"/>
  <c r="J614" i="3"/>
  <c r="I614" i="3"/>
  <c r="H614" i="3"/>
  <c r="K614" i="3"/>
  <c r="F614" i="3"/>
  <c r="J680" i="3"/>
  <c r="K680" i="3"/>
  <c r="I680" i="3"/>
  <c r="H849" i="3"/>
  <c r="J849" i="3"/>
  <c r="I849" i="3"/>
  <c r="K849" i="3"/>
  <c r="F849" i="3"/>
  <c r="J457" i="3"/>
  <c r="K457" i="3"/>
  <c r="I457" i="3"/>
  <c r="J452" i="3"/>
  <c r="I452" i="3"/>
  <c r="K452" i="3"/>
  <c r="H570" i="3"/>
  <c r="I570" i="3"/>
  <c r="F570" i="3"/>
  <c r="J570" i="3"/>
  <c r="K570" i="3"/>
  <c r="I821" i="3"/>
  <c r="J821" i="3"/>
  <c r="K821" i="3"/>
  <c r="H821" i="3"/>
  <c r="F821" i="3"/>
  <c r="I523" i="3"/>
  <c r="K523" i="3"/>
  <c r="J523" i="3"/>
  <c r="H523" i="3"/>
  <c r="F523" i="3"/>
  <c r="F766" i="3"/>
  <c r="H766" i="3"/>
  <c r="J766" i="3"/>
  <c r="K766" i="3"/>
  <c r="I766" i="3"/>
  <c r="F778" i="3"/>
  <c r="J778" i="3"/>
  <c r="H778" i="3"/>
  <c r="K778" i="3"/>
  <c r="I778" i="3"/>
  <c r="I791" i="3"/>
  <c r="J791" i="3"/>
  <c r="F791" i="3"/>
  <c r="K791" i="3"/>
  <c r="H791" i="3"/>
  <c r="J421" i="3"/>
  <c r="I421" i="3"/>
  <c r="K421" i="3"/>
  <c r="J861" i="3"/>
  <c r="F861" i="3"/>
  <c r="H861" i="3"/>
  <c r="K861" i="3"/>
  <c r="I861" i="3"/>
  <c r="K938" i="3"/>
  <c r="F938" i="3"/>
  <c r="I938" i="3"/>
  <c r="H938" i="3"/>
  <c r="J938" i="3"/>
  <c r="J950" i="3"/>
  <c r="H950" i="3"/>
  <c r="K950" i="3"/>
  <c r="I950" i="3"/>
  <c r="F950" i="3"/>
  <c r="K875" i="3"/>
  <c r="J875" i="3"/>
  <c r="I875" i="3"/>
  <c r="H875" i="3"/>
  <c r="F875" i="3"/>
  <c r="K449" i="3"/>
  <c r="J449" i="3"/>
  <c r="I449" i="3"/>
  <c r="K760" i="3"/>
  <c r="J760" i="3"/>
  <c r="I760" i="3"/>
  <c r="J553" i="3"/>
  <c r="I553" i="3"/>
  <c r="K553" i="3"/>
  <c r="F553" i="3"/>
  <c r="H553" i="3"/>
  <c r="J912" i="3"/>
  <c r="F912" i="3"/>
  <c r="I912" i="3"/>
  <c r="K912" i="3"/>
  <c r="H912" i="3"/>
  <c r="K767" i="3"/>
  <c r="J767" i="3"/>
  <c r="I767" i="3"/>
  <c r="H767" i="3"/>
  <c r="F767" i="3"/>
  <c r="K709" i="3"/>
  <c r="I709" i="3"/>
  <c r="H709" i="3"/>
  <c r="J709" i="3"/>
  <c r="F709" i="3"/>
  <c r="J971" i="3"/>
  <c r="I971" i="3"/>
  <c r="H971" i="3"/>
  <c r="F971" i="3"/>
  <c r="K971" i="3"/>
  <c r="J976" i="3"/>
  <c r="F976" i="3"/>
  <c r="K976" i="3"/>
  <c r="H976" i="3"/>
  <c r="I976" i="3"/>
  <c r="J595" i="3"/>
  <c r="I595" i="3"/>
  <c r="K595" i="3"/>
  <c r="K706" i="3"/>
  <c r="J706" i="3"/>
  <c r="I706" i="3"/>
  <c r="H706" i="3"/>
  <c r="F706" i="3"/>
  <c r="I701" i="3"/>
  <c r="J701" i="3"/>
  <c r="K701" i="3"/>
  <c r="H701" i="3"/>
  <c r="F701" i="3"/>
  <c r="K613" i="3"/>
  <c r="I613" i="3"/>
  <c r="J613" i="3"/>
  <c r="H613" i="3"/>
  <c r="F613" i="3"/>
  <c r="I915" i="3"/>
  <c r="J915" i="3"/>
  <c r="K915" i="3"/>
  <c r="F915" i="3"/>
  <c r="H915" i="3"/>
  <c r="K981" i="3"/>
  <c r="F981" i="3"/>
  <c r="H981" i="3"/>
  <c r="J981" i="3"/>
  <c r="I981" i="3"/>
  <c r="I749" i="3"/>
  <c r="J749" i="3"/>
  <c r="H749" i="3"/>
  <c r="F749" i="3"/>
  <c r="K749" i="3"/>
  <c r="J784" i="3"/>
  <c r="I784" i="3"/>
  <c r="K784" i="3"/>
  <c r="K783" i="3"/>
  <c r="I783" i="3"/>
  <c r="J783" i="3"/>
  <c r="F783" i="3"/>
  <c r="H783" i="3"/>
  <c r="K635" i="3"/>
  <c r="I635" i="3"/>
  <c r="J635" i="3"/>
  <c r="K825" i="3"/>
  <c r="J825" i="3"/>
  <c r="I825" i="3"/>
  <c r="H934" i="3"/>
  <c r="K934" i="3"/>
  <c r="F934" i="3"/>
  <c r="I934" i="3"/>
  <c r="J934" i="3"/>
  <c r="J679" i="3"/>
  <c r="K679" i="3"/>
  <c r="I679" i="3"/>
  <c r="H679" i="3"/>
  <c r="F679" i="3"/>
  <c r="J594" i="3"/>
  <c r="K594" i="3"/>
  <c r="I594" i="3"/>
  <c r="K602" i="3"/>
  <c r="J602" i="3"/>
  <c r="I602" i="3"/>
  <c r="H602" i="3"/>
  <c r="F602" i="3"/>
  <c r="J873" i="3"/>
  <c r="I873" i="3"/>
  <c r="H873" i="3"/>
  <c r="K873" i="3"/>
  <c r="F873" i="3"/>
  <c r="J813" i="3"/>
  <c r="I813" i="3"/>
  <c r="H813" i="3"/>
  <c r="F813" i="3"/>
  <c r="K813" i="3"/>
  <c r="H905" i="3"/>
  <c r="K905" i="3"/>
  <c r="J905" i="3"/>
  <c r="I905" i="3"/>
  <c r="F905" i="3"/>
  <c r="J871" i="3"/>
  <c r="I871" i="3"/>
  <c r="K871" i="3"/>
  <c r="F871" i="3"/>
  <c r="H871" i="3"/>
  <c r="J723" i="3"/>
  <c r="I723" i="3"/>
  <c r="H723" i="3"/>
  <c r="F723" i="3"/>
  <c r="K723" i="3"/>
  <c r="K619" i="3"/>
  <c r="J619" i="3"/>
  <c r="I619" i="3"/>
  <c r="J516" i="3"/>
  <c r="K516" i="3"/>
  <c r="I516" i="3"/>
  <c r="J829" i="3"/>
  <c r="K829" i="3"/>
  <c r="I829" i="3"/>
  <c r="H829" i="3"/>
  <c r="F829" i="3"/>
  <c r="J830" i="3"/>
  <c r="I830" i="3"/>
  <c r="K830" i="3"/>
  <c r="I843" i="3"/>
  <c r="F843" i="3"/>
  <c r="K843" i="3"/>
  <c r="J843" i="3"/>
  <c r="H843" i="3"/>
  <c r="I528" i="3"/>
  <c r="J528" i="3"/>
  <c r="K528" i="3"/>
  <c r="F528" i="3"/>
  <c r="H528" i="3"/>
  <c r="J453" i="3"/>
  <c r="K453" i="3"/>
  <c r="I453" i="3"/>
  <c r="H453" i="3"/>
  <c r="F453" i="3"/>
  <c r="J641" i="3"/>
  <c r="I641" i="3"/>
  <c r="K641" i="3"/>
  <c r="F641" i="3"/>
  <c r="H641" i="3"/>
  <c r="I501" i="3"/>
  <c r="J501" i="3"/>
  <c r="K501" i="3"/>
  <c r="F501" i="3"/>
  <c r="H501" i="3"/>
  <c r="F952" i="3"/>
  <c r="I952" i="3"/>
  <c r="H952" i="3"/>
  <c r="J952" i="3"/>
  <c r="K952" i="3"/>
  <c r="K455" i="3"/>
  <c r="J455" i="3"/>
  <c r="I455" i="3"/>
  <c r="K727" i="3"/>
  <c r="J727" i="3"/>
  <c r="I727" i="3"/>
  <c r="H727" i="3"/>
  <c r="F727" i="3"/>
  <c r="H1000" i="3"/>
  <c r="F1000" i="3"/>
  <c r="I1000" i="3"/>
  <c r="O994" i="2"/>
  <c r="K1000" i="3"/>
  <c r="J1000" i="3"/>
  <c r="N994" i="2"/>
  <c r="K506" i="3"/>
  <c r="J506" i="3"/>
  <c r="H506" i="3"/>
  <c r="I506" i="3"/>
  <c r="F506" i="3"/>
  <c r="K735" i="3"/>
  <c r="J735" i="3"/>
  <c r="I735" i="3"/>
  <c r="K486" i="3"/>
  <c r="I486" i="3"/>
  <c r="F486" i="3"/>
  <c r="J486" i="3"/>
  <c r="H486" i="3"/>
  <c r="K480" i="3"/>
  <c r="J480" i="3"/>
  <c r="I480" i="3"/>
  <c r="K688" i="3"/>
  <c r="J688" i="3"/>
  <c r="I688" i="3"/>
  <c r="H688" i="3"/>
  <c r="F688" i="3"/>
  <c r="K667" i="3"/>
  <c r="J667" i="3"/>
  <c r="I667" i="3"/>
  <c r="K585" i="3"/>
  <c r="J585" i="3"/>
  <c r="I585" i="3"/>
  <c r="F585" i="3"/>
  <c r="H585" i="3"/>
  <c r="H870" i="3"/>
  <c r="F870" i="3"/>
  <c r="K870" i="3"/>
  <c r="J870" i="3"/>
  <c r="I870" i="3"/>
  <c r="J714" i="3"/>
  <c r="K714" i="3"/>
  <c r="I714" i="3"/>
  <c r="K775" i="3"/>
  <c r="I775" i="3"/>
  <c r="J775" i="3"/>
  <c r="H775" i="3"/>
  <c r="F775" i="3"/>
  <c r="K665" i="3"/>
  <c r="J665" i="3"/>
  <c r="I665" i="3"/>
  <c r="K683" i="3"/>
  <c r="J683" i="3"/>
  <c r="H683" i="3"/>
  <c r="F683" i="3"/>
  <c r="K582" i="3"/>
  <c r="I582" i="3"/>
  <c r="J582" i="3"/>
  <c r="J673" i="3"/>
  <c r="K673" i="3"/>
  <c r="K542" i="3"/>
  <c r="F542" i="3"/>
  <c r="I542" i="3"/>
  <c r="H542" i="3"/>
  <c r="J542" i="3"/>
  <c r="F884" i="3"/>
  <c r="J884" i="3"/>
  <c r="K884" i="3"/>
  <c r="H884" i="3"/>
  <c r="I884" i="3"/>
  <c r="J488" i="3"/>
  <c r="K488" i="3"/>
  <c r="I488" i="3"/>
  <c r="J466" i="3"/>
  <c r="I466" i="3"/>
  <c r="K466" i="3"/>
  <c r="K699" i="3"/>
  <c r="I699" i="3"/>
  <c r="F699" i="3"/>
  <c r="H699" i="3"/>
  <c r="J699" i="3"/>
  <c r="J697" i="3"/>
  <c r="K697" i="3"/>
  <c r="I697" i="3"/>
  <c r="K640" i="3"/>
  <c r="I640" i="3"/>
  <c r="J640" i="3"/>
  <c r="J756" i="3"/>
  <c r="K756" i="3"/>
  <c r="I756" i="3"/>
  <c r="K416" i="3"/>
  <c r="J416" i="3"/>
  <c r="I416" i="3"/>
  <c r="J286" i="3"/>
  <c r="K286" i="3"/>
  <c r="I286" i="3"/>
  <c r="J370" i="3"/>
  <c r="K370" i="3"/>
  <c r="I370" i="3"/>
  <c r="H370" i="3"/>
  <c r="F370" i="3"/>
  <c r="J441" i="3"/>
  <c r="K441" i="3"/>
  <c r="I441" i="3"/>
  <c r="F441" i="3"/>
  <c r="H441" i="3"/>
  <c r="K467" i="3"/>
  <c r="J467" i="3"/>
  <c r="I467" i="3"/>
  <c r="K479" i="3"/>
  <c r="J479" i="3"/>
  <c r="I479" i="3"/>
  <c r="J712" i="3"/>
  <c r="K712" i="3"/>
  <c r="I712" i="3"/>
  <c r="K880" i="3"/>
  <c r="H880" i="3"/>
  <c r="I880" i="3"/>
  <c r="J880" i="3"/>
  <c r="F880" i="3"/>
  <c r="J731" i="3"/>
  <c r="K731" i="3"/>
  <c r="I731" i="3"/>
  <c r="F731" i="3"/>
  <c r="H731" i="3"/>
  <c r="K705" i="3"/>
  <c r="I705" i="3"/>
  <c r="J705" i="3"/>
  <c r="I802" i="3"/>
  <c r="K802" i="3"/>
  <c r="J802" i="3"/>
  <c r="H802" i="3"/>
  <c r="F802" i="3"/>
  <c r="J564" i="3"/>
  <c r="K564" i="3"/>
  <c r="I564" i="3"/>
  <c r="K463" i="3"/>
  <c r="J463" i="3"/>
  <c r="I463" i="3"/>
  <c r="J481" i="3"/>
  <c r="I481" i="3"/>
  <c r="F481" i="3"/>
  <c r="K481" i="3"/>
  <c r="H481" i="3"/>
  <c r="H758" i="3"/>
  <c r="J758" i="3"/>
  <c r="I758" i="3"/>
  <c r="F758" i="3"/>
  <c r="K758" i="3"/>
  <c r="K628" i="3"/>
  <c r="J628" i="3"/>
  <c r="I628" i="3"/>
  <c r="F889" i="3"/>
  <c r="H889" i="3"/>
  <c r="I889" i="3"/>
  <c r="K889" i="3"/>
  <c r="J889" i="3"/>
  <c r="F931" i="3"/>
  <c r="K931" i="3"/>
  <c r="H931" i="3"/>
  <c r="I931" i="3"/>
  <c r="J931" i="3"/>
  <c r="I882" i="3"/>
  <c r="H882" i="3"/>
  <c r="J882" i="3"/>
  <c r="F882" i="3"/>
  <c r="K882" i="3"/>
  <c r="K674" i="3"/>
  <c r="J674" i="3"/>
  <c r="I674" i="3"/>
  <c r="H674" i="3"/>
  <c r="F674" i="3"/>
  <c r="J217" i="3"/>
  <c r="K217" i="3"/>
  <c r="I217" i="3"/>
  <c r="J195" i="3"/>
  <c r="I195" i="3"/>
  <c r="F195" i="3"/>
  <c r="K195" i="3"/>
  <c r="H195" i="3"/>
  <c r="J246" i="3"/>
  <c r="I246" i="3"/>
  <c r="K246" i="3"/>
  <c r="J270" i="3"/>
  <c r="K270" i="3"/>
  <c r="I270" i="3"/>
  <c r="J269" i="3"/>
  <c r="H269" i="3"/>
  <c r="K269" i="3"/>
  <c r="I269" i="3"/>
  <c r="J330" i="3"/>
  <c r="K330" i="3"/>
  <c r="I330" i="3"/>
  <c r="K357" i="3"/>
  <c r="I357" i="3"/>
  <c r="F357" i="3"/>
  <c r="J357" i="3"/>
  <c r="H357" i="3"/>
  <c r="K407" i="3"/>
  <c r="J407" i="3"/>
  <c r="I407" i="3"/>
  <c r="K353" i="3"/>
  <c r="J353" i="3"/>
  <c r="I353" i="3"/>
  <c r="K379" i="3"/>
  <c r="J379" i="3"/>
  <c r="I379" i="3"/>
  <c r="K375" i="3"/>
  <c r="J375" i="3"/>
  <c r="I375" i="3"/>
  <c r="J374" i="3"/>
  <c r="I374" i="3"/>
  <c r="K374" i="3"/>
  <c r="J403" i="3"/>
  <c r="K403" i="3"/>
  <c r="I403" i="3"/>
  <c r="K341" i="3"/>
  <c r="I341" i="3"/>
  <c r="F341" i="3"/>
  <c r="J341" i="3"/>
  <c r="H341" i="3"/>
  <c r="J420" i="3"/>
  <c r="K420" i="3"/>
  <c r="I420" i="3"/>
  <c r="J448" i="3"/>
  <c r="K448" i="3"/>
  <c r="I448" i="3"/>
  <c r="I781" i="3"/>
  <c r="J781" i="3"/>
  <c r="F781" i="3"/>
  <c r="H781" i="3"/>
  <c r="K781" i="3"/>
  <c r="K998" i="3"/>
  <c r="H998" i="3"/>
  <c r="I998" i="3"/>
  <c r="F998" i="3"/>
  <c r="J998" i="3"/>
  <c r="I850" i="3"/>
  <c r="J850" i="3"/>
  <c r="F850" i="3"/>
  <c r="H850" i="3"/>
  <c r="K850" i="3"/>
  <c r="I600" i="3"/>
  <c r="J600" i="3"/>
  <c r="K600" i="3"/>
  <c r="F600" i="3"/>
  <c r="H600" i="3"/>
  <c r="I969" i="3"/>
  <c r="F969" i="3"/>
  <c r="H969" i="3"/>
  <c r="K969" i="3"/>
  <c r="J969" i="3"/>
  <c r="K656" i="3"/>
  <c r="J656" i="3"/>
  <c r="F656" i="3"/>
  <c r="H656" i="3"/>
  <c r="J454" i="3"/>
  <c r="H454" i="3"/>
  <c r="K454" i="3"/>
  <c r="F454" i="3"/>
  <c r="I454" i="3"/>
  <c r="J695" i="3"/>
  <c r="K695" i="3"/>
  <c r="F695" i="3"/>
  <c r="H695" i="3"/>
  <c r="I695" i="3"/>
  <c r="J550" i="3"/>
  <c r="I550" i="3"/>
  <c r="K550" i="3"/>
  <c r="F550" i="3"/>
  <c r="H550" i="3"/>
  <c r="J532" i="3"/>
  <c r="K532" i="3"/>
  <c r="I532" i="3"/>
  <c r="H532" i="3"/>
  <c r="F532" i="3"/>
  <c r="J916" i="3"/>
  <c r="I916" i="3"/>
  <c r="H916" i="3"/>
  <c r="F916" i="3"/>
  <c r="K916" i="3"/>
  <c r="K611" i="3"/>
  <c r="J611" i="3"/>
  <c r="I611" i="3"/>
  <c r="I593" i="3"/>
  <c r="K593" i="3"/>
  <c r="F593" i="3"/>
  <c r="H593" i="3"/>
  <c r="J593" i="3"/>
  <c r="J698" i="3"/>
  <c r="K698" i="3"/>
  <c r="I698" i="3"/>
  <c r="J472" i="3"/>
  <c r="I472" i="3"/>
  <c r="K472" i="3"/>
  <c r="H734" i="3"/>
  <c r="F734" i="3"/>
  <c r="J734" i="3"/>
  <c r="I734" i="3"/>
  <c r="K734" i="3"/>
  <c r="K676" i="3"/>
  <c r="J676" i="3"/>
  <c r="F676" i="3"/>
  <c r="H676" i="3"/>
  <c r="I562" i="3"/>
  <c r="K562" i="3"/>
  <c r="F562" i="3"/>
  <c r="H562" i="3"/>
  <c r="J562" i="3"/>
  <c r="K848" i="3"/>
  <c r="H848" i="3"/>
  <c r="I848" i="3"/>
  <c r="F848" i="3"/>
  <c r="J848" i="3"/>
  <c r="I907" i="3"/>
  <c r="K907" i="3"/>
  <c r="H907" i="3"/>
  <c r="F907" i="3"/>
  <c r="J907" i="3"/>
  <c r="K649" i="3"/>
  <c r="J649" i="3"/>
  <c r="H649" i="3"/>
  <c r="F649" i="3"/>
  <c r="I649" i="3"/>
  <c r="F908" i="3"/>
  <c r="H908" i="3"/>
  <c r="K908" i="3"/>
  <c r="J908" i="3"/>
  <c r="I908" i="3"/>
  <c r="J690" i="3"/>
  <c r="K690" i="3"/>
  <c r="F690" i="3"/>
  <c r="H690" i="3"/>
  <c r="I690" i="3"/>
  <c r="J638" i="3"/>
  <c r="K638" i="3"/>
  <c r="I638" i="3"/>
  <c r="J558" i="3"/>
  <c r="K558" i="3"/>
  <c r="I558" i="3"/>
  <c r="J851" i="3"/>
  <c r="K851" i="3"/>
  <c r="H851" i="3"/>
  <c r="F851" i="3"/>
  <c r="I851" i="3"/>
  <c r="F973" i="3"/>
  <c r="J973" i="3"/>
  <c r="K973" i="3"/>
  <c r="I973" i="3"/>
  <c r="H973" i="3"/>
  <c r="K513" i="3"/>
  <c r="J513" i="3"/>
  <c r="I513" i="3"/>
  <c r="F953" i="3"/>
  <c r="J953" i="3"/>
  <c r="K953" i="3"/>
  <c r="I953" i="3"/>
  <c r="H953" i="3"/>
  <c r="I897" i="3"/>
  <c r="F897" i="3"/>
  <c r="K897" i="3"/>
  <c r="H897" i="3"/>
  <c r="J897" i="3"/>
  <c r="J424" i="3"/>
  <c r="K424" i="3"/>
  <c r="I424" i="3"/>
  <c r="J747" i="3"/>
  <c r="K747" i="3"/>
  <c r="I747" i="3"/>
  <c r="F747" i="3"/>
  <c r="H747" i="3"/>
  <c r="J675" i="3"/>
  <c r="K675" i="3"/>
  <c r="F675" i="3"/>
  <c r="H675" i="3"/>
  <c r="K877" i="3"/>
  <c r="I877" i="3"/>
  <c r="H877" i="3"/>
  <c r="J877" i="3"/>
  <c r="F877" i="3"/>
  <c r="K834" i="3"/>
  <c r="J834" i="3"/>
  <c r="I834" i="3"/>
  <c r="F959" i="3"/>
  <c r="J959" i="3"/>
  <c r="I959" i="3"/>
  <c r="H959" i="3"/>
  <c r="K959" i="3"/>
  <c r="H957" i="3"/>
  <c r="J957" i="3"/>
  <c r="K957" i="3"/>
  <c r="F957" i="3"/>
  <c r="I957" i="3"/>
  <c r="I994" i="3"/>
  <c r="H994" i="3"/>
  <c r="F994" i="3"/>
  <c r="K994" i="3"/>
  <c r="J994" i="3"/>
  <c r="F920" i="3"/>
  <c r="I920" i="3"/>
  <c r="H920" i="3"/>
  <c r="J920" i="3"/>
  <c r="K920" i="3"/>
  <c r="K459" i="3"/>
  <c r="J459" i="3"/>
  <c r="I459" i="3"/>
  <c r="J768" i="3"/>
  <c r="K768" i="3"/>
  <c r="I768" i="3"/>
  <c r="K634" i="3"/>
  <c r="J634" i="3"/>
  <c r="I634" i="3"/>
  <c r="J478" i="3"/>
  <c r="K478" i="3"/>
  <c r="H478" i="3"/>
  <c r="I478" i="3"/>
  <c r="F478" i="3"/>
  <c r="J586" i="3"/>
  <c r="K586" i="3"/>
  <c r="I586" i="3"/>
  <c r="K787" i="3"/>
  <c r="I787" i="3"/>
  <c r="J787" i="3"/>
  <c r="H787" i="3"/>
  <c r="F787" i="3"/>
  <c r="J809" i="3"/>
  <c r="K809" i="3"/>
  <c r="I809" i="3"/>
  <c r="H809" i="3"/>
  <c r="F809" i="3"/>
  <c r="J769" i="3"/>
  <c r="K769" i="3"/>
  <c r="F769" i="3"/>
  <c r="I769" i="3"/>
  <c r="H769" i="3"/>
  <c r="I575" i="3"/>
  <c r="J575" i="3"/>
  <c r="K575" i="3"/>
  <c r="F575" i="3"/>
  <c r="H575" i="3"/>
  <c r="K662" i="3"/>
  <c r="J662" i="3"/>
  <c r="F662" i="3"/>
  <c r="H662" i="3"/>
  <c r="I662" i="3"/>
  <c r="J591" i="3"/>
  <c r="I591" i="3"/>
  <c r="H591" i="3"/>
  <c r="K591" i="3"/>
  <c r="F591" i="3"/>
  <c r="J739" i="3"/>
  <c r="K739" i="3"/>
  <c r="I739" i="3"/>
  <c r="F975" i="3"/>
  <c r="K975" i="3"/>
  <c r="I975" i="3"/>
  <c r="J975" i="3"/>
  <c r="H975" i="3"/>
  <c r="I779" i="3"/>
  <c r="J779" i="3"/>
  <c r="K779" i="3"/>
  <c r="F779" i="3"/>
  <c r="H779" i="3"/>
  <c r="J704" i="3"/>
  <c r="I704" i="3"/>
  <c r="F704" i="3"/>
  <c r="K704" i="3"/>
  <c r="H704" i="3"/>
  <c r="J939" i="3"/>
  <c r="F939" i="3"/>
  <c r="H939" i="3"/>
  <c r="K939" i="3"/>
  <c r="I939" i="3"/>
  <c r="I541" i="3"/>
  <c r="K541" i="3"/>
  <c r="F541" i="3"/>
  <c r="J541" i="3"/>
  <c r="H541" i="3"/>
  <c r="J497" i="3"/>
  <c r="I497" i="3"/>
  <c r="H497" i="3"/>
  <c r="F497" i="3"/>
  <c r="K497" i="3"/>
  <c r="J700" i="3"/>
  <c r="K700" i="3"/>
  <c r="I700" i="3"/>
  <c r="K811" i="3"/>
  <c r="J811" i="3"/>
  <c r="I811" i="3"/>
  <c r="K764" i="3"/>
  <c r="J764" i="3"/>
  <c r="I764" i="3"/>
  <c r="I874" i="3"/>
  <c r="J874" i="3"/>
  <c r="F874" i="3"/>
  <c r="K874" i="3"/>
  <c r="H874" i="3"/>
  <c r="J658" i="3"/>
  <c r="K658" i="3"/>
  <c r="I658" i="3"/>
  <c r="K631" i="3"/>
  <c r="J631" i="3"/>
  <c r="I631" i="3"/>
  <c r="K654" i="3"/>
  <c r="J654" i="3"/>
  <c r="H654" i="3"/>
  <c r="I654" i="3"/>
  <c r="F654" i="3"/>
  <c r="J660" i="3"/>
  <c r="K660" i="3"/>
  <c r="I660" i="3"/>
  <c r="I801" i="3"/>
  <c r="J801" i="3"/>
  <c r="K801" i="3"/>
  <c r="F801" i="3"/>
  <c r="H801" i="3"/>
  <c r="K992" i="3"/>
  <c r="I992" i="3"/>
  <c r="J992" i="3"/>
  <c r="F992" i="3"/>
  <c r="H992" i="3"/>
  <c r="K940" i="3"/>
  <c r="J940" i="3"/>
  <c r="I940" i="3"/>
  <c r="F940" i="3"/>
  <c r="H940" i="3"/>
  <c r="K840" i="3"/>
  <c r="J840" i="3"/>
  <c r="I840" i="3"/>
  <c r="F970" i="3"/>
  <c r="I970" i="3"/>
  <c r="K970" i="3"/>
  <c r="J970" i="3"/>
  <c r="H970" i="3"/>
  <c r="H876" i="3"/>
  <c r="J876" i="3"/>
  <c r="I876" i="3"/>
  <c r="F876" i="3"/>
  <c r="K876" i="3"/>
  <c r="K536" i="3"/>
  <c r="H536" i="3"/>
  <c r="J536" i="3"/>
  <c r="I536" i="3"/>
  <c r="F536" i="3"/>
  <c r="I978" i="3"/>
  <c r="H978" i="3"/>
  <c r="F978" i="3"/>
  <c r="K978" i="3"/>
  <c r="J978" i="3"/>
  <c r="K647" i="3"/>
  <c r="J647" i="3"/>
  <c r="I647" i="3"/>
  <c r="I469" i="3"/>
  <c r="H469" i="3"/>
  <c r="K469" i="3"/>
  <c r="J469" i="3"/>
  <c r="F469" i="3"/>
  <c r="K672" i="3"/>
  <c r="J672" i="3"/>
  <c r="F672" i="3"/>
  <c r="I672" i="3"/>
  <c r="H672" i="3"/>
  <c r="H966" i="3"/>
  <c r="I966" i="3"/>
  <c r="F966" i="3"/>
  <c r="J966" i="3"/>
  <c r="K966" i="3"/>
  <c r="I836" i="3"/>
  <c r="H836" i="3"/>
  <c r="F836" i="3"/>
  <c r="J836" i="3"/>
  <c r="K836" i="3"/>
  <c r="J677" i="3"/>
  <c r="K677" i="3"/>
  <c r="F677" i="3"/>
  <c r="H677" i="3"/>
  <c r="K470" i="3"/>
  <c r="J470" i="3"/>
  <c r="I470" i="3"/>
  <c r="I664" i="3"/>
  <c r="J664" i="3"/>
  <c r="K664" i="3"/>
  <c r="K530" i="3"/>
  <c r="I530" i="3"/>
  <c r="F530" i="3"/>
  <c r="J530" i="3"/>
  <c r="H530" i="3"/>
  <c r="J750" i="3"/>
  <c r="H750" i="3"/>
  <c r="K750" i="3"/>
  <c r="I750" i="3"/>
  <c r="F750" i="3"/>
  <c r="J892" i="3"/>
  <c r="H892" i="3"/>
  <c r="I892" i="3"/>
  <c r="K892" i="3"/>
  <c r="F892" i="3"/>
  <c r="I551" i="3"/>
  <c r="H551" i="3"/>
  <c r="K551" i="3"/>
  <c r="F551" i="3"/>
  <c r="J551" i="3"/>
  <c r="J895" i="3"/>
  <c r="F895" i="3"/>
  <c r="K895" i="3"/>
  <c r="H895" i="3"/>
  <c r="I895" i="3"/>
  <c r="J757" i="3"/>
  <c r="F757" i="3"/>
  <c r="I757" i="3"/>
  <c r="H757" i="3"/>
  <c r="K757" i="3"/>
  <c r="I945" i="3"/>
  <c r="K945" i="3"/>
  <c r="F945" i="3"/>
  <c r="H945" i="3"/>
  <c r="J945" i="3"/>
  <c r="J514" i="3"/>
  <c r="K514" i="3"/>
  <c r="I514" i="3"/>
  <c r="K716" i="3"/>
  <c r="J716" i="3"/>
  <c r="I716" i="3"/>
  <c r="I717" i="3"/>
  <c r="H717" i="3"/>
  <c r="F717" i="3"/>
  <c r="J717" i="3"/>
  <c r="K717" i="3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E132" i="4" s="1"/>
  <c r="I132" i="4" s="1"/>
  <c r="AL128" i="4"/>
  <c r="AR128" i="4" s="1"/>
  <c r="G128" i="4" s="1"/>
  <c r="AH152" i="4"/>
  <c r="AB152" i="4"/>
  <c r="W162" i="4"/>
  <c r="X162" i="4" s="1"/>
  <c r="V42" i="4"/>
  <c r="W42" i="4" s="1"/>
  <c r="X42" i="4" s="1"/>
  <c r="Y9" i="4"/>
  <c r="AJ9" i="4" s="1"/>
  <c r="AE241" i="4"/>
  <c r="AQ241" i="4" s="1"/>
  <c r="AW241" i="4" s="1"/>
  <c r="AB241" i="4"/>
  <c r="Z270" i="4"/>
  <c r="AK270" i="4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E250" i="4"/>
  <c r="AD228" i="4"/>
  <c r="AF250" i="4"/>
  <c r="AJ152" i="4"/>
  <c r="AI152" i="4"/>
  <c r="AO152" i="4" s="1"/>
  <c r="AU152" i="4" s="1"/>
  <c r="AD152" i="4"/>
  <c r="AQ124" i="4"/>
  <c r="AW124" i="4" s="1"/>
  <c r="AA228" i="4"/>
  <c r="AG250" i="4"/>
  <c r="AF152" i="4"/>
  <c r="AG152" i="4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X997" i="4"/>
  <c r="Y997" i="4"/>
  <c r="Y972" i="4"/>
  <c r="X972" i="4"/>
  <c r="X671" i="4"/>
  <c r="Y671" i="4"/>
  <c r="AL465" i="4"/>
  <c r="AR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I970" i="4"/>
  <c r="AF970" i="4"/>
  <c r="AJ992" i="4"/>
  <c r="G648" i="4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B845" i="4"/>
  <c r="AG759" i="4"/>
  <c r="AK759" i="4"/>
  <c r="AG711" i="4"/>
  <c r="AK711" i="4"/>
  <c r="AH954" i="4"/>
  <c r="AK888" i="4"/>
  <c r="F269" i="3"/>
  <c r="AA970" i="4"/>
  <c r="AU970" i="4"/>
  <c r="F280" i="3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M709" i="4"/>
  <c r="AS709" i="4" s="1"/>
  <c r="AJ711" i="4"/>
  <c r="AF711" i="4"/>
  <c r="AF888" i="4"/>
  <c r="AV970" i="4"/>
  <c r="AT970" i="4"/>
  <c r="AS970" i="4"/>
  <c r="AG941" i="4"/>
  <c r="AC599" i="4"/>
  <c r="AK687" i="4"/>
  <c r="W994" i="4"/>
  <c r="V956" i="4"/>
  <c r="W956" i="4" s="1"/>
  <c r="AH599" i="4"/>
  <c r="Y445" i="4"/>
  <c r="AH652" i="4"/>
  <c r="AI652" i="4"/>
  <c r="AB652" i="4"/>
  <c r="Y854" i="4"/>
  <c r="W770" i="4"/>
  <c r="Y770" i="4" s="1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O96" i="4" s="1"/>
  <c r="AU96" i="4" s="1"/>
  <c r="AB96" i="4"/>
  <c r="AH759" i="4"/>
  <c r="AH711" i="4"/>
  <c r="AH888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F99" i="3"/>
  <c r="H99" i="3"/>
  <c r="AG995" i="4"/>
  <c r="AI369" i="4"/>
  <c r="AH873" i="4"/>
  <c r="AK995" i="4"/>
  <c r="AF812" i="4"/>
  <c r="AK950" i="4"/>
  <c r="AI950" i="4"/>
  <c r="AF599" i="4"/>
  <c r="AL599" i="4" s="1"/>
  <c r="AR599" i="4" s="1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H996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W894" i="4"/>
  <c r="X894" i="4" s="1"/>
  <c r="V892" i="4"/>
  <c r="W892" i="4" s="1"/>
  <c r="AJ694" i="4"/>
  <c r="AI959" i="4"/>
  <c r="W974" i="4"/>
  <c r="Y974" i="4" s="1"/>
  <c r="W855" i="4"/>
  <c r="W885" i="4"/>
  <c r="W988" i="4"/>
  <c r="V898" i="4"/>
  <c r="W898" i="4" s="1"/>
  <c r="Y898" i="4" s="1"/>
  <c r="AG694" i="4"/>
  <c r="W657" i="4"/>
  <c r="X657" i="4" s="1"/>
  <c r="Y657" i="4" s="1"/>
  <c r="U962" i="4"/>
  <c r="W962" i="4" s="1"/>
  <c r="Y946" i="4"/>
  <c r="X946" i="4"/>
  <c r="AA350" i="4"/>
  <c r="W965" i="4"/>
  <c r="X965" i="4" s="1"/>
  <c r="W911" i="4"/>
  <c r="W955" i="4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AA654" i="4" s="1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B612" i="4"/>
  <c r="W633" i="4"/>
  <c r="X579" i="4"/>
  <c r="Y579" i="4" s="1"/>
  <c r="AC579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O661" i="4" s="1"/>
  <c r="AU661" i="4" s="1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M781" i="4"/>
  <c r="AS781" i="4" s="1"/>
  <c r="AL709" i="4"/>
  <c r="AR709" i="4" s="1"/>
  <c r="AB660" i="4"/>
  <c r="AA660" i="4"/>
  <c r="AM660" i="4" s="1"/>
  <c r="AS660" i="4" s="1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W78" i="4"/>
  <c r="X78" i="4" s="1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L562" i="4" s="1"/>
  <c r="AR562" i="4" s="1"/>
  <c r="AK562" i="4"/>
  <c r="AJ562" i="4"/>
  <c r="Y597" i="4"/>
  <c r="AD597" i="4" s="1"/>
  <c r="AN207" i="4"/>
  <c r="AT207" i="4" s="1"/>
  <c r="AE336" i="4"/>
  <c r="AD336" i="4"/>
  <c r="AH336" i="4"/>
  <c r="AC191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D648" i="4"/>
  <c r="H648" i="4" s="1"/>
  <c r="AM543" i="4"/>
  <c r="AS543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Y919" i="4" s="1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AE663" i="4"/>
  <c r="Z663" i="4"/>
  <c r="W871" i="4"/>
  <c r="W720" i="4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X975" i="4"/>
  <c r="Y975" i="4"/>
  <c r="AP419" i="4"/>
  <c r="AV419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K695" i="4"/>
  <c r="Z695" i="4"/>
  <c r="AL695" i="4" s="1"/>
  <c r="AR695" i="4" s="1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H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AC48" i="4"/>
  <c r="Z48" i="4"/>
  <c r="AD48" i="4"/>
  <c r="AE48" i="4"/>
  <c r="AA48" i="4"/>
  <c r="AB48" i="4"/>
  <c r="AG654" i="4"/>
  <c r="AI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AE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P661" i="4"/>
  <c r="AV661" i="4" s="1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D132" i="4"/>
  <c r="H132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B24" i="4"/>
  <c r="AJ24" i="4"/>
  <c r="Z24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B139" i="4"/>
  <c r="AA139" i="4"/>
  <c r="Z139" i="4"/>
  <c r="AL139" i="4" s="1"/>
  <c r="AR139" i="4" s="1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F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AF911" i="4" s="1"/>
  <c r="X60" i="4"/>
  <c r="AL727" i="4"/>
  <c r="AR727" i="4" s="1"/>
  <c r="AN727" i="4"/>
  <c r="AT727" i="4" s="1"/>
  <c r="AK963" i="4"/>
  <c r="AF963" i="4"/>
  <c r="AJ963" i="4"/>
  <c r="X6" i="4"/>
  <c r="AF94" i="4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B996" i="4"/>
  <c r="AN996" i="4" s="1"/>
  <c r="AU996" i="4"/>
  <c r="AT996" i="4"/>
  <c r="AC996" i="4"/>
  <c r="AA996" i="4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M759" i="4"/>
  <c r="AS759" i="4" s="1"/>
  <c r="AN759" i="4"/>
  <c r="AT759" i="4" s="1"/>
  <c r="AP759" i="4"/>
  <c r="AV759" i="4" s="1"/>
  <c r="AE823" i="4"/>
  <c r="AB557" i="4"/>
  <c r="AN557" i="4" s="1"/>
  <c r="AT557" i="4" s="1"/>
  <c r="AE557" i="4"/>
  <c r="AA557" i="4"/>
  <c r="AM557" i="4" s="1"/>
  <c r="AS557" i="4" s="1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AN615" i="4"/>
  <c r="AT615" i="4" s="1"/>
  <c r="AM663" i="4"/>
  <c r="AS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880" i="4"/>
  <c r="AE880" i="4"/>
  <c r="AQ880" i="4" s="1"/>
  <c r="AS880" i="4"/>
  <c r="AW880" i="4"/>
  <c r="AC880" i="4"/>
  <c r="AB880" i="4"/>
  <c r="AV880" i="4"/>
  <c r="AA880" i="4"/>
  <c r="AD880" i="4"/>
  <c r="AU880" i="4"/>
  <c r="AT880" i="4"/>
  <c r="AC848" i="4"/>
  <c r="Z848" i="4"/>
  <c r="AA848" i="4"/>
  <c r="AD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U969" i="4"/>
  <c r="V969" i="4"/>
  <c r="X999" i="4"/>
  <c r="Y999" i="4"/>
  <c r="AC100" i="4"/>
  <c r="Y72" i="4"/>
  <c r="AB72" i="4" s="1"/>
  <c r="Y991" i="4"/>
  <c r="X991" i="4"/>
  <c r="AK803" i="4"/>
  <c r="AG803" i="4"/>
  <c r="AA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Z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H97" i="4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L625" i="4"/>
  <c r="AR625" i="4" s="1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AI911" i="4"/>
  <c r="X696" i="4"/>
  <c r="X77" i="4"/>
  <c r="Y77" i="4" s="1"/>
  <c r="W93" i="4"/>
  <c r="AK101" i="4"/>
  <c r="AG101" i="4"/>
  <c r="AA115" i="4"/>
  <c r="AE115" i="4"/>
  <c r="AD115" i="4"/>
  <c r="AP115" i="4" s="1"/>
  <c r="AV115" i="4" s="1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P31" i="4" s="1"/>
  <c r="AV31" i="4" s="1"/>
  <c r="AC31" i="4"/>
  <c r="AB31" i="4"/>
  <c r="AE31" i="4"/>
  <c r="AA31" i="4"/>
  <c r="W65" i="4"/>
  <c r="Z91" i="4"/>
  <c r="AC91" i="4"/>
  <c r="AB91" i="4"/>
  <c r="AE91" i="4"/>
  <c r="AD91" i="4"/>
  <c r="AA91" i="4"/>
  <c r="AG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Q759" i="4"/>
  <c r="AW759" i="4" s="1"/>
  <c r="AL759" i="4"/>
  <c r="AR759" i="4" s="1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AC170" i="4"/>
  <c r="AO170" i="4" s="1"/>
  <c r="AU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Q66" i="4" s="1"/>
  <c r="AW66" i="4" s="1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J100" i="4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A521" i="4"/>
  <c r="AM521" i="4" s="1"/>
  <c r="AS521" i="4" s="1"/>
  <c r="Z521" i="4"/>
  <c r="AL521" i="4" s="1"/>
  <c r="AR521" i="4" s="1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AC896" i="4"/>
  <c r="Z896" i="4"/>
  <c r="AB896" i="4"/>
  <c r="AA896" i="4"/>
  <c r="AD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Q755" i="4" s="1"/>
  <c r="AW755" i="4" s="1"/>
  <c r="AB755" i="4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E821" i="4"/>
  <c r="I821" i="4" s="1"/>
  <c r="D821" i="4"/>
  <c r="H821" i="4" s="1"/>
  <c r="D769" i="4"/>
  <c r="H769" i="4" s="1"/>
  <c r="Y825" i="4"/>
  <c r="Z825" i="4" s="1"/>
  <c r="AC793" i="4"/>
  <c r="AB793" i="4"/>
  <c r="AD793" i="4"/>
  <c r="AC833" i="4"/>
  <c r="AB833" i="4"/>
  <c r="AD833" i="4"/>
  <c r="AO797" i="4"/>
  <c r="AU797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0" i="4"/>
  <c r="AS250" i="4" s="1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L419" i="4"/>
  <c r="AR419" i="4" s="1"/>
  <c r="AQ419" i="4"/>
  <c r="AW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E395" i="4"/>
  <c r="AD395" i="4"/>
  <c r="AP395" i="4" s="1"/>
  <c r="AV395" i="4" s="1"/>
  <c r="AC395" i="4"/>
  <c r="AT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L392" i="4"/>
  <c r="AR392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D258" i="4"/>
  <c r="H258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D448" i="4"/>
  <c r="AP448" i="4" s="1"/>
  <c r="AV448" i="4" s="1"/>
  <c r="AE448" i="4"/>
  <c r="AQ448" i="4" s="1"/>
  <c r="AW448" i="4" s="1"/>
  <c r="AM66" i="4" l="1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AG170" i="4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Q94" i="4" s="1"/>
  <c r="AW94" i="4" s="1"/>
  <c r="AK108" i="4"/>
  <c r="AB11" i="4"/>
  <c r="AC94" i="4"/>
  <c r="AB108" i="4"/>
  <c r="AI94" i="4"/>
  <c r="AI108" i="4"/>
  <c r="AD38" i="4"/>
  <c r="AJ94" i="4"/>
  <c r="AP94" i="4" s="1"/>
  <c r="AV94" i="4" s="1"/>
  <c r="AH108" i="4"/>
  <c r="AD108" i="4"/>
  <c r="Z108" i="4"/>
  <c r="AK970" i="4"/>
  <c r="AE970" i="4"/>
  <c r="AQ970" i="4" s="1"/>
  <c r="AD970" i="4"/>
  <c r="AP970" i="4" s="1"/>
  <c r="AW970" i="4"/>
  <c r="AB970" i="4"/>
  <c r="AN970" i="4" s="1"/>
  <c r="AC970" i="4"/>
  <c r="Z970" i="4"/>
  <c r="AL970" i="4" s="1"/>
  <c r="AK694" i="4"/>
  <c r="AB694" i="4"/>
  <c r="AN694" i="4" s="1"/>
  <c r="AT694" i="4" s="1"/>
  <c r="AQ941" i="4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I981" i="4"/>
  <c r="AO981" i="4" s="1"/>
  <c r="AH981" i="4"/>
  <c r="AG981" i="4"/>
  <c r="AM981" i="4" s="1"/>
  <c r="AB580" i="4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O805" i="4" s="1"/>
  <c r="AU805" i="4" s="1"/>
  <c r="AB805" i="4"/>
  <c r="AN805" i="4" s="1"/>
  <c r="AT805" i="4" s="1"/>
  <c r="AF805" i="4"/>
  <c r="AL805" i="4" s="1"/>
  <c r="AR805" i="4" s="1"/>
  <c r="AA805" i="4"/>
  <c r="AM805" i="4" s="1"/>
  <c r="AS805" i="4" s="1"/>
  <c r="X919" i="4"/>
  <c r="AO970" i="4"/>
  <c r="AE694" i="4"/>
  <c r="AQ694" i="4" s="1"/>
  <c r="AW694" i="4" s="1"/>
  <c r="AJ757" i="4"/>
  <c r="AP757" i="4" s="1"/>
  <c r="AV757" i="4" s="1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N981" i="4"/>
  <c r="AP625" i="4"/>
  <c r="AV625" i="4" s="1"/>
  <c r="AN612" i="4"/>
  <c r="AT612" i="4" s="1"/>
  <c r="AQ392" i="4"/>
  <c r="AW392" i="4" s="1"/>
  <c r="AI392" i="4"/>
  <c r="AO392" i="4" s="1"/>
  <c r="AU392" i="4" s="1"/>
  <c r="AA392" i="4"/>
  <c r="AM392" i="4" s="1"/>
  <c r="AS392" i="4" s="1"/>
  <c r="AB392" i="4"/>
  <c r="AN392" i="4" s="1"/>
  <c r="AT392" i="4" s="1"/>
  <c r="AI759" i="4"/>
  <c r="AO759" i="4" s="1"/>
  <c r="AU759" i="4" s="1"/>
  <c r="AN580" i="4"/>
  <c r="AT580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P776" i="4" s="1"/>
  <c r="AV776" i="4" s="1"/>
  <c r="AJ805" i="4"/>
  <c r="AP805" i="4" s="1"/>
  <c r="AV805" i="4" s="1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398" i="4" s="1"/>
  <c r="AT398" i="4" s="1"/>
  <c r="AN147" i="4"/>
  <c r="AT147" i="4" s="1"/>
  <c r="F116" i="4"/>
  <c r="J116" i="4" s="1"/>
  <c r="AM106" i="4"/>
  <c r="AS106" i="4" s="1"/>
  <c r="AL106" i="4"/>
  <c r="AR106" i="4" s="1"/>
  <c r="AD59" i="4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J191" i="4"/>
  <c r="AH191" i="4"/>
  <c r="AB191" i="4"/>
  <c r="AK191" i="4"/>
  <c r="AD191" i="4"/>
  <c r="AE191" i="4"/>
  <c r="AF191" i="4"/>
  <c r="AL191" i="4" s="1"/>
  <c r="AR191" i="4" s="1"/>
  <c r="AG22" i="4"/>
  <c r="AC22" i="4"/>
  <c r="AD22" i="4"/>
  <c r="AF59" i="4"/>
  <c r="AQ106" i="4"/>
  <c r="AW106" i="4" s="1"/>
  <c r="AQ102" i="4"/>
  <c r="AW102" i="4" s="1"/>
  <c r="AP92" i="4"/>
  <c r="AV92" i="4" s="1"/>
  <c r="AN66" i="4"/>
  <c r="AT66" i="4" s="1"/>
  <c r="AH22" i="4"/>
  <c r="AN91" i="4"/>
  <c r="AT91" i="4" s="1"/>
  <c r="AN123" i="4"/>
  <c r="AT123" i="4" s="1"/>
  <c r="AF148" i="4"/>
  <c r="AA22" i="4"/>
  <c r="AE22" i="4"/>
  <c r="AJ22" i="4"/>
  <c r="AP102" i="4"/>
  <c r="AV102" i="4" s="1"/>
  <c r="AK59" i="4"/>
  <c r="AQ179" i="4"/>
  <c r="AW179" i="4" s="1"/>
  <c r="AG148" i="4"/>
  <c r="AE59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G562" i="4"/>
  <c r="F562" i="4"/>
  <c r="J562" i="4" s="1"/>
  <c r="Z919" i="4"/>
  <c r="AC919" i="4"/>
  <c r="AA919" i="4"/>
  <c r="AI919" i="4"/>
  <c r="AG919" i="4"/>
  <c r="AD919" i="4"/>
  <c r="AJ919" i="4"/>
  <c r="AE919" i="4"/>
  <c r="AK919" i="4"/>
  <c r="AB919" i="4"/>
  <c r="AF919" i="4"/>
  <c r="AH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O896" i="4" s="1"/>
  <c r="AJ350" i="4"/>
  <c r="AJ896" i="4"/>
  <c r="AP896" i="4" s="1"/>
  <c r="Z350" i="4"/>
  <c r="AI350" i="4"/>
  <c r="W908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B44" i="4"/>
  <c r="AI44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AN152" i="4"/>
  <c r="AT152" i="4" s="1"/>
  <c r="AO191" i="4"/>
  <c r="AU191" i="4" s="1"/>
  <c r="AC59" i="4"/>
  <c r="AA59" i="4"/>
  <c r="AE136" i="4"/>
  <c r="AJ59" i="4"/>
  <c r="AP59" i="4" s="1"/>
  <c r="AV59" i="4" s="1"/>
  <c r="AA180" i="4"/>
  <c r="AB59" i="4"/>
  <c r="AD136" i="4"/>
  <c r="AP136" i="4" s="1"/>
  <c r="AV136" i="4" s="1"/>
  <c r="AI59" i="4"/>
  <c r="AO163" i="4"/>
  <c r="AU163" i="4" s="1"/>
  <c r="AG61" i="4"/>
  <c r="AG136" i="4"/>
  <c r="AM147" i="4"/>
  <c r="AS147" i="4" s="1"/>
  <c r="Z59" i="4"/>
  <c r="AN36" i="4"/>
  <c r="AT36" i="4" s="1"/>
  <c r="AH59" i="4"/>
  <c r="AG24" i="4"/>
  <c r="AM24" i="4" s="1"/>
  <c r="AS24" i="4" s="1"/>
  <c r="AK24" i="4"/>
  <c r="AE24" i="4"/>
  <c r="AH24" i="4"/>
  <c r="AC24" i="4"/>
  <c r="AO24" i="4" s="1"/>
  <c r="AU24" i="4" s="1"/>
  <c r="AF24" i="4"/>
  <c r="AQ152" i="4"/>
  <c r="AW152" i="4" s="1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AQ164" i="4"/>
  <c r="AW164" i="4" s="1"/>
  <c r="AO123" i="4"/>
  <c r="AU123" i="4" s="1"/>
  <c r="Z100" i="4"/>
  <c r="AD174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AP100" i="4" s="1"/>
  <c r="AV100" i="4" s="1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I451" i="4"/>
  <c r="AO451" i="4" s="1"/>
  <c r="AU451" i="4" s="1"/>
  <c r="AJ451" i="4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J891" i="4"/>
  <c r="AH891" i="4"/>
  <c r="AO818" i="4"/>
  <c r="AU818" i="4" s="1"/>
  <c r="Z654" i="4"/>
  <c r="AQ147" i="4"/>
  <c r="AW147" i="4" s="1"/>
  <c r="AB646" i="4"/>
  <c r="AJ803" i="4"/>
  <c r="AG967" i="4"/>
  <c r="AH955" i="4"/>
  <c r="AB136" i="4"/>
  <c r="Y965" i="4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P639" i="4" s="1"/>
  <c r="AV639" i="4" s="1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J91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Q848" i="4"/>
  <c r="AW848" i="4" s="1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Z832" i="4"/>
  <c r="AJ775" i="4"/>
  <c r="AG646" i="4"/>
  <c r="AM646" i="4" s="1"/>
  <c r="AS646" i="4" s="1"/>
  <c r="AI795" i="4"/>
  <c r="AG72" i="4"/>
  <c r="AL170" i="4"/>
  <c r="AR170" i="4" s="1"/>
  <c r="D170" i="4" s="1"/>
  <c r="H170" i="4" s="1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AO646" i="4" s="1"/>
  <c r="AU646" i="4" s="1"/>
  <c r="Z646" i="4"/>
  <c r="AH803" i="4"/>
  <c r="AF803" i="4"/>
  <c r="AP623" i="4"/>
  <c r="AV623" i="4" s="1"/>
  <c r="AL527" i="4"/>
  <c r="AR527" i="4" s="1"/>
  <c r="G527" i="4" s="1"/>
  <c r="AC136" i="4"/>
  <c r="AA136" i="4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E5" i="4"/>
  <c r="I5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E174" i="4"/>
  <c r="AL22" i="4"/>
  <c r="AR22" i="4" s="1"/>
  <c r="E22" i="4" s="1"/>
  <c r="I22" i="4" s="1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44" i="4"/>
  <c r="AK148" i="4"/>
  <c r="AB148" i="4"/>
  <c r="AE148" i="4"/>
  <c r="AC44" i="4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AP66" i="4"/>
  <c r="AV66" i="4" s="1"/>
  <c r="AP27" i="4"/>
  <c r="AV27" i="4" s="1"/>
  <c r="AG11" i="4"/>
  <c r="AP171" i="4"/>
  <c r="AV171" i="4" s="1"/>
  <c r="AK107" i="4"/>
  <c r="AH44" i="4"/>
  <c r="AJ148" i="4"/>
  <c r="AI148" i="4"/>
  <c r="AC148" i="4"/>
  <c r="AE11" i="4"/>
  <c r="Z44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D241" i="4"/>
  <c r="H241" i="4" s="1"/>
  <c r="E241" i="4"/>
  <c r="I241" i="4" s="1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Q170" i="4"/>
  <c r="AW170" i="4" s="1"/>
  <c r="AI174" i="4"/>
  <c r="AO115" i="4"/>
  <c r="AU115" i="4" s="1"/>
  <c r="AG180" i="4"/>
  <c r="AM180" i="4" s="1"/>
  <c r="AS180" i="4" s="1"/>
  <c r="Z174" i="4"/>
  <c r="AB174" i="4"/>
  <c r="AN174" i="4" s="1"/>
  <c r="AT174" i="4" s="1"/>
  <c r="AM15" i="4"/>
  <c r="AS15" i="4" s="1"/>
  <c r="AJ174" i="4"/>
  <c r="AP174" i="4" s="1"/>
  <c r="AV174" i="4" s="1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N960" i="4" s="1"/>
  <c r="AV960" i="4"/>
  <c r="AK956" i="4"/>
  <c r="AB322" i="4"/>
  <c r="Z405" i="4"/>
  <c r="AD405" i="4"/>
  <c r="AP405" i="4" s="1"/>
  <c r="AV405" i="4" s="1"/>
  <c r="AI405" i="4"/>
  <c r="AK405" i="4"/>
  <c r="AE405" i="4"/>
  <c r="AQ405" i="4" s="1"/>
  <c r="AW405" i="4" s="1"/>
  <c r="X917" i="4"/>
  <c r="Y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F437" i="4" s="1"/>
  <c r="J437" i="4" s="1"/>
  <c r="AH437" i="4"/>
  <c r="AI437" i="4"/>
  <c r="AO437" i="4" s="1"/>
  <c r="AU437" i="4" s="1"/>
  <c r="AB437" i="4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N405" i="4"/>
  <c r="AT405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N11" i="4" s="1"/>
  <c r="AT11" i="4" s="1"/>
  <c r="AO139" i="4"/>
  <c r="AU139" i="4" s="1"/>
  <c r="AF230" i="4"/>
  <c r="F241" i="4"/>
  <c r="J241" i="4" s="1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F933" i="4"/>
  <c r="AI933" i="4"/>
  <c r="AJ933" i="4"/>
  <c r="AH933" i="4"/>
  <c r="AG933" i="4"/>
  <c r="AK933" i="4"/>
  <c r="AG943" i="4"/>
  <c r="Y962" i="4"/>
  <c r="X962" i="4"/>
  <c r="AN343" i="4"/>
  <c r="AT343" i="4" s="1"/>
  <c r="AJ118" i="4"/>
  <c r="AF131" i="4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E451" i="4" s="1"/>
  <c r="I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O958" i="4"/>
  <c r="AN958" i="4"/>
  <c r="AP118" i="4"/>
  <c r="AV11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L587" i="4" s="1"/>
  <c r="AR587" i="4" s="1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P191" i="4"/>
  <c r="AV191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22" i="4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170" i="4"/>
  <c r="E170" i="4"/>
  <c r="I170" i="4" s="1"/>
  <c r="F828" i="4"/>
  <c r="J828" i="4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L44" i="4"/>
  <c r="AR44" i="4" s="1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N12" i="4" s="1"/>
  <c r="AT12" i="4" s="1"/>
  <c r="E24" i="4"/>
  <c r="I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E152" i="4"/>
  <c r="I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L321" i="4" s="1"/>
  <c r="AR321" i="4" s="1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D171" i="4"/>
  <c r="H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AA44" i="4"/>
  <c r="AE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P974" i="4" s="1"/>
  <c r="AV974" i="4"/>
  <c r="AW974" i="4"/>
  <c r="AU974" i="4"/>
  <c r="AN775" i="4"/>
  <c r="AT775" i="4" s="1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P71" i="4" s="1"/>
  <c r="AV71" i="4" s="1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Q611" i="4" s="1"/>
  <c r="AW611" i="4" s="1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R70" i="4" s="1"/>
  <c r="AE70" i="4"/>
  <c r="AQ70" i="4" s="1"/>
  <c r="AW70" i="4" s="1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Y662" i="4"/>
  <c r="AC662" i="4" s="1"/>
  <c r="AG791" i="4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Q942" i="4" s="1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P185" i="4" s="1"/>
  <c r="AV185" i="4" s="1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O97" i="4" s="1"/>
  <c r="AU97" i="4" s="1"/>
  <c r="AB35" i="4"/>
  <c r="AA35" i="4"/>
  <c r="AE35" i="4"/>
  <c r="Z35" i="4"/>
  <c r="AC35" i="4"/>
  <c r="AO35" i="4" s="1"/>
  <c r="AU35" i="4" s="1"/>
  <c r="AD35" i="4"/>
  <c r="Y33" i="4"/>
  <c r="Z33" i="4" s="1"/>
  <c r="Z23" i="4"/>
  <c r="AD23" i="4"/>
  <c r="AP23" i="4" s="1"/>
  <c r="AV23" i="4" s="1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E43" i="4"/>
  <c r="AQ43" i="4" s="1"/>
  <c r="AW43" i="4" s="1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39" i="4"/>
  <c r="AW639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G451" i="4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I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Q15" i="4" l="1"/>
  <c r="AW15" i="4" s="1"/>
  <c r="AQ59" i="4"/>
  <c r="AW59" i="4" s="1"/>
  <c r="AQ22" i="4"/>
  <c r="AW22" i="4" s="1"/>
  <c r="AM108" i="4"/>
  <c r="AS108" i="4" s="1"/>
  <c r="AL15" i="4"/>
  <c r="AR15" i="4" s="1"/>
  <c r="Z210" i="4"/>
  <c r="AO59" i="4"/>
  <c r="AU59" i="4" s="1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O44" i="4"/>
  <c r="AU44" i="4" s="1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AL59" i="4"/>
  <c r="AR59" i="4" s="1"/>
  <c r="D59" i="4" s="1"/>
  <c r="H5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M44" i="4"/>
  <c r="AS44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P770" i="4" s="1"/>
  <c r="AV770" i="4" s="1"/>
  <c r="AA770" i="4"/>
  <c r="AM770" i="4" s="1"/>
  <c r="AS770" i="4" s="1"/>
  <c r="AP268" i="4"/>
  <c r="AV268" i="4" s="1"/>
  <c r="AL731" i="4"/>
  <c r="AR731" i="4" s="1"/>
  <c r="AM895" i="4"/>
  <c r="AN740" i="4"/>
  <c r="AT740" i="4" s="1"/>
  <c r="AM752" i="4"/>
  <c r="AS752" i="4" s="1"/>
  <c r="AL744" i="4"/>
  <c r="AR744" i="4" s="1"/>
  <c r="AN949" i="4"/>
  <c r="AQ666" i="4"/>
  <c r="AW666" i="4" s="1"/>
  <c r="AL842" i="4"/>
  <c r="AR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N44" i="4"/>
  <c r="AT44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F170" i="4"/>
  <c r="J170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N172" i="4" s="1"/>
  <c r="AT172" i="4" s="1"/>
  <c r="AC172" i="4"/>
  <c r="AA172" i="4"/>
  <c r="AE172" i="4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Q44" i="4"/>
  <c r="AW44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F664" i="4"/>
  <c r="J664" i="4" s="1"/>
  <c r="G664" i="4"/>
  <c r="D664" i="4"/>
  <c r="H664" i="4" s="1"/>
  <c r="E664" i="4"/>
  <c r="I664" i="4" s="1"/>
  <c r="D405" i="4"/>
  <c r="H405" i="4" s="1"/>
  <c r="G684" i="4"/>
  <c r="D684" i="4"/>
  <c r="H684" i="4" s="1"/>
  <c r="F684" i="4"/>
  <c r="J684" i="4" s="1"/>
  <c r="E684" i="4"/>
  <c r="I684" i="4" s="1"/>
  <c r="G639" i="4"/>
  <c r="F639" i="4"/>
  <c r="J639" i="4" s="1"/>
  <c r="E639" i="4"/>
  <c r="I639" i="4" s="1"/>
  <c r="D639" i="4"/>
  <c r="H639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F842" i="4"/>
  <c r="J842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G842" i="4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00" i="4"/>
  <c r="H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F262" i="4"/>
  <c r="J262" i="4" s="1"/>
  <c r="G262" i="4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G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G619" i="4"/>
  <c r="AM619" i="4" s="1"/>
  <c r="AS619" i="4" s="1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F105" i="4"/>
  <c r="J105" i="4" s="1"/>
  <c r="D43" i="4"/>
  <c r="H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E185" i="4"/>
  <c r="I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M137" i="4" s="1"/>
  <c r="AS137" i="4" s="1"/>
  <c r="AC137" i="4"/>
  <c r="AA146" i="4"/>
  <c r="AB175" i="4"/>
  <c r="AD175" i="4"/>
  <c r="AD685" i="4"/>
  <c r="Z685" i="4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E67" i="4"/>
  <c r="I67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AM589" i="4" s="1"/>
  <c r="AS589" i="4" s="1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E86" i="4"/>
  <c r="AQ86" i="4" s="1"/>
  <c r="AW86" i="4" s="1"/>
  <c r="Z87" i="4"/>
  <c r="AA87" i="4"/>
  <c r="AC125" i="4"/>
  <c r="AO125" i="4" s="1"/>
  <c r="AU125" i="4" s="1"/>
  <c r="AA125" i="4"/>
  <c r="AE125" i="4"/>
  <c r="AB141" i="4"/>
  <c r="AN141" i="4" s="1"/>
  <c r="AT141" i="4" s="1"/>
  <c r="AD141" i="4"/>
  <c r="AP141" i="4" s="1"/>
  <c r="AV141" i="4" s="1"/>
  <c r="AC141" i="4"/>
  <c r="Z173" i="4"/>
  <c r="AB173" i="4"/>
  <c r="AN173" i="4" s="1"/>
  <c r="AT173" i="4" s="1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O811" i="4" s="1"/>
  <c r="AU811" i="4" s="1"/>
  <c r="AE811" i="4"/>
  <c r="AQ811" i="4" s="1"/>
  <c r="AW811" i="4" s="1"/>
  <c r="AD819" i="4"/>
  <c r="AP819" i="4" s="1"/>
  <c r="AV819" i="4" s="1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B146" i="4"/>
  <c r="Z146" i="4"/>
  <c r="AL146" i="4" s="1"/>
  <c r="AR146" i="4" s="1"/>
  <c r="AA175" i="4"/>
  <c r="AM175" i="4" s="1"/>
  <c r="AS175" i="4" s="1"/>
  <c r="AE175" i="4"/>
  <c r="AQ175" i="4" s="1"/>
  <c r="AW175" i="4" s="1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P7" i="4" s="1"/>
  <c r="AV7" i="4" s="1"/>
  <c r="AE42" i="4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E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175" i="4" l="1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G59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AJ868" i="4"/>
  <c r="AO904" i="4"/>
  <c r="AS908" i="4"/>
  <c r="AT908" i="4"/>
  <c r="Z908" i="4"/>
  <c r="AW908" i="4"/>
  <c r="AA908" i="4"/>
  <c r="AB908" i="4"/>
  <c r="AD908" i="4"/>
  <c r="AC908" i="4"/>
  <c r="AO908" i="4" s="1"/>
  <c r="AE908" i="4"/>
  <c r="AV908" i="4"/>
  <c r="AU908" i="4"/>
  <c r="AJ908" i="4"/>
  <c r="AF908" i="4"/>
  <c r="AH908" i="4"/>
  <c r="AN908" i="4" s="1"/>
  <c r="AG908" i="4"/>
  <c r="AM908" i="4" s="1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L916" i="4" s="1"/>
  <c r="AJ916" i="4"/>
  <c r="AH916" i="4"/>
  <c r="AG916" i="4"/>
  <c r="AK916" i="4"/>
  <c r="AL391" i="4"/>
  <c r="AR391" i="4" s="1"/>
  <c r="AL551" i="4"/>
  <c r="AR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E159" i="4"/>
  <c r="I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E42" i="4"/>
  <c r="I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F6" i="4"/>
  <c r="J6" i="4" s="1"/>
  <c r="D6" i="4"/>
  <c r="H6" i="4" s="1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205" i="4" l="1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90" i="4" l="1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<sst xmlns="http://schemas.openxmlformats.org/spreadsheetml/2006/main" count="650" uniqueCount="212">
  <si>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</si>
  <si>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</si>
  <si>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</si>
  <si>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</si>
  <si>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</si>
  <si>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</si>
  <si>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</si>
  <si>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</si>
  <si>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</si>
  <si>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</si>
  <si>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</si>
  <si>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</si>
  <si>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</si>
  <si>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</si>
  <si>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</si>
  <si>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</si>
  <si>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</si>
  <si>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</si>
  <si>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</si>
  <si>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</si>
  <si>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</si>
  <si>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</si>
  <si>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</si>
  <si>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</si>
  <si>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</si>
  <si>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</si>
  <si>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</si>
  <si>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</si>
  <si>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</si>
  <si>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</si>
  <si>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</si>
  <si>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</si>
  <si>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</si>
  <si>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</si>
  <si>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</si>
  <si>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</si>
  <si>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</si>
  <si>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</si>
  <si>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</si>
  <si>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</si>
  <si>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</si>
  <si>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</si>
  <si>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</si>
  <si>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</si>
  <si>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</si>
  <si>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</si>
  <si>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</si>
  <si>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</si>
  <si>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</si>
  <si>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</si>
  <si>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</si>
  <si>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</si>
  <si>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</si>
  <si>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</si>
  <si>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</si>
  <si>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</si>
  <si>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</si>
  <si>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</si>
  <si>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</si>
  <si>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</si>
  <si>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</si>
  <si>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</si>
  <si>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</si>
  <si>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</si>
  <si>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</si>
  <si>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</si>
  <si>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</si>
  <si>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</si>
  <si>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Cheltenham</t>
  </si>
  <si>
    <t>Rochdale</t>
  </si>
  <si>
    <t>Tranmere</t>
  </si>
  <si>
    <t>E2</t>
  </si>
  <si>
    <t>E3</t>
  </si>
  <si>
    <t>EC</t>
  </si>
  <si>
    <t>SC1</t>
  </si>
  <si>
    <t>Oxford</t>
  </si>
  <si>
    <t>Colchester</t>
  </si>
  <si>
    <t>Stevenage</t>
  </si>
  <si>
    <t>Gillingham</t>
  </si>
  <si>
    <t>Bradford</t>
  </si>
  <si>
    <t>Crawley Town</t>
  </si>
  <si>
    <t>Carlisle</t>
  </si>
  <si>
    <t>Northampton</t>
  </si>
  <si>
    <t>Doncaster</t>
  </si>
  <si>
    <t>Southend</t>
  </si>
  <si>
    <t>Salford</t>
  </si>
  <si>
    <t>G1</t>
  </si>
  <si>
    <t>AFC Wimbledon</t>
  </si>
  <si>
    <t>Bolton</t>
  </si>
  <si>
    <t>Mansfield</t>
  </si>
  <si>
    <t>Swindon</t>
  </si>
  <si>
    <t>Forest Green</t>
  </si>
  <si>
    <t>Yeovil</t>
  </si>
  <si>
    <t>Crewe</t>
  </si>
  <si>
    <t>E1</t>
  </si>
  <si>
    <t>Cardiff</t>
  </si>
  <si>
    <t>Luton</t>
  </si>
  <si>
    <t>Derby</t>
  </si>
  <si>
    <t>Huddersfield</t>
  </si>
  <si>
    <t>Swansea</t>
  </si>
  <si>
    <t>Millwall</t>
  </si>
  <si>
    <t>Preston</t>
  </si>
  <si>
    <t>Morecambe</t>
  </si>
  <si>
    <t>Wigan</t>
  </si>
  <si>
    <t>Rotherham</t>
  </si>
  <si>
    <t>Cambridge</t>
  </si>
  <si>
    <t>Sheffield Weds</t>
  </si>
  <si>
    <t>Harrogate</t>
  </si>
  <si>
    <t>Barrow</t>
  </si>
  <si>
    <t>Port Vale</t>
  </si>
  <si>
    <t>Lamia</t>
  </si>
  <si>
    <t>Atromitos</t>
  </si>
  <si>
    <t>B1</t>
  </si>
  <si>
    <t>Barnsley</t>
  </si>
  <si>
    <t>Leyton Orient</t>
  </si>
  <si>
    <t>St Mirren</t>
  </si>
  <si>
    <t>Aberdeen</t>
  </si>
  <si>
    <t>Dundee United</t>
  </si>
  <si>
    <t>Ross County</t>
  </si>
  <si>
    <t>Hearts</t>
  </si>
  <si>
    <t>Celtic</t>
  </si>
  <si>
    <t>Motherwell</t>
  </si>
  <si>
    <t>Hibernian</t>
  </si>
  <si>
    <t>Rangers</t>
  </si>
  <si>
    <t>Livingston</t>
  </si>
  <si>
    <t>St Johnstone</t>
  </si>
  <si>
    <t>Dundee</t>
  </si>
  <si>
    <t>SC0</t>
  </si>
  <si>
    <t>Barnet</t>
  </si>
  <si>
    <t>Partick</t>
  </si>
  <si>
    <t>Ayr</t>
  </si>
  <si>
    <t>Birmingham</t>
  </si>
  <si>
    <t>Sheffield United</t>
  </si>
  <si>
    <t>Arbroath</t>
  </si>
  <si>
    <t>Kilmarnock</t>
  </si>
  <si>
    <t>Oostende</t>
  </si>
  <si>
    <t>Oud-Heverlee Leuven</t>
  </si>
  <si>
    <t>Sandhausen</t>
  </si>
  <si>
    <t>Karlsruhe</t>
  </si>
  <si>
    <t>Burnley</t>
  </si>
  <si>
    <t>Watford</t>
  </si>
  <si>
    <t>Blackpool</t>
  </si>
  <si>
    <t>Bristol City</t>
  </si>
  <si>
    <t>Hull</t>
  </si>
  <si>
    <t>Blackburn</t>
  </si>
  <si>
    <t>Burton</t>
  </si>
  <si>
    <t>Charlton</t>
  </si>
  <si>
    <t>Ipswich</t>
  </si>
  <si>
    <t>Milton Keynes Dons</t>
  </si>
  <si>
    <t>Lincoln</t>
  </si>
  <si>
    <t>Portsmouth</t>
  </si>
  <si>
    <t>Accrington</t>
  </si>
  <si>
    <t>Shrewsbury</t>
  </si>
  <si>
    <t>Fleetwood Town</t>
  </si>
  <si>
    <t>Sunderland</t>
  </si>
  <si>
    <t>Newport County</t>
  </si>
  <si>
    <t>Scunthorpe</t>
  </si>
  <si>
    <t>Oldham</t>
  </si>
  <si>
    <t>Sutton</t>
  </si>
  <si>
    <t>Bristol Rvs</t>
  </si>
  <si>
    <t>Exeter</t>
  </si>
  <si>
    <t>Walsall</t>
  </si>
  <si>
    <t>Chesterfield</t>
  </si>
  <si>
    <t>Bromley</t>
  </si>
  <si>
    <t>Kings Lynn</t>
  </si>
  <si>
    <t>Notts County</t>
  </si>
  <si>
    <t>Grimsby</t>
  </si>
  <si>
    <t>Stockport</t>
  </si>
  <si>
    <t>Inverness C</t>
  </si>
  <si>
    <t>Hamilton</t>
  </si>
  <si>
    <t>Falkirk</t>
  </si>
  <si>
    <t>Queens Park</t>
  </si>
  <si>
    <t>Dumbarton</t>
  </si>
  <si>
    <t>Alloa</t>
  </si>
  <si>
    <t>Genk</t>
  </si>
  <si>
    <t>Waregem</t>
  </si>
  <si>
    <t>D2</t>
  </si>
  <si>
    <t>E0</t>
  </si>
  <si>
    <t>SC2</t>
  </si>
  <si>
    <t>Newcastle</t>
  </si>
  <si>
    <t>Everton</t>
  </si>
  <si>
    <t>West Ham</t>
  </si>
  <si>
    <t>Man United</t>
  </si>
  <si>
    <t>Coventry</t>
  </si>
  <si>
    <t>Fulham</t>
  </si>
  <si>
    <t>Stoke</t>
  </si>
  <si>
    <t>Plymouth</t>
  </si>
  <si>
    <t>Wycombe</t>
  </si>
  <si>
    <t>Hartlepool</t>
  </si>
  <si>
    <t>Wealdstone</t>
  </si>
  <si>
    <t>Man City</t>
  </si>
  <si>
    <t>Brentford</t>
  </si>
  <si>
    <t>Norwich</t>
  </si>
  <si>
    <t>Crystal Palace</t>
  </si>
  <si>
    <t>Tottenham</t>
  </si>
  <si>
    <t>Southampton</t>
  </si>
  <si>
    <t>Aston Villa</t>
  </si>
  <si>
    <t>Leeds</t>
  </si>
  <si>
    <t>Nottm Forest</t>
  </si>
  <si>
    <t>Bournemouth</t>
  </si>
  <si>
    <t>Reading</t>
  </si>
  <si>
    <t>Peterboro</t>
  </si>
  <si>
    <t>QPR</t>
  </si>
  <si>
    <t>Middlesbrough</t>
  </si>
  <si>
    <t>West Brom</t>
  </si>
  <si>
    <t>Liverpool</t>
  </si>
  <si>
    <t>Leicester</t>
  </si>
  <si>
    <t>Wolves</t>
  </si>
  <si>
    <t>Arsenal</t>
  </si>
  <si>
    <t>08/02/2022</t>
  </si>
  <si>
    <t>09/02/2022</t>
  </si>
  <si>
    <t>10/02/2022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</si>
</sst>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1.0509444270006065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1.0385777255461535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1.043438569981763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1.0362637658896696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1.0415257892008067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1.0511989710920113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1.0512018249471584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1.0484438729518561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1.0494628052164887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1.0557821208912506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1.0500631329117833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1.0558699045953301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1.0581003177923753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1.049459408292031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1.0503245504598744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1.0550761118040843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1.0512018249471584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1.0581003177923753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1.0600668335258359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1.0564966775030487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1.0475615653703467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1.0575751071698982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1.056895036351561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1.0509354515449301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1.0548939488018336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1.0565141204944781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1.0607092988079927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1.0618465284925471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1.0602107487113226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1.0565141204944781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1.0600632093526758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1.0587691192107669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1.0602107487113226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1.0724288563238225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1.0716502370068346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1.0633092374354824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1.0679524935128775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1.0708425290899795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1.0867843482259465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1.0895689534873163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1.0732443093298558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1.0731630982443801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1.0638285417982394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1.0401734918501984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1.0475615653703467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1.0448679076073528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1.0543300667589199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1.0460060256260135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1.042106143326367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1.0459631209894389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1.0494125025023127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1.0533218816775407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1.0488145277884962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1.0460060256260135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1.0562131576327949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1.0420112422030368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1.0502085589023142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1.0481397396121741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1.0550312079519462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1.0811284811792439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1.0834349576139997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1.0758906966555091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1.070477436889834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1.0456526785031968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1.0931753348556954</v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1.0290411828898756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25.624996353177668</v>
      </c>
      <c r="I2" s="6">
        <f>IF('Log_working_3-way'!$D2="","",'True_Odds_Calculator_3-way'!O3/'True_Odds_Calculator_3-way'!B3-1)</f>
        <v>5.5190105235058295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2.9541147183950844E-2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1.0200012639498781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13.819596745666788</v>
      </c>
      <c r="I3" s="6">
        <f>IF('Log_working_3-way'!$D3="","",'True_Odds_Calculator_3-way'!O4/'True_Odds_Calculator_3-way'!B4-1)</f>
        <v>7.3685539606592254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2.1638773606240891E-2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1.0280955448926652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40.14326882562267</v>
      </c>
      <c r="I4" s="6">
        <f>IF('Log_working_3-way'!$D4="","",'True_Odds_Calculator_3-way'!O5/'True_Odds_Calculator_3-way'!B5-1)</f>
        <v>3.9945423080427673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2.4848724585335713E-2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1.0255852423321439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1.6340703356306627</v>
      </c>
      <c r="I5" s="6">
        <f>IF('Log_working_3-way'!$D5="","",'True_Odds_Calculator_3-way'!O6/'True_Odds_Calculator_3-way'!B6-1)</f>
        <v>4.7274571589739978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2.3618313702085336E-2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1.0330145591970123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32.945278806065083</v>
      </c>
      <c r="I6" s="6">
        <f>IF('Log_working_3-way'!$D6="","",'True_Odds_Calculator_3-way'!O7/'True_Odds_Calculator_3-way'!B7-1)</f>
        <v>5.2138189904183623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3.1447697472490654E-2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1.0264053034101484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17.710231997533331</v>
      </c>
      <c r="I7" s="6">
        <f>IF('Log_working_3-way'!$D7="","",'True_Odds_Calculator_3-way'!O8/'True_Odds_Calculator_3-way'!B8-1)</f>
        <v>8.2652863526879727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2.8137342941206622E-2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1.0447690589291072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50.522814648501665</v>
      </c>
      <c r="I8" s="6">
        <f>IF('Log_working_3-way'!$D8="","",'True_Odds_Calculator_3-way'!O9/'True_Odds_Calculator_3-way'!B9-1)</f>
        <v>2.9466654755136328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3.409225528474269E-2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1.0310808520019643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35.58701244126955</v>
      </c>
      <c r="I9" s="6">
        <f>IF('Log_working_3-way'!$D9="","",'True_Odds_Calculator_3-way'!O10/'True_Odds_Calculator_3-way'!B10-1)</f>
        <v>5.2938596789366752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2.8721562904053144E-2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1.0257769827607983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17.397378734870493</v>
      </c>
      <c r="I10" s="6">
        <f>IF('Log_working_3-way'!$D10="","",'True_Odds_Calculator_3-way'!O11/'True_Odds_Calculator_3-way'!B11-1)</f>
        <v>8.2708936811714011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2.7515493095203292E-2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1.0300513788465198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10.133365357094478</v>
      </c>
      <c r="I11" s="6">
        <f>IF('Log_working_3-way'!$D11="","",'True_Odds_Calculator_3-way'!O12/'True_Odds_Calculator_3-way'!B12-1)</f>
        <v>6.3125310967964836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3.2118367413736415E-2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1.0390133145519784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2.482738087672332</v>
      </c>
      <c r="I12" s="6">
        <f>IF('Log_working_3-way'!$D12="","",'True_Odds_Calculator_3-way'!O13/'True_Odds_Calculator_3-way'!B13-1)</f>
        <v>6.3531794141267817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3.7785733792288001E-2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1.0321802576122125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7.4648731947768763</v>
      </c>
      <c r="I13" s="6">
        <f>IF('Log_working_3-way'!$D13="","",'True_Odds_Calculator_3-way'!O14/'True_Odds_Calculator_3-way'!B14-1)</f>
        <v>6.8943752919517491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3.4060961662771616E-2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1.0324344484407875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6.5058766745988263</v>
      </c>
      <c r="I14" s="6">
        <f>IF('Log_working_3-way'!$D14="","",'True_Odds_Calculator_3-way'!O15/'True_Odds_Calculator_3-way'!B15-1)</f>
        <v>5.9158747154549118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3.3736089226591659E-2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1.0381249445488092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2.6926430061360955</v>
      </c>
      <c r="I15" s="6">
        <f>IF('Log_working_3-way'!$D15="","",'True_Odds_Calculator_3-way'!O16/'True_Odds_Calculator_3-way'!B16-1)</f>
        <v>6.1980847024788979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3.7100578140326634E-2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1.032548820317321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5.3939227355506913</v>
      </c>
      <c r="I16" s="6">
        <f>IF('Log_working_3-way'!$D16="","",'True_Odds_Calculator_3-way'!O17/'True_Odds_Calculator_3-way'!B17-1)</f>
        <v>6.2624115764028234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3.3554574294156314E-2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1.0300110165674259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13.328455050104534</v>
      </c>
      <c r="I17" s="6">
        <f>IF('Log_working_3-way'!$D17="","",'True_Odds_Calculator_3-way'!O18/'True_Odds_Calculator_3-way'!B18-1)</f>
        <v>8.5783746824400406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3.2414126753749217E-2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1.0380691497780159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30.124389605883497</v>
      </c>
      <c r="I18" s="6">
        <f>IF('Log_working_3-way'!$D18="","",'True_Odds_Calculator_3-way'!O19/'True_Odds_Calculator_3-way'!B19-1)</f>
        <v>5.2422488486934018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3.7227019068581058E-2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1.0356929516441455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24.114370607932841</v>
      </c>
      <c r="I19" s="6">
        <f>IF('Log_working_3-way'!$D19="","",'True_Odds_Calculator_3-way'!O20/'True_Odds_Calculator_3-way'!B20-1)</f>
        <v>7.2006108107535791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3.6491055174584952E-2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1.0306539080404531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13.541980527181199</v>
      </c>
      <c r="I20" s="6">
        <f>IF('Log_working_3-way'!$D20="","",'True_Odds_Calculator_3-way'!O21/'True_Odds_Calculator_3-way'!B21-1)</f>
        <v>8.6326204043356913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3.3087315774347648E-2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1.0334881073685238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23.411111113582276</v>
      </c>
      <c r="I21" s="6">
        <f>IF('Log_working_3-way'!$D21="","",'True_Odds_Calculator_3-way'!O22/'True_Odds_Calculator_3-way'!B22-1)</f>
        <v>7.2168519172196248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3.4442367703058752E-2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1.030962822280538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15.390270726182795</v>
      </c>
      <c r="I22" s="6">
        <f>IF('Log_working_3-way'!$D22="","",'True_Odds_Calculator_3-way'!O23/'True_Odds_Calculator_3-way'!B23-1)</f>
        <v>7.7805659031641756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3.3240273534784759E-2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1.0305609796312318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7.9443844529933418</v>
      </c>
      <c r="I23" s="6">
        <f>IF('Log_working_3-way'!$D23="","",'True_Odds_Calculator_3-way'!O24/'True_Odds_Calculator_3-way'!B24-1)</f>
        <v>9.4759902784848116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3.2898736202207512E-2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1.0350916572099909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23.621748961199653</v>
      </c>
      <c r="I24" s="6">
        <f>IF('Log_working_3-way'!$D24="","",'True_Odds_Calculator_3-way'!O25/'True_Odds_Calculator_3-way'!B25-1)</f>
        <v>7.4994236655678144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3.5978447565741423E-2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1.0377910686095866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34.477226505842133</v>
      </c>
      <c r="I25" s="6">
        <f>IF('Log_working_3-way'!$D25="","",'True_Odds_Calculator_3-way'!O26/'True_Odds_Calculator_3-way'!B26-1)</f>
        <v>5.2536338313718574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3.5338707094432209E-2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1.0329569605525015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21.783226337820771</v>
      </c>
      <c r="I26" s="6">
        <f>IF('Log_working_3-way'!$D26="","",'True_Odds_Calculator_3-way'!O27/'True_Odds_Calculator_3-way'!B27-1)</f>
        <v>6.8924815744633667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3.4309073655011346E-2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1.0307098369215046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14.487819540706894</v>
      </c>
      <c r="I27" s="6">
        <f>IF('Log_working_3-way'!$D27="","",'True_Odds_Calculator_3-way'!O28/'True_Odds_Calculator_3-way'!B28-1)</f>
        <v>9.0080512121895051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3.3069888110907497E-2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1.0365132157565644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30.908061939731851</v>
      </c>
      <c r="I28" s="6">
        <f>IF('Log_working_3-way'!$D28="","",'True_Odds_Calculator_3-way'!O29/'True_Odds_Calculator_3-way'!B29-1)</f>
        <v>6.62252622212569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3.5144733727179522E-2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1.0312376034666115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14.3561714836069</v>
      </c>
      <c r="I29" s="6">
        <f>IF('Log_working_3-way'!$D29="","",'True_Odds_Calculator_3-way'!O30/'True_Odds_Calculator_3-way'!B30-1)</f>
        <v>9.1983277074413685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3.3640705388496839E-2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1.0297156779946894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10.762611269169346</v>
      </c>
      <c r="I30" s="6">
        <f>IF('Log_working_3-way'!$D30="","",'True_Odds_Calculator_3-way'!O31/'True_Odds_Calculator_3-way'!B31-1)</f>
        <v>8.344494113172809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3.212539031851791E-2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1.0318389690509477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7.4649448325802474</v>
      </c>
      <c r="I31" s="6">
        <f>IF('Log_working_3-way'!$D31="","",'True_Odds_Calculator_3-way'!O32/'True_Odds_Calculator_3-way'!B32-1)</f>
        <v>8.563201193122282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3.4052210530034044E-2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1.0296547780510144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10.844968164978248</v>
      </c>
      <c r="I32" s="6">
        <f>IF('Log_working_3-way'!$D32="","",'True_Odds_Calculator_3-way'!O33/'True_Odds_Calculator_3-way'!B33-1)</f>
        <v>9.4151681378399417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3.2129131187380366E-2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1.0316687072204838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18.992261920644658</v>
      </c>
      <c r="I33" s="6">
        <f>IF('Log_working_3-way'!$D33="","",'True_Odds_Calculator_3-way'!O34/'True_Odds_Calculator_3-way'!B34-1)</f>
        <v>8.2175876101128011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3.3457700124366774E-2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1.0315350605158495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17.130434661733062</v>
      </c>
      <c r="I34" s="6">
        <f>IF('Log_working_3-way'!$D34="","",'True_Odds_Calculator_3-way'!O35/'True_Odds_Calculator_3-way'!B35-1)</f>
        <v>7.9925836926005562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3.363646984660118E-2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1.072226827557156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55.315792879002565</v>
      </c>
      <c r="I35" s="6">
        <f>IF('Log_working_3-way'!$D35="","",'True_Odds_Calculator_3-way'!O36/'True_Odds_Calculator_3-way'!B36-1)</f>
        <v>2.2160227199635845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5.0710548642533881E-2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1.0520246804679867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33.596779710022517</v>
      </c>
      <c r="I36" s="6">
        <f>IF('Log_working_3-way'!$D36="","",'True_Odds_Calculator_3-way'!O37/'True_Odds_Calculator_3-way'!B37-1)</f>
        <v>5.2679083608769259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4.8933963405538128E-2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1.0406419022171904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10.316896080030089</v>
      </c>
      <c r="I37" s="6">
        <f>IF('Log_working_3-way'!$D37="","",'True_Odds_Calculator_3-way'!O38/'True_Odds_Calculator_3-way'!B38-1)</f>
        <v>7.3389987639598342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4.3486162016453722E-2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1.0505360914928705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29.769395636325658</v>
      </c>
      <c r="I38" s="6">
        <f>IF('Log_working_3-way'!$D38="","",'True_Odds_Calculator_3-way'!O39/'True_Odds_Calculator_3-way'!B39-1)</f>
        <v>6.1541587482141002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4.9193758395664311E-2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1.0416575245784667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6.2303727158088806</v>
      </c>
      <c r="I39" s="6">
        <f>IF('Log_working_3-way'!$D39="","",'True_Odds_Calculator_3-way'!O40/'True_Odds_Calculator_3-way'!B40-1)</f>
        <v>8.3554244468145829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4.3846279291484658E-2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1.0601053182078031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12.094271369424481</v>
      </c>
      <c r="I40" s="6">
        <f>IF('Log_working_3-way'!$D40="","",'True_Odds_Calculator_3-way'!O41/'True_Odds_Calculator_3-way'!B41-1)</f>
        <v>5.9447287544123926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6.3283500633995793E-2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1.0736907341944835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37.055051276185132</v>
      </c>
      <c r="I41" s="6">
        <f>IF('Log_working_3-way'!$D41="","",'True_Odds_Calculator_3-way'!O42/'True_Odds_Calculator_3-way'!B42-1)</f>
        <v>5.461921307422017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6.6076533426952189E-2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1.0417931494640515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18.792096182642851</v>
      </c>
      <c r="I42" s="6">
        <f>IF('Log_working_3-way'!$D42="","",'True_Odds_Calculator_3-way'!O43/'True_Odds_Calculator_3-way'!B43-1)</f>
        <v>5.4964291398106173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4.3909489633173759E-2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1.0446162046018594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6.2627472808857965</v>
      </c>
      <c r="I43" s="6">
        <f>IF('Log_working_3-way'!$D43="","",'True_Odds_Calculator_3-way'!O44/'True_Odds_Calculator_3-way'!B44-1)</f>
        <v>4.3994558056828881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4.492667849233456E-2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1.0709966746491022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76.390915553786556</v>
      </c>
      <c r="I44" s="6">
        <f>IF('Log_working_3-way'!$D44="","",'True_Odds_Calculator_3-way'!O45/'True_Odds_Calculator_3-way'!B45-1)</f>
        <v>-5.9543713277812271E-2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3.0087151504199383E-2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1.0203169860652659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6.307509566148096</v>
      </c>
      <c r="I45" s="6">
        <f>IF('Log_working_3-way'!$D45="","",'True_Odds_Calculator_3-way'!O46/'True_Odds_Calculator_3-way'!B46-1)</f>
        <v>7.5683690298215609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2.1570719664332882E-2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1.0278564560116432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36.615098230004449</v>
      </c>
      <c r="I46" s="6">
        <f>IF('Log_working_3-way'!$D46="","",'True_Odds_Calculator_3-way'!O47/'True_Odds_Calculator_3-way'!B47-1)</f>
        <v>4.5537446313244132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2.5618976179548669E-2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1.0237283028035062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28.168647151515877</v>
      </c>
      <c r="I47" s="6">
        <f>IF('Log_working_3-way'!$D47="","",'True_Odds_Calculator_3-way'!O48/'True_Odds_Calculator_3-way'!B48-1)</f>
        <v>5.1051801528569696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2.3720814704421223E-2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1.0260425746793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16.616470761884436</v>
      </c>
      <c r="I48" s="6">
        <f>IF('Log_working_3-way'!$D48="","",'True_Odds_Calculator_3-way'!O49/'True_Odds_Calculator_3-way'!B49-1)</f>
        <v>8.5006796662604298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2.788698735738504E-2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1.037227488149044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40.922671962255606</v>
      </c>
      <c r="I49" s="6">
        <f>IF('Log_working_3-way'!$D49="","",'True_Odds_Calculator_3-way'!O50/'True_Odds_Calculator_3-way'!B50-1)</f>
        <v>4.1900152875083227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3.2437734775661031E-2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1.0301950510734543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25.044590462906605</v>
      </c>
      <c r="I50" s="6">
        <f>IF('Log_working_3-way'!$D50="","",'True_Odds_Calculator_3-way'!O51/'True_Odds_Calculator_3-way'!B51-1)</f>
        <v>6.4031237611245677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3.0784428333901381E-2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1.028615570837663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28.682369829809321</v>
      </c>
      <c r="I51" s="6">
        <f>IF('Log_working_3-way'!$D51="","",'True_Odds_Calculator_3-way'!O52/'True_Odds_Calculator_3-way'!B52-1)</f>
        <v>5.9150159501822799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2.8357875432472701E-2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1.0260541995348749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19.291190748909759</v>
      </c>
      <c r="I52" s="6">
        <f>IF('Log_working_3-way'!$D52="","",'True_Odds_Calculator_3-way'!O53/'True_Odds_Calculator_3-way'!B53-1)</f>
        <v>7.8825932540635915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2.7553012492663065E-2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1.0243752304337068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11.976709912734375</v>
      </c>
      <c r="I53" s="6">
        <f>IF('Log_working_3-way'!$D53="","",'True_Odds_Calculator_3-way'!O54/'True_Odds_Calculator_3-way'!B54-1)</f>
        <v>8.6949862513155285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2.6441678144521141E-2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1.0245430459261204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15.230616641988927</v>
      </c>
      <c r="I54" s="6">
        <f>IF('Log_working_3-way'!$D54="","",'True_Odds_Calculator_3-way'!O55/'True_Odds_Calculator_3-way'!B55-1)</f>
        <v>8.1671004171721329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2.6438211314570026E-2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1.0324933018707039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1.3000166082385838</v>
      </c>
      <c r="I55" s="6">
        <f>IF('Log_working_3-way'!$D55="","",'True_Odds_Calculator_3-way'!O56/'True_Odds_Calculator_3-way'!B56-1)</f>
        <v>4.3296898298175384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2.9063832342520968E-2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1.0266173833068861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15.600341160082586</v>
      </c>
      <c r="I56" s="6">
        <f>IF('Log_working_3-way'!$D56="","",'True_Odds_Calculator_3-way'!O57/'True_Odds_Calculator_3-way'!B57-1)</f>
        <v>8.2609966058820721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2.8613582062178455E-2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1.0370957403851195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40.367301994462963</v>
      </c>
      <c r="I57" s="6">
        <f>IF('Log_working_3-way'!$D57="","",'True_Odds_Calculator_3-way'!O58/'True_Odds_Calculator_3-way'!B58-1)</f>
        <v>3.9121782545470305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3.2666150313209297E-2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1.042522055023376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54.692055692055682</v>
      </c>
      <c r="I58" s="6">
        <f>IF('Log_working_3-way'!$D58="","",'True_Odds_Calculator_3-way'!O59/'True_Odds_Calculator_3-way'!B59-1)</f>
        <v>2.0832972009442599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3.0525846702317283E-2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1.025465974625825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15.348476405574466</v>
      </c>
      <c r="I59" s="6">
        <f>IF('Log_working_3-way'!$D59="","",'True_Odds_Calculator_3-way'!O60/'True_Odds_Calculator_3-way'!B60-1)</f>
        <v>8.6858650328123623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2.7408282448359467E-2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1.0264985149247638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16.312411964539208</v>
      </c>
      <c r="I60" s="6">
        <f>IF('Log_working_3-way'!$D60="","",'True_Odds_Calculator_3-way'!O61/'True_Odds_Calculator_3-way'!B61-1)</f>
        <v>9.4533283271830495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2.8361312762484658E-2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1.0566902327485828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23.865409867459739</v>
      </c>
      <c r="I61" s="6">
        <f>IF('Log_working_3-way'!$D61="","",'True_Odds_Calculator_3-way'!O62/'True_Odds_Calculator_3-way'!B62-1)</f>
        <v>4.736048012631688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5.7633394226291879E-2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1.0516429271312857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15.051679442894777</v>
      </c>
      <c r="I62" s="6">
        <f>IF('Log_working_3-way'!$D62="","",'True_Odds_Calculator_3-way'!O63/'True_Odds_Calculator_3-way'!B63-1)</f>
        <v>8.3143308283477335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5.5035260869637392E-2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1.0688217964660804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35.290687073481493</v>
      </c>
      <c r="I63" s="6">
        <f>IF('Log_working_3-way'!$D63="","",'True_Odds_Calculator_3-way'!O64/'True_Odds_Calculator_3-way'!B64-1)</f>
        <v>5.6185711545969781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6.3048447041962552E-2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1.0442632839584614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60.209669052806305</v>
      </c>
      <c r="I64" s="6">
        <f>IF('Log_working_3-way'!$D64="","",'True_Odds_Calculator_3-way'!O65/'True_Odds_Calculator_3-way'!B65-1)</f>
        <v>1.0770594069165575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2.9055690072639306E-2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1.0208197697733525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6.0698433716139482</v>
      </c>
      <c r="I65" s="6">
        <f>IF('Log_working_3-way'!$D65="","",'True_Odds_Calculator_3-way'!O66/'True_Odds_Calculator_3-way'!B66-1)</f>
        <v>8.093854152452268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2.2125746355105669E-2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1.0536937726023587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19.111476344416445</v>
      </c>
      <c r="I66" s="6">
        <f>IF('Log_working_3-way'!$D66="","",'True_Odds_Calculator_3-way'!O67/'True_Odds_Calculator_3-way'!B67-1)</f>
        <v>10.031337692718912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5.5933528014187495E-2</v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IF('Log_working_3-way'!D67="","",1/'True_Odds_Calculator_3-way'!N68+1/'True_Odds_Calculator_3-way'!O68+1/'True_Odds_Calculator_3-way'!#REF!-1)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IF('Log_working_3-way'!$D67="","",'True_Odds_Calculator_3-way'!#REF!/'True_Odds_Calculator_3-way'!C68-1)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IF('Log_working_3-way'!D68="","",1/'True_Odds_Calculator_3-way'!N69+1/'True_Odds_Calculator_3-way'!O69+1/'True_Odds_Calculator_3-way'!#REF!-1)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IF('Log_working_3-way'!$D68="","",'True_Odds_Calculator_3-way'!#REF!/'True_Odds_Calculator_3-way'!C69-1)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IF('Log_working_3-way'!D69="","",1/'True_Odds_Calculator_3-way'!N70+1/'True_Odds_Calculator_3-way'!O70+1/'True_Odds_Calculator_3-way'!#REF!-1)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IF('Log_working_3-way'!$D69="","",'True_Odds_Calculator_3-way'!#REF!/'True_Odds_Calculator_3-way'!C70-1)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IF('Log_working_3-way'!D70="","",1/'True_Odds_Calculator_3-way'!N71+1/'True_Odds_Calculator_3-way'!O71+1/'True_Odds_Calculator_3-way'!#REF!-1)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IF('Log_working_3-way'!$D70="","",'True_Odds_Calculator_3-way'!#REF!/'True_Odds_Calculator_3-way'!C71-1)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IF('Log_working_3-way'!D71="","",1/'True_Odds_Calculator_3-way'!N72+1/'True_Odds_Calculator_3-way'!O72+1/'True_Odds_Calculator_3-way'!#REF!-1)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IF('Log_working_3-way'!$D71="","",'True_Odds_Calculator_3-way'!#REF!/'True_Odds_Calculator_3-way'!C72-1)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IF('Log_working_3-way'!D72="","",1/'True_Odds_Calculator_3-way'!N73+1/'True_Odds_Calculator_3-way'!O73+1/'True_Odds_Calculator_3-way'!#REF!-1)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IF('Log_working_3-way'!$D72="","",'True_Odds_Calculator_3-way'!#REF!/'True_Odds_Calculator_3-way'!C73-1)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IF('Log_working_3-way'!D73="","",1/'True_Odds_Calculator_3-way'!N74+1/'True_Odds_Calculator_3-way'!O74+1/'True_Odds_Calculator_3-way'!#REF!-1)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IF('Log_working_3-way'!$D73="","",'True_Odds_Calculator_3-way'!#REF!/'True_Odds_Calculator_3-way'!C74-1)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IF('Log_working_3-way'!D74="","",1/'True_Odds_Calculator_3-way'!N75+1/'True_Odds_Calculator_3-way'!O75+1/'True_Odds_Calculator_3-way'!#REF!-1)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IF('Log_working_3-way'!$D74="","",'True_Odds_Calculator_3-way'!#REF!/'True_Odds_Calculator_3-way'!C75-1)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IF('Log_working_3-way'!D75="","",1/'True_Odds_Calculator_3-way'!N76+1/'True_Odds_Calculator_3-way'!O76+1/'True_Odds_Calculator_3-way'!#REF!-1)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IF('Log_working_3-way'!$D75="","",'True_Odds_Calculator_3-way'!#REF!/'True_Odds_Calculator_3-way'!C76-1)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IF('Log_working_3-way'!D76="","",1/'True_Odds_Calculator_3-way'!N77+1/'True_Odds_Calculator_3-way'!O77+1/'True_Odds_Calculator_3-way'!#REF!-1)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IF('Log_working_3-way'!$D76="","",'True_Odds_Calculator_3-way'!#REF!/'True_Odds_Calculator_3-way'!C77-1)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IF('Log_working_3-way'!D77="","",1/'True_Odds_Calculator_3-way'!N78+1/'True_Odds_Calculator_3-way'!O78+1/'True_Odds_Calculator_3-way'!#REF!-1)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IF('Log_working_3-way'!$D77="","",'True_Odds_Calculator_3-way'!#REF!/'True_Odds_Calculator_3-way'!C78-1)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1.91</v>
      </c>
      <c r="B2" s="4">
        <f>IF('True_Odds_Calculator_3-way'!B3="","",'True_Odds_Calculator_3-way'!B3)</f>
        <v>3.86</v>
      </c>
      <c r="C2" s="4">
        <f>IF('True_Odds_Calculator_3-way'!C3="","",'True_Odds_Calculator_3-way'!C3)</f>
        <v>4.05</v>
      </c>
      <c r="D2" s="9">
        <f>(K2/(AR2+K2-(AR2*K2)))</f>
        <v>0.51172368344858776</v>
      </c>
      <c r="E2" s="9">
        <f>(L2/(AR2+L2-(AR2*L2)))</f>
        <v>0.25007187843256345</v>
      </c>
      <c r="F2" s="9">
        <f>(M2/(AR2+M2-(AR2*M2)))</f>
        <v>0.23820443811884878</v>
      </c>
      <c r="G2" s="9">
        <f>AR2</f>
        <v>1.0485490474267567</v>
      </c>
      <c r="H2" s="9">
        <f>IF(A2="","",1/D2)</f>
        <v>1.9541796331583483</v>
      </c>
      <c r="I2" s="9">
        <f>IF(B2="","",1/E2)</f>
        <v>3.9988502756405242</v>
      </c>
      <c r="J2" s="9">
        <f>IF(C2="","",1/F2)</f>
        <v>4.1980745946516071</v>
      </c>
      <c r="K2" s="11">
        <f>1/A2</f>
        <v>0.52356020942408377</v>
      </c>
      <c r="L2" s="11">
        <f>1/B2</f>
        <v>0.2590673575129534</v>
      </c>
      <c r="M2" s="11">
        <f>1/C2</f>
        <v>0.24691358024691359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-0.26584688116124322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0.22840661602202084</v>
      </c>
      <c r="Q2" s="11">
        <f>2*'OddsRatio_working_3-way'!K2*'OddsRatio_working_3-way'!L2*'OddsRatio_working_3-way'!M2</f>
        <v>6.698141232317327E-2</v>
      </c>
      <c r="R2" s="11">
        <f>O2/N2</f>
        <v>0</v>
      </c>
      <c r="S2" s="11">
        <f>P2/N2</f>
        <v>-0.85916605462633255</v>
      </c>
      <c r="T2" s="11">
        <f>Q2/N2</f>
        <v>-0.25195485472912982</v>
      </c>
      <c r="U2" s="11">
        <f>'OddsRatio_working_3-way'!S2-'OddsRatio_working_3-way'!R2^2/3</f>
        <v>-0.85916605462633255</v>
      </c>
      <c r="V2" s="11">
        <f>'OddsRatio_working_3-way'!S2*'OddsRatio_working_3-way'!R2/3-2*'OddsRatio_working_3-way'!R2^3/27-'OddsRatio_working_3-way'!T2</f>
        <v>0.25195485472912982</v>
      </c>
      <c r="W2" s="11">
        <f>'OddsRatio_working_3-way'!V2^2+4*'OddsRatio_working_3-way'!U2^3/27</f>
        <v>-3.0475408322768793E-2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0.15326175089071123</v>
      </c>
      <c r="Y2" s="11">
        <f>IF('OddsRatio_working_3-way'!W2&gt;=0,IF('OddsRatio_working_3-way'!V2+SQRT('OddsRatio_working_3-way'!W2)&gt;0,0,PI()),ACOS('OddsRatio_working_3-way'!V2/(2*'OddsRatio_working_3-way'!X2)))</f>
        <v>0.60592498339767298</v>
      </c>
      <c r="Z2" s="11">
        <f>'OddsRatio_working_3-way'!X2^(1/3)*COS('OddsRatio_working_3-way'!Y2/3)</f>
        <v>0.52427452371337835</v>
      </c>
      <c r="AA2" s="11">
        <f>'OddsRatio_working_3-way'!X2^(1/3)*COS(('OddsRatio_working_3-way'!Y2+2*PI())/3)</f>
        <v>-0.35510866334884578</v>
      </c>
      <c r="AB2" s="11">
        <f>'OddsRatio_working_3-way'!X2^(1/3)*COS(('OddsRatio_working_3-way'!Y2+4*PI())/3)</f>
        <v>-0.16916586036453277</v>
      </c>
      <c r="AC2" s="11">
        <f>'OddsRatio_working_3-way'!X2^(1/3)*SIN('OddsRatio_working_3-way'!Y2/3)</f>
        <v>0.10735412735686693</v>
      </c>
      <c r="AD2" s="11">
        <f>'OddsRatio_working_3-way'!X2^(1/3)*SIN(('OddsRatio_working_3-way'!Y2+2*PI())/3)</f>
        <v>0.40035799241433945</v>
      </c>
      <c r="AE2" s="11">
        <f>'OddsRatio_working_3-way'!X2^(1/3)*SIN(('OddsRatio_working_3-way'!Y2+4*PI())/3)</f>
        <v>-0.50771211977120612</v>
      </c>
      <c r="AF2" s="11">
        <f>-'OddsRatio_working_3-way'!U2/(3*'OddsRatio_working_3-way'!X2^(1/3))*COS(('OddsRatio_working_3-way'!Y2)/3)</f>
        <v>0.52427452371337846</v>
      </c>
      <c r="AG2" s="11">
        <f>-'OddsRatio_working_3-way'!U2/(3*'OddsRatio_working_3-way'!X2^(1/3))*COS(('OddsRatio_working_3-way'!Y2+2*PI())/3)</f>
        <v>-0.35510866334884583</v>
      </c>
      <c r="AH2" s="11">
        <f>-'OddsRatio_working_3-way'!U2/(3*'OddsRatio_working_3-way'!X2^(1/3))*COS(('OddsRatio_working_3-way'!Y2+4*PI())/3)</f>
        <v>-0.16916586036453279</v>
      </c>
      <c r="AI2" s="11">
        <f>'OddsRatio_working_3-way'!U2/(3*'OddsRatio_working_3-way'!X2^(1/3))*SIN(('OddsRatio_working_3-way'!Y2)/3)</f>
        <v>-0.10735412735686696</v>
      </c>
      <c r="AJ2" s="11">
        <f>'OddsRatio_working_3-way'!U2/(3*'OddsRatio_working_3-way'!X2^(1/3))*SIN(('OddsRatio_working_3-way'!Y2+2*PI())/3)</f>
        <v>-0.4003579924143395</v>
      </c>
      <c r="AK2" s="11">
        <f>'OddsRatio_working_3-way'!U2/(3*'OddsRatio_working_3-way'!X2^(1/3))*SIN(('OddsRatio_working_3-way'!Y2+4*PI())/3)</f>
        <v>0.50771211977120623</v>
      </c>
      <c r="AL2" s="11">
        <f>'OddsRatio_working_3-way'!Z2+'OddsRatio_working_3-way'!AF2</f>
        <v>1.0485490474267567</v>
      </c>
      <c r="AM2" s="11">
        <f>'OddsRatio_working_3-way'!AA2+'OddsRatio_working_3-way'!AG2</f>
        <v>-0.71021732669769166</v>
      </c>
      <c r="AN2" s="11">
        <f>'OddsRatio_working_3-way'!AB2+'OddsRatio_working_3-way'!AH2</f>
        <v>-0.33833172072906559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1.0485490474267567</v>
      </c>
      <c r="AS2" s="11">
        <f>IF(('OddsRatio_working_3-way'!X2=0),IF(Q2&gt;0,-Q2^(1/3),(-Q2)^(1/3)),'OddsRatio_working_3-way'!AM2-'OddsRatio_working_3-way'!R2/3)</f>
        <v>-0.71021732669769166</v>
      </c>
      <c r="AT2" s="11">
        <f>IF(('OddsRatio_working_3-way'!X2=0),IF(Q2&gt;0,-Q2^(1/3),(-Q2)^(1/3)),'OddsRatio_working_3-way'!AN2-'OddsRatio_working_3-way'!R2/3)</f>
        <v>-0.33833172072906559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2.57</v>
      </c>
      <c r="B3" s="4">
        <f>IF('True_Odds_Calculator_3-way'!B4="","",'True_Odds_Calculator_3-way'!B4)</f>
        <v>3.42</v>
      </c>
      <c r="C3" s="4">
        <f>IF('True_Odds_Calculator_3-way'!C4="","",'True_Odds_Calculator_3-way'!C4)</f>
        <v>2.94</v>
      </c>
      <c r="D3" s="9">
        <f t="shared" ref="D3" si="0">(K3/(AR3+K3-(AR3*K3)))</f>
        <v>0.38140560382641198</v>
      </c>
      <c r="E3" s="9">
        <f t="shared" ref="E3" si="1">(L3/(AR3+L3-(AR3*L3)))</f>
        <v>0.28571681543116412</v>
      </c>
      <c r="F3" s="9">
        <f t="shared" ref="F3" si="2">(M3/(AR3+M3-(AR3*M3)))</f>
        <v>0.33287758074242391</v>
      </c>
      <c r="G3" s="9">
        <f t="shared" ref="G3" si="3">AR3</f>
        <v>1.0330450459680227</v>
      </c>
      <c r="H3" s="9">
        <f t="shared" ref="H3" si="4">IF(A3="","",1/D3)</f>
        <v>2.6218807221697955</v>
      </c>
      <c r="I3" s="9">
        <f t="shared" ref="I3" si="5">IF(B3="","",1/E3)</f>
        <v>3.4999690112426145</v>
      </c>
      <c r="J3" s="9">
        <f t="shared" ref="J3" si="6">IF(C3="","",1/F3)</f>
        <v>3.0041073891779639</v>
      </c>
      <c r="K3" s="11">
        <f t="shared" ref="K3" si="7">1/A3</f>
        <v>0.38910505836575876</v>
      </c>
      <c r="L3" s="11">
        <f t="shared" ref="L3" si="8">1/B3</f>
        <v>0.29239766081871343</v>
      </c>
      <c r="M3" s="11">
        <f t="shared" ref="M3" si="9">1/C3</f>
        <v>0.3401360544217687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-0.28523984285957316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0.22948173967746244</v>
      </c>
      <c r="Q3" s="11">
        <f>2*'OddsRatio_working_3-way'!K3*'OddsRatio_working_3-way'!L3*'OddsRatio_working_3-way'!M3</f>
        <v>7.7396876788351582E-2</v>
      </c>
      <c r="R3" s="11">
        <f t="shared" ref="R3" si="10">O3/N3</f>
        <v>0</v>
      </c>
      <c r="S3" s="11">
        <f t="shared" ref="S3" si="11">P3/N3</f>
        <v>-0.80452203793436716</v>
      </c>
      <c r="T3" s="11">
        <f t="shared" ref="T3" si="12">Q3/N3</f>
        <v>-0.27133964179911202</v>
      </c>
      <c r="U3" s="11">
        <f>'OddsRatio_working_3-way'!S3-'OddsRatio_working_3-way'!R3^2/3</f>
        <v>-0.80452203793436716</v>
      </c>
      <c r="V3" s="11">
        <f>'OddsRatio_working_3-way'!S3*'OddsRatio_working_3-way'!R3/3-2*'OddsRatio_working_3-way'!R3^3/27-'OddsRatio_working_3-way'!T3</f>
        <v>0.27133964179911202</v>
      </c>
      <c r="W3" s="11">
        <f>'OddsRatio_working_3-way'!V3^2+4*'OddsRatio_working_3-way'!U3^3/27</f>
        <v>-3.5202036015663796E-3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0.13887530811238261</v>
      </c>
      <c r="Y3" s="11">
        <f>IF('OddsRatio_working_3-way'!W3&gt;=0,IF('OddsRatio_working_3-way'!V3+SQRT('OddsRatio_working_3-way'!W3)&gt;0,0,PI()),ACOS('OddsRatio_working_3-way'!V3/(2*'OddsRatio_working_3-way'!X3)))</f>
        <v>0.21527243288869591</v>
      </c>
      <c r="Z3" s="11">
        <f>'OddsRatio_working_3-way'!X3^(1/3)*COS('OddsRatio_working_3-way'!Y3/3)</f>
        <v>0.51652252298401136</v>
      </c>
      <c r="AA3" s="11">
        <f>'OddsRatio_working_3-way'!X3^(1/3)*COS(('OddsRatio_working_3-way'!Y3+2*PI())/3)</f>
        <v>-0.2904151402823702</v>
      </c>
      <c r="AB3" s="11">
        <f>'OddsRatio_working_3-way'!X3^(1/3)*COS(('OddsRatio_working_3-way'!Y3+4*PI())/3)</f>
        <v>-0.22610738270164102</v>
      </c>
      <c r="AC3" s="11">
        <f>'OddsRatio_working_3-way'!X3^(1/3)*SIN('OddsRatio_working_3-way'!Y3/3)</f>
        <v>3.712810115021515E-2</v>
      </c>
      <c r="AD3" s="11">
        <f>'OddsRatio_working_3-way'!X3^(1/3)*SIN(('OddsRatio_working_3-way'!Y3+2*PI())/3)</f>
        <v>0.42875757595587782</v>
      </c>
      <c r="AE3" s="11">
        <f>'OddsRatio_working_3-way'!X3^(1/3)*SIN(('OddsRatio_working_3-way'!Y3+4*PI())/3)</f>
        <v>-0.46588567710609302</v>
      </c>
      <c r="AF3" s="11">
        <f>-'OddsRatio_working_3-way'!U3/(3*'OddsRatio_working_3-way'!X3^(1/3))*COS(('OddsRatio_working_3-way'!Y3)/3)</f>
        <v>0.51652252298401125</v>
      </c>
      <c r="AG3" s="11">
        <f>-'OddsRatio_working_3-way'!U3/(3*'OddsRatio_working_3-way'!X3^(1/3))*COS(('OddsRatio_working_3-way'!Y3+2*PI())/3)</f>
        <v>-0.29041514028237014</v>
      </c>
      <c r="AH3" s="11">
        <f>-'OddsRatio_working_3-way'!U3/(3*'OddsRatio_working_3-way'!X3^(1/3))*COS(('OddsRatio_working_3-way'!Y3+4*PI())/3)</f>
        <v>-0.22610738270164099</v>
      </c>
      <c r="AI3" s="11">
        <f>'OddsRatio_working_3-way'!U3/(3*'OddsRatio_working_3-way'!X3^(1/3))*SIN(('OddsRatio_working_3-way'!Y3)/3)</f>
        <v>-3.7128101150215143E-2</v>
      </c>
      <c r="AJ3" s="11">
        <f>'OddsRatio_working_3-way'!U3/(3*'OddsRatio_working_3-way'!X3^(1/3))*SIN(('OddsRatio_working_3-way'!Y3+2*PI())/3)</f>
        <v>-0.42875757595587771</v>
      </c>
      <c r="AK3" s="11">
        <f>'OddsRatio_working_3-way'!U3/(3*'OddsRatio_working_3-way'!X3^(1/3))*SIN(('OddsRatio_working_3-way'!Y3+4*PI())/3)</f>
        <v>0.46588567710609291</v>
      </c>
      <c r="AL3" s="11">
        <f>'OddsRatio_working_3-way'!Z3+'OddsRatio_working_3-way'!AF3</f>
        <v>1.0330450459680227</v>
      </c>
      <c r="AM3" s="11">
        <f>'OddsRatio_working_3-way'!AA3+'OddsRatio_working_3-way'!AG3</f>
        <v>-0.58083028056474029</v>
      </c>
      <c r="AN3" s="11">
        <f>'OddsRatio_working_3-way'!AB3+'OddsRatio_working_3-way'!AH3</f>
        <v>-0.45221476540328198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1.0330450459680227</v>
      </c>
      <c r="AS3" s="11">
        <f>IF(('OddsRatio_working_3-way'!X3=0),IF(Q3&gt;0,-Q3^(1/3),(-Q3)^(1/3)),'OddsRatio_working_3-way'!AM3-'OddsRatio_working_3-way'!R3/3)</f>
        <v>-0.58083028056474029</v>
      </c>
      <c r="AT3" s="11">
        <f>IF(('OddsRatio_working_3-way'!X3=0),IF(Q3&gt;0,-Q3^(1/3),(-Q3)^(1/3)),'OddsRatio_working_3-way'!AN3-'OddsRatio_working_3-way'!R3/3)</f>
        <v>-0.45221476540328198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1.54</v>
      </c>
      <c r="B4" s="4">
        <f>IF('True_Odds_Calculator_3-way'!B5="","",'True_Odds_Calculator_3-way'!B5)</f>
        <v>4.42</v>
      </c>
      <c r="C4" s="4">
        <f>IF('True_Odds_Calculator_3-way'!C5="","",'True_Odds_Calculator_3-way'!C5)</f>
        <v>6.7</v>
      </c>
      <c r="D4" s="9">
        <f t="shared" ref="D4:D67" si="13">(K4/(AR4+K4-(AR4*K4)))</f>
        <v>0.6385394125123085</v>
      </c>
      <c r="E4" s="9">
        <f t="shared" ref="E4:E67" si="14">(L4/(AR4+L4-(AR4*L4)))</f>
        <v>0.21809605748562455</v>
      </c>
      <c r="F4" s="9">
        <f t="shared" ref="F4:F67" si="15">(M4/(AR4+M4-(AR4*M4)))</f>
        <v>0.14336453000206684</v>
      </c>
      <c r="G4" s="9">
        <f t="shared" ref="G4:G67" si="16">AR4</f>
        <v>1.0482852666477143</v>
      </c>
      <c r="H4" s="9">
        <f t="shared" ref="H4:H67" si="17">IF(A4="","",1/D4)</f>
        <v>1.5660740439897654</v>
      </c>
      <c r="I4" s="9">
        <f t="shared" ref="I4:I67" si="18">IF(B4="","",1/E4)</f>
        <v>4.5851356119351827</v>
      </c>
      <c r="J4" s="9">
        <f t="shared" ref="J4:J67" si="19">IF(C4="","",1/F4)</f>
        <v>6.9752260198919727</v>
      </c>
      <c r="K4" s="11">
        <f t="shared" ref="K4:K67" si="20">1/A4</f>
        <v>0.64935064935064934</v>
      </c>
      <c r="L4" s="11">
        <f t="shared" ref="L4:L67" si="21">1/B4</f>
        <v>0.22624434389140272</v>
      </c>
      <c r="M4" s="11">
        <f t="shared" ref="M4:M67" si="22">1/C4</f>
        <v>0.14925373134328357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-0.23082185593160109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0.21181627854147606</v>
      </c>
      <c r="Q4" s="11">
        <f>2*'OddsRatio_working_3-way'!K4*'OddsRatio_working_3-way'!L4*'OddsRatio_working_3-way'!M4</f>
        <v>4.3854301975460877E-2</v>
      </c>
      <c r="R4" s="11">
        <f t="shared" ref="R4:R67" si="23">O4/N4</f>
        <v>0</v>
      </c>
      <c r="S4" s="11">
        <f t="shared" ref="S4:S67" si="24">P4/N4</f>
        <v>-0.91766127469420866</v>
      </c>
      <c r="T4" s="11">
        <f t="shared" ref="T4:T67" si="25">Q4/N4</f>
        <v>-0.18999198233834547</v>
      </c>
      <c r="U4" s="11">
        <f>'OddsRatio_working_3-way'!S4-'OddsRatio_working_3-way'!R4^2/3</f>
        <v>-0.91766127469420866</v>
      </c>
      <c r="V4" s="11">
        <f>'OddsRatio_working_3-way'!S4*'OddsRatio_working_3-way'!R4/3-2*'OddsRatio_working_3-way'!R4^3/27-'OddsRatio_working_3-way'!T4</f>
        <v>0.18999198233834547</v>
      </c>
      <c r="W4" s="11">
        <f>'OddsRatio_working_3-way'!V4^2+4*'OddsRatio_working_3-way'!U4^3/27</f>
        <v>-7.8386689922267716E-2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0.16917715808814285</v>
      </c>
      <c r="Y4" s="11">
        <f>IF('OddsRatio_working_3-way'!W4&gt;=0,IF('OddsRatio_working_3-way'!V4+SQRT('OddsRatio_working_3-way'!W4)&gt;0,0,PI()),ACOS('OddsRatio_working_3-way'!V4/(2*'OddsRatio_working_3-way'!X4)))</f>
        <v>0.97457734857259914</v>
      </c>
      <c r="Z4" s="11">
        <f>'OddsRatio_working_3-way'!X4^(1/3)*COS('OddsRatio_working_3-way'!Y4/3)</f>
        <v>0.52414263332385724</v>
      </c>
      <c r="AA4" s="11">
        <f>'OddsRatio_working_3-way'!X4^(1/3)*COS(('OddsRatio_working_3-way'!Y4+2*PI())/3)</f>
        <v>-0.41494771648479745</v>
      </c>
      <c r="AB4" s="11">
        <f>'OddsRatio_working_3-way'!X4^(1/3)*COS(('OddsRatio_working_3-way'!Y4+4*PI())/3)</f>
        <v>-0.10919491683905988</v>
      </c>
      <c r="AC4" s="11">
        <f>'OddsRatio_working_3-way'!X4^(1/3)*SIN('OddsRatio_working_3-way'!Y4/3)</f>
        <v>0.17652646118094834</v>
      </c>
      <c r="AD4" s="11">
        <f>'OddsRatio_working_3-way'!X4^(1/3)*SIN(('OddsRatio_working_3-way'!Y4+2*PI())/3)</f>
        <v>0.36565760507445821</v>
      </c>
      <c r="AE4" s="11">
        <f>'OddsRatio_working_3-way'!X4^(1/3)*SIN(('OddsRatio_working_3-way'!Y4+4*PI())/3)</f>
        <v>-0.5421840662554066</v>
      </c>
      <c r="AF4" s="11">
        <f>-'OddsRatio_working_3-way'!U4/(3*'OddsRatio_working_3-way'!X4^(1/3))*COS(('OddsRatio_working_3-way'!Y4)/3)</f>
        <v>0.52414263332385702</v>
      </c>
      <c r="AG4" s="11">
        <f>-'OddsRatio_working_3-way'!U4/(3*'OddsRatio_working_3-way'!X4^(1/3))*COS(('OddsRatio_working_3-way'!Y4+2*PI())/3)</f>
        <v>-0.41494771648479728</v>
      </c>
      <c r="AH4" s="11">
        <f>-'OddsRatio_working_3-way'!U4/(3*'OddsRatio_working_3-way'!X4^(1/3))*COS(('OddsRatio_working_3-way'!Y4+4*PI())/3)</f>
        <v>-0.10919491683905984</v>
      </c>
      <c r="AI4" s="11">
        <f>'OddsRatio_working_3-way'!U4/(3*'OddsRatio_working_3-way'!X4^(1/3))*SIN(('OddsRatio_working_3-way'!Y4)/3)</f>
        <v>-0.17652646118094825</v>
      </c>
      <c r="AJ4" s="11">
        <f>'OddsRatio_working_3-way'!U4/(3*'OddsRatio_working_3-way'!X4^(1/3))*SIN(('OddsRatio_working_3-way'!Y4+2*PI())/3)</f>
        <v>-0.36565760507445805</v>
      </c>
      <c r="AK4" s="11">
        <f>'OddsRatio_working_3-way'!U4/(3*'OddsRatio_working_3-way'!X4^(1/3))*SIN(('OddsRatio_working_3-way'!Y4+4*PI())/3)</f>
        <v>0.54218406625540638</v>
      </c>
      <c r="AL4" s="11">
        <f>'OddsRatio_working_3-way'!Z4+'OddsRatio_working_3-way'!AF4</f>
        <v>1.0482852666477143</v>
      </c>
      <c r="AM4" s="11">
        <f>'OddsRatio_working_3-way'!AA4+'OddsRatio_working_3-way'!AG4</f>
        <v>-0.82989543296959467</v>
      </c>
      <c r="AN4" s="11">
        <f>'OddsRatio_working_3-way'!AB4+'OddsRatio_working_3-way'!AH4</f>
        <v>-0.2183898336781197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1.0482852666477143</v>
      </c>
      <c r="AS4" s="11">
        <f>IF(('OddsRatio_working_3-way'!X4=0),IF(Q4&gt;0,-Q4^(1/3),(-Q4)^(1/3)),'OddsRatio_working_3-way'!AM4-'OddsRatio_working_3-way'!R4/3)</f>
        <v>-0.82989543296959467</v>
      </c>
      <c r="AT4" s="11">
        <f>IF(('OddsRatio_working_3-way'!X4=0),IF(Q4&gt;0,-Q4^(1/3),(-Q4)^(1/3)),'OddsRatio_working_3-way'!AN4-'OddsRatio_working_3-way'!R4/3)</f>
        <v>-0.2183898336781197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6.09</v>
      </c>
      <c r="B5" s="4">
        <f>IF('True_Odds_Calculator_3-way'!B6="","",'True_Odds_Calculator_3-way'!B6)</f>
        <v>4.13</v>
      </c>
      <c r="C5" s="4">
        <f>IF('True_Odds_Calculator_3-way'!C6="","",'True_Odds_Calculator_3-way'!C6)</f>
        <v>1.62</v>
      </c>
      <c r="D5" s="9">
        <f t="shared" si="13"/>
        <v>0.15843780582656919</v>
      </c>
      <c r="E5" s="9">
        <f t="shared" si="14"/>
        <v>0.23439601839990351</v>
      </c>
      <c r="F5" s="9">
        <f t="shared" si="15"/>
        <v>0.60716617577352716</v>
      </c>
      <c r="G5" s="9">
        <f t="shared" si="16"/>
        <v>1.0435412372791593</v>
      </c>
      <c r="H5" s="9">
        <f t="shared" si="17"/>
        <v>6.3116248977509208</v>
      </c>
      <c r="I5" s="9">
        <f t="shared" si="18"/>
        <v>4.266284072683769</v>
      </c>
      <c r="J5" s="9">
        <f t="shared" si="19"/>
        <v>1.6469955671130794</v>
      </c>
      <c r="K5" s="11">
        <f t="shared" si="20"/>
        <v>0.16420361247947454</v>
      </c>
      <c r="L5" s="11">
        <f t="shared" si="21"/>
        <v>0.24213075060532688</v>
      </c>
      <c r="M5" s="11">
        <f t="shared" si="22"/>
        <v>0.61728395061728392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-0.24242167662426872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0.21695512126245101</v>
      </c>
      <c r="Q5" s="11">
        <f>2*'OddsRatio_working_3-way'!K5*'OddsRatio_working_3-way'!L5*'OddsRatio_working_3-way'!M5</f>
        <v>4.9084869063902949E-2</v>
      </c>
      <c r="R5" s="11">
        <f t="shared" si="23"/>
        <v>0</v>
      </c>
      <c r="S5" s="11">
        <f t="shared" si="24"/>
        <v>-0.89494934728428377</v>
      </c>
      <c r="T5" s="11">
        <f t="shared" si="25"/>
        <v>-0.20247722789237191</v>
      </c>
      <c r="U5" s="11">
        <f>'OddsRatio_working_3-way'!S5-'OddsRatio_working_3-way'!R5^2/3</f>
        <v>-0.89494934728428377</v>
      </c>
      <c r="V5" s="11">
        <f>'OddsRatio_working_3-way'!S5*'OddsRatio_working_3-way'!R5/3-2*'OddsRatio_working_3-way'!R5^3/27-'OddsRatio_working_3-way'!T5</f>
        <v>0.20247722789237191</v>
      </c>
      <c r="W5" s="11">
        <f>'OddsRatio_working_3-way'!V5^2+4*'OddsRatio_working_3-way'!U5^3/27</f>
        <v>-6.519492175745728E-2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0.16293553140156139</v>
      </c>
      <c r="Y5" s="11">
        <f>IF('OddsRatio_working_3-way'!W5&gt;=0,IF('OddsRatio_working_3-way'!V5+SQRT('OddsRatio_working_3-way'!W5)&gt;0,0,PI()),ACOS('OddsRatio_working_3-way'!V5/(2*'OddsRatio_working_3-way'!X5)))</f>
        <v>0.90034263106048007</v>
      </c>
      <c r="Z5" s="11">
        <f>'OddsRatio_working_3-way'!X5^(1/3)*COS('OddsRatio_working_3-way'!Y5/3)</f>
        <v>0.52177061863957963</v>
      </c>
      <c r="AA5" s="11">
        <f>'OddsRatio_working_3-way'!X5^(1/3)*COS(('OddsRatio_working_3-way'!Y5+2*PI())/3)</f>
        <v>-0.40072058013664674</v>
      </c>
      <c r="AB5" s="11">
        <f>'OddsRatio_working_3-way'!X5^(1/3)*COS(('OddsRatio_working_3-way'!Y5+4*PI())/3)</f>
        <v>-0.12105003850293303</v>
      </c>
      <c r="AC5" s="11">
        <f>'OddsRatio_working_3-way'!X5^(1/3)*SIN('OddsRatio_working_3-way'!Y5/3)</f>
        <v>0.16146786249663314</v>
      </c>
      <c r="AD5" s="11">
        <f>'OddsRatio_working_3-way'!X5^(1/3)*SIN(('OddsRatio_working_3-way'!Y5+2*PI())/3)</f>
        <v>0.37113267944188172</v>
      </c>
      <c r="AE5" s="11">
        <f>'OddsRatio_working_3-way'!X5^(1/3)*SIN(('OddsRatio_working_3-way'!Y5+4*PI())/3)</f>
        <v>-0.5326005419385148</v>
      </c>
      <c r="AF5" s="11">
        <f>-'OddsRatio_working_3-way'!U5/(3*'OddsRatio_working_3-way'!X5^(1/3))*COS(('OddsRatio_working_3-way'!Y5)/3)</f>
        <v>0.52177061863957963</v>
      </c>
      <c r="AG5" s="11">
        <f>-'OddsRatio_working_3-way'!U5/(3*'OddsRatio_working_3-way'!X5^(1/3))*COS(('OddsRatio_working_3-way'!Y5+2*PI())/3)</f>
        <v>-0.40072058013664674</v>
      </c>
      <c r="AH5" s="11">
        <f>-'OddsRatio_working_3-way'!U5/(3*'OddsRatio_working_3-way'!X5^(1/3))*COS(('OddsRatio_working_3-way'!Y5+4*PI())/3)</f>
        <v>-0.12105003850293303</v>
      </c>
      <c r="AI5" s="11">
        <f>'OddsRatio_working_3-way'!U5/(3*'OddsRatio_working_3-way'!X5^(1/3))*SIN(('OddsRatio_working_3-way'!Y5)/3)</f>
        <v>-0.16146786249663314</v>
      </c>
      <c r="AJ5" s="11">
        <f>'OddsRatio_working_3-way'!U5/(3*'OddsRatio_working_3-way'!X5^(1/3))*SIN(('OddsRatio_working_3-way'!Y5+2*PI())/3)</f>
        <v>-0.37113267944188172</v>
      </c>
      <c r="AK5" s="11">
        <f>'OddsRatio_working_3-way'!U5/(3*'OddsRatio_working_3-way'!X5^(1/3))*SIN(('OddsRatio_working_3-way'!Y5+4*PI())/3)</f>
        <v>0.5326005419385148</v>
      </c>
      <c r="AL5" s="11">
        <f>'OddsRatio_working_3-way'!Z5+'OddsRatio_working_3-way'!AF5</f>
        <v>1.0435412372791593</v>
      </c>
      <c r="AM5" s="11">
        <f>'OddsRatio_working_3-way'!AA5+'OddsRatio_working_3-way'!AG5</f>
        <v>-0.80144116027329348</v>
      </c>
      <c r="AN5" s="11">
        <f>'OddsRatio_working_3-way'!AB5+'OddsRatio_working_3-way'!AH5</f>
        <v>-0.24210007700586605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1.0435412372791593</v>
      </c>
      <c r="AS5" s="11">
        <f>IF(('OddsRatio_working_3-way'!X5=0),IF(Q5&gt;0,-Q5^(1/3),(-Q5)^(1/3)),'OddsRatio_working_3-way'!AM5-'OddsRatio_working_3-way'!R5/3)</f>
        <v>-0.80144116027329348</v>
      </c>
      <c r="AT5" s="11">
        <f>IF(('OddsRatio_working_3-way'!X5=0),IF(Q5&gt;0,-Q5^(1/3),(-Q5)^(1/3)),'OddsRatio_working_3-way'!AN5-'OddsRatio_working_3-way'!R5/3)</f>
        <v>-0.24210007700586605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1.69</v>
      </c>
      <c r="B6" s="4">
        <f>IF('True_Odds_Calculator_3-way'!B7="","",'True_Odds_Calculator_3-way'!B7)</f>
        <v>3.95</v>
      </c>
      <c r="C6" s="4">
        <f>IF('True_Odds_Calculator_3-way'!C7="","",'True_Odds_Calculator_3-way'!C7)</f>
        <v>5.36</v>
      </c>
      <c r="D6" s="9">
        <f t="shared" si="13"/>
        <v>0.57851921591748079</v>
      </c>
      <c r="E6" s="9">
        <f t="shared" si="14"/>
        <v>0.2430240127015546</v>
      </c>
      <c r="F6" s="9">
        <f t="shared" si="15"/>
        <v>0.17845677138096472</v>
      </c>
      <c r="G6" s="9">
        <f t="shared" si="16"/>
        <v>1.0558710916678558</v>
      </c>
      <c r="H6" s="9">
        <f t="shared" si="17"/>
        <v>1.7285510532508201</v>
      </c>
      <c r="I6" s="9">
        <f t="shared" si="18"/>
        <v>4.1148197204201749</v>
      </c>
      <c r="J6" s="9">
        <f t="shared" si="19"/>
        <v>5.6035979596718519</v>
      </c>
      <c r="K6" s="11">
        <f t="shared" si="20"/>
        <v>0.59171597633136097</v>
      </c>
      <c r="L6" s="11">
        <f t="shared" si="21"/>
        <v>0.25316455696202528</v>
      </c>
      <c r="M6" s="11">
        <f t="shared" si="22"/>
        <v>0.18656716417910446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-0.24803273722019814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0.22358434775415106</v>
      </c>
      <c r="Q6" s="11">
        <f>2*'OddsRatio_working_3-way'!K6*'OddsRatio_working_3-way'!L6*'OddsRatio_working_3-way'!M6</f>
        <v>5.5896086938537773E-2</v>
      </c>
      <c r="R6" s="11">
        <f t="shared" si="23"/>
        <v>0</v>
      </c>
      <c r="S6" s="11">
        <f t="shared" si="24"/>
        <v>-0.90143079603100007</v>
      </c>
      <c r="T6" s="11">
        <f t="shared" si="25"/>
        <v>-0.22535769900775005</v>
      </c>
      <c r="U6" s="11">
        <f>'OddsRatio_working_3-way'!S6-'OddsRatio_working_3-way'!R6^2/3</f>
        <v>-0.90143079603100007</v>
      </c>
      <c r="V6" s="11">
        <f>'OddsRatio_working_3-way'!S6*'OddsRatio_working_3-way'!R6/3-2*'OddsRatio_working_3-way'!R6^3/27-'OddsRatio_working_3-way'!T6</f>
        <v>0.22535769900775005</v>
      </c>
      <c r="W6" s="11">
        <f>'OddsRatio_working_3-way'!V6^2+4*'OddsRatio_working_3-way'!U6^3/27</f>
        <v>-5.7729813373945012E-2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0.16470876257504691</v>
      </c>
      <c r="Y6" s="11">
        <f>IF('OddsRatio_working_3-way'!W6&gt;=0,IF('OddsRatio_working_3-way'!V6+SQRT('OddsRatio_working_3-way'!W6)&gt;0,0,PI()),ACOS('OddsRatio_working_3-way'!V6/(2*'OddsRatio_working_3-way'!X6)))</f>
        <v>0.817414060256615</v>
      </c>
      <c r="Z6" s="11">
        <f>'OddsRatio_working_3-way'!X6^(1/3)*COS('OddsRatio_working_3-way'!Y6/3)</f>
        <v>0.52793554583392788</v>
      </c>
      <c r="AA6" s="11">
        <f>'OddsRatio_working_3-way'!X6^(1/3)*COS(('OddsRatio_working_3-way'!Y6+2*PI())/3)</f>
        <v>-0.39172043860940459</v>
      </c>
      <c r="AB6" s="11">
        <f>'OddsRatio_working_3-way'!X6^(1/3)*COS(('OddsRatio_working_3-way'!Y6+4*PI())/3)</f>
        <v>-0.13621510722452321</v>
      </c>
      <c r="AC6" s="11">
        <f>'OddsRatio_working_3-way'!X6^(1/3)*SIN('OddsRatio_working_3-way'!Y6/3)</f>
        <v>0.14751607185444576</v>
      </c>
      <c r="AD6" s="11">
        <f>'OddsRatio_working_3-way'!X6^(1/3)*SIN(('OddsRatio_working_3-way'!Y6+2*PI())/3)</f>
        <v>0.38344755832576255</v>
      </c>
      <c r="AE6" s="11">
        <f>'OddsRatio_working_3-way'!X6^(1/3)*SIN(('OddsRatio_working_3-way'!Y6+4*PI())/3)</f>
        <v>-0.53096363018020831</v>
      </c>
      <c r="AF6" s="11">
        <f>-'OddsRatio_working_3-way'!U6/(3*'OddsRatio_working_3-way'!X6^(1/3))*COS(('OddsRatio_working_3-way'!Y6)/3)</f>
        <v>0.52793554583392788</v>
      </c>
      <c r="AG6" s="11">
        <f>-'OddsRatio_working_3-way'!U6/(3*'OddsRatio_working_3-way'!X6^(1/3))*COS(('OddsRatio_working_3-way'!Y6+2*PI())/3)</f>
        <v>-0.39172043860940459</v>
      </c>
      <c r="AH6" s="11">
        <f>-'OddsRatio_working_3-way'!U6/(3*'OddsRatio_working_3-way'!X6^(1/3))*COS(('OddsRatio_working_3-way'!Y6+4*PI())/3)</f>
        <v>-0.13621510722452321</v>
      </c>
      <c r="AI6" s="11">
        <f>'OddsRatio_working_3-way'!U6/(3*'OddsRatio_working_3-way'!X6^(1/3))*SIN(('OddsRatio_working_3-way'!Y6)/3)</f>
        <v>-0.14751607185444576</v>
      </c>
      <c r="AJ6" s="11">
        <f>'OddsRatio_working_3-way'!U6/(3*'OddsRatio_working_3-way'!X6^(1/3))*SIN(('OddsRatio_working_3-way'!Y6+2*PI())/3)</f>
        <v>-0.38344755832576255</v>
      </c>
      <c r="AK6" s="11">
        <f>'OddsRatio_working_3-way'!U6/(3*'OddsRatio_working_3-way'!X6^(1/3))*SIN(('OddsRatio_working_3-way'!Y6+4*PI())/3)</f>
        <v>0.53096363018020831</v>
      </c>
      <c r="AL6" s="11">
        <f>'OddsRatio_working_3-way'!Z6+'OddsRatio_working_3-way'!AF6</f>
        <v>1.0558710916678558</v>
      </c>
      <c r="AM6" s="11">
        <f>'OddsRatio_working_3-way'!AA6+'OddsRatio_working_3-way'!AG6</f>
        <v>-0.78344087721880917</v>
      </c>
      <c r="AN6" s="11">
        <f>'OddsRatio_working_3-way'!AB6+'OddsRatio_working_3-way'!AH6</f>
        <v>-0.27243021444904642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1.0558710916678558</v>
      </c>
      <c r="AS6" s="11">
        <f>IF(('OddsRatio_working_3-way'!X6=0),IF(Q6&gt;0,-Q6^(1/3),(-Q6)^(1/3)),'OddsRatio_working_3-way'!AM6-'OddsRatio_working_3-way'!R6/3)</f>
        <v>-0.78344087721880917</v>
      </c>
      <c r="AT6" s="11">
        <f>IF(('OddsRatio_working_3-way'!X6=0),IF(Q6&gt;0,-Q6^(1/3),(-Q6)^(1/3)),'OddsRatio_working_3-way'!AN6-'OddsRatio_working_3-way'!R6/3)</f>
        <v>-0.27243021444904642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2.2799999999999998</v>
      </c>
      <c r="B7" s="4">
        <f>IF('True_Odds_Calculator_3-way'!B8="","",'True_Odds_Calculator_3-way'!B8)</f>
        <v>3.24</v>
      </c>
      <c r="C7" s="4">
        <f>IF('True_Odds_Calculator_3-way'!C8="","",'True_Odds_Calculator_3-way'!C8)</f>
        <v>3.56</v>
      </c>
      <c r="D7" s="9">
        <f t="shared" si="13"/>
        <v>0.42808446682813583</v>
      </c>
      <c r="E7" s="9">
        <f t="shared" si="14"/>
        <v>0.29958253703158627</v>
      </c>
      <c r="F7" s="9">
        <f t="shared" si="15"/>
        <v>0.27233299614027778</v>
      </c>
      <c r="G7" s="9">
        <f t="shared" si="16"/>
        <v>1.0437403010698363</v>
      </c>
      <c r="H7" s="9">
        <f t="shared" si="17"/>
        <v>2.3359875853693906</v>
      </c>
      <c r="I7" s="9">
        <f t="shared" si="18"/>
        <v>3.3379782743964337</v>
      </c>
      <c r="J7" s="9">
        <f t="shared" si="19"/>
        <v>3.6719751707387798</v>
      </c>
      <c r="K7" s="11">
        <f t="shared" si="20"/>
        <v>0.43859649122807021</v>
      </c>
      <c r="L7" s="11">
        <f t="shared" si="21"/>
        <v>0.30864197530864196</v>
      </c>
      <c r="M7" s="11">
        <f t="shared" si="22"/>
        <v>0.2808988764044944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-0.27910530939639278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0.23119249086789662</v>
      </c>
      <c r="Q7" s="11">
        <f>2*'OddsRatio_working_3-way'!K7*'OddsRatio_working_3-way'!L7*'OddsRatio_working_3-way'!M7</f>
        <v>7.6050161469702837E-2</v>
      </c>
      <c r="R7" s="11">
        <f t="shared" si="23"/>
        <v>0</v>
      </c>
      <c r="S7" s="11">
        <f t="shared" si="24"/>
        <v>-0.82833426339285754</v>
      </c>
      <c r="T7" s="11">
        <f t="shared" si="25"/>
        <v>-0.27247837611607156</v>
      </c>
      <c r="U7" s="11">
        <f>'OddsRatio_working_3-way'!S7-'OddsRatio_working_3-way'!R7^2/3</f>
        <v>-0.82833426339285754</v>
      </c>
      <c r="V7" s="11">
        <f>'OddsRatio_working_3-way'!S7*'OddsRatio_working_3-way'!R7/3-2*'OddsRatio_working_3-way'!R7^3/27-'OddsRatio_working_3-way'!T7</f>
        <v>0.27247837611607156</v>
      </c>
      <c r="W7" s="11">
        <f>'OddsRatio_working_3-way'!V7^2+4*'OddsRatio_working_3-way'!U7^3/27</f>
        <v>-9.9557310649207448E-3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0.14508635059488892</v>
      </c>
      <c r="Y7" s="11">
        <f>IF('OddsRatio_working_3-way'!W7&gt;=0,IF('OddsRatio_working_3-way'!V7+SQRT('OddsRatio_working_3-way'!W7)&gt;0,0,PI()),ACOS('OddsRatio_working_3-way'!V7/(2*'OddsRatio_working_3-way'!X7)))</f>
        <v>0.35102310731335074</v>
      </c>
      <c r="Z7" s="11">
        <f>'OddsRatio_working_3-way'!X7^(1/3)*COS('OddsRatio_working_3-way'!Y7/3)</f>
        <v>0.52187015053491814</v>
      </c>
      <c r="AA7" s="11">
        <f>'OddsRatio_working_3-way'!X7^(1/3)*COS(('OddsRatio_working_3-way'!Y7+2*PI())/3)</f>
        <v>-0.31405969605397177</v>
      </c>
      <c r="AB7" s="11">
        <f>'OddsRatio_working_3-way'!X7^(1/3)*COS(('OddsRatio_working_3-way'!Y7+4*PI())/3)</f>
        <v>-0.20781045448094648</v>
      </c>
      <c r="AC7" s="11">
        <f>'OddsRatio_working_3-way'!X7^(1/3)*SIN('OddsRatio_working_3-way'!Y7/3)</f>
        <v>6.1343028223379899E-2</v>
      </c>
      <c r="AD7" s="11">
        <f>'OddsRatio_working_3-way'!X7^(1/3)*SIN(('OddsRatio_working_3-way'!Y7+2*PI())/3)</f>
        <v>0.42128129372835837</v>
      </c>
      <c r="AE7" s="11">
        <f>'OddsRatio_working_3-way'!X7^(1/3)*SIN(('OddsRatio_working_3-way'!Y7+4*PI())/3)</f>
        <v>-0.48262432195173816</v>
      </c>
      <c r="AF7" s="11">
        <f>-'OddsRatio_working_3-way'!U7/(3*'OddsRatio_working_3-way'!X7^(1/3))*COS(('OddsRatio_working_3-way'!Y7)/3)</f>
        <v>0.52187015053491814</v>
      </c>
      <c r="AG7" s="11">
        <f>-'OddsRatio_working_3-way'!U7/(3*'OddsRatio_working_3-way'!X7^(1/3))*COS(('OddsRatio_working_3-way'!Y7+2*PI())/3)</f>
        <v>-0.31405969605397177</v>
      </c>
      <c r="AH7" s="11">
        <f>-'OddsRatio_working_3-way'!U7/(3*'OddsRatio_working_3-way'!X7^(1/3))*COS(('OddsRatio_working_3-way'!Y7+4*PI())/3)</f>
        <v>-0.20781045448094648</v>
      </c>
      <c r="AI7" s="11">
        <f>'OddsRatio_working_3-way'!U7/(3*'OddsRatio_working_3-way'!X7^(1/3))*SIN(('OddsRatio_working_3-way'!Y7)/3)</f>
        <v>-6.1343028223379899E-2</v>
      </c>
      <c r="AJ7" s="11">
        <f>'OddsRatio_working_3-way'!U7/(3*'OddsRatio_working_3-way'!X7^(1/3))*SIN(('OddsRatio_working_3-way'!Y7+2*PI())/3)</f>
        <v>-0.42128129372835837</v>
      </c>
      <c r="AK7" s="11">
        <f>'OddsRatio_working_3-way'!U7/(3*'OddsRatio_working_3-way'!X7^(1/3))*SIN(('OddsRatio_working_3-way'!Y7+4*PI())/3)</f>
        <v>0.48262432195173816</v>
      </c>
      <c r="AL7" s="11">
        <f>'OddsRatio_working_3-way'!Z7+'OddsRatio_working_3-way'!AF7</f>
        <v>1.0437403010698363</v>
      </c>
      <c r="AM7" s="11">
        <f>'OddsRatio_working_3-way'!AA7+'OddsRatio_working_3-way'!AG7</f>
        <v>-0.62811939210794354</v>
      </c>
      <c r="AN7" s="11">
        <f>'OddsRatio_working_3-way'!AB7+'OddsRatio_working_3-way'!AH7</f>
        <v>-0.41562090896189297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1.0437403010698363</v>
      </c>
      <c r="AS7" s="11">
        <f>IF(('OddsRatio_working_3-way'!X7=0),IF(Q7&gt;0,-Q7^(1/3),(-Q7)^(1/3)),'OddsRatio_working_3-way'!AM7-'OddsRatio_working_3-way'!R7/3)</f>
        <v>-0.62811939210794354</v>
      </c>
      <c r="AT7" s="11">
        <f>IF(('OddsRatio_working_3-way'!X7=0),IF(Q7&gt;0,-Q7^(1/3),(-Q7)^(1/3)),'OddsRatio_working_3-way'!AN7-'OddsRatio_working_3-way'!R7/3)</f>
        <v>-0.41562090896189297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1.37</v>
      </c>
      <c r="B8" s="4">
        <f>IF('True_Odds_Calculator_3-way'!B9="","",'True_Odds_Calculator_3-way'!B9)</f>
        <v>4.95</v>
      </c>
      <c r="C8" s="4">
        <f>IF('True_Odds_Calculator_3-way'!C9="","",'True_Odds_Calculator_3-way'!C9)</f>
        <v>9.7899999999999991</v>
      </c>
      <c r="D8" s="9">
        <f t="shared" si="13"/>
        <v>0.71463355825536989</v>
      </c>
      <c r="E8" s="9">
        <f t="shared" si="14"/>
        <v>0.19000586577336373</v>
      </c>
      <c r="F8" s="9">
        <f t="shared" si="15"/>
        <v>9.536057597126639E-2</v>
      </c>
      <c r="G8" s="9">
        <f t="shared" si="16"/>
        <v>1.0792393450522229</v>
      </c>
      <c r="H8" s="9">
        <f t="shared" si="17"/>
        <v>1.3993185576693226</v>
      </c>
      <c r="I8" s="9">
        <f t="shared" si="18"/>
        <v>5.2629954129562799</v>
      </c>
      <c r="J8" s="9">
        <f t="shared" si="19"/>
        <v>10.486513843009037</v>
      </c>
      <c r="K8" s="11">
        <f t="shared" si="20"/>
        <v>0.72992700729927007</v>
      </c>
      <c r="L8" s="11">
        <f t="shared" si="21"/>
        <v>0.20202020202020202</v>
      </c>
      <c r="M8" s="11">
        <f t="shared" si="22"/>
        <v>0.10214504596527069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-0.19349922809433862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0.19746686612175751</v>
      </c>
      <c r="Q8" s="11">
        <f>2*'OddsRatio_working_3-way'!K8*'OddsRatio_working_3-way'!L8*'OddsRatio_working_3-way'!M8</f>
        <v>3.0124617257323801E-2</v>
      </c>
      <c r="R8" s="11">
        <f t="shared" si="23"/>
        <v>0</v>
      </c>
      <c r="S8" s="11">
        <f t="shared" si="24"/>
        <v>-1.0205046710857395</v>
      </c>
      <c r="T8" s="11">
        <f t="shared" si="25"/>
        <v>-0.15568339757219518</v>
      </c>
      <c r="U8" s="11">
        <f>'OddsRatio_working_3-way'!S8-'OddsRatio_working_3-way'!R8^2/3</f>
        <v>-1.0205046710857395</v>
      </c>
      <c r="V8" s="11">
        <f>'OddsRatio_working_3-way'!S8*'OddsRatio_working_3-way'!R8/3-2*'OddsRatio_working_3-way'!R8^3/27-'OddsRatio_working_3-way'!T8</f>
        <v>0.15568339757219518</v>
      </c>
      <c r="W8" s="11">
        <f>'OddsRatio_working_3-way'!V8^2+4*'OddsRatio_working_3-way'!U8^3/27</f>
        <v>-0.13321215511024967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0.19839951826420338</v>
      </c>
      <c r="Y8" s="11">
        <f>IF('OddsRatio_working_3-way'!W8&gt;=0,IF('OddsRatio_working_3-way'!V8+SQRT('OddsRatio_working_3-way'!W8)&gt;0,0,PI()),ACOS('OddsRatio_working_3-way'!V8/(2*'OddsRatio_working_3-way'!X8)))</f>
        <v>1.1676131931164917</v>
      </c>
      <c r="Z8" s="11">
        <f>'OddsRatio_working_3-way'!X8^(1/3)*COS('OddsRatio_working_3-way'!Y8/3)</f>
        <v>0.53961967252611143</v>
      </c>
      <c r="AA8" s="11">
        <f>'OddsRatio_working_3-way'!X8^(1/3)*COS(('OddsRatio_working_3-way'!Y8+2*PI())/3)</f>
        <v>-0.46147132049644068</v>
      </c>
      <c r="AB8" s="11">
        <f>'OddsRatio_working_3-way'!X8^(1/3)*COS(('OddsRatio_working_3-way'!Y8+4*PI())/3)</f>
        <v>-7.8148352029670867E-2</v>
      </c>
      <c r="AC8" s="11">
        <f>'OddsRatio_working_3-way'!X8^(1/3)*SIN('OddsRatio_working_3-way'!Y8/3)</f>
        <v>0.22131161903085617</v>
      </c>
      <c r="AD8" s="11">
        <f>'OddsRatio_working_3-way'!X8^(1/3)*SIN(('OddsRatio_working_3-way'!Y8+2*PI())/3)</f>
        <v>0.35666853527402415</v>
      </c>
      <c r="AE8" s="11">
        <f>'OddsRatio_working_3-way'!X8^(1/3)*SIN(('OddsRatio_working_3-way'!Y8+4*PI())/3)</f>
        <v>-0.57798015430488026</v>
      </c>
      <c r="AF8" s="11">
        <f>-'OddsRatio_working_3-way'!U8/(3*'OddsRatio_working_3-way'!X8^(1/3))*COS(('OddsRatio_working_3-way'!Y8)/3)</f>
        <v>0.53961967252611143</v>
      </c>
      <c r="AG8" s="11">
        <f>-'OddsRatio_working_3-way'!U8/(3*'OddsRatio_working_3-way'!X8^(1/3))*COS(('OddsRatio_working_3-way'!Y8+2*PI())/3)</f>
        <v>-0.46147132049644068</v>
      </c>
      <c r="AH8" s="11">
        <f>-'OddsRatio_working_3-way'!U8/(3*'OddsRatio_working_3-way'!X8^(1/3))*COS(('OddsRatio_working_3-way'!Y8+4*PI())/3)</f>
        <v>-7.8148352029670867E-2</v>
      </c>
      <c r="AI8" s="11">
        <f>'OddsRatio_working_3-way'!U8/(3*'OddsRatio_working_3-way'!X8^(1/3))*SIN(('OddsRatio_working_3-way'!Y8)/3)</f>
        <v>-0.22131161903085617</v>
      </c>
      <c r="AJ8" s="11">
        <f>'OddsRatio_working_3-way'!U8/(3*'OddsRatio_working_3-way'!X8^(1/3))*SIN(('OddsRatio_working_3-way'!Y8+2*PI())/3)</f>
        <v>-0.35666853527402415</v>
      </c>
      <c r="AK8" s="11">
        <f>'OddsRatio_working_3-way'!U8/(3*'OddsRatio_working_3-way'!X8^(1/3))*SIN(('OddsRatio_working_3-way'!Y8+4*PI())/3)</f>
        <v>0.57798015430488026</v>
      </c>
      <c r="AL8" s="11">
        <f>'OddsRatio_working_3-way'!Z8+'OddsRatio_working_3-way'!AF8</f>
        <v>1.0792393450522229</v>
      </c>
      <c r="AM8" s="11">
        <f>'OddsRatio_working_3-way'!AA8+'OddsRatio_working_3-way'!AG8</f>
        <v>-0.92294264099288137</v>
      </c>
      <c r="AN8" s="11">
        <f>'OddsRatio_working_3-way'!AB8+'OddsRatio_working_3-way'!AH8</f>
        <v>-0.15629670405934173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1.0792393450522229</v>
      </c>
      <c r="AS8" s="11">
        <f>IF(('OddsRatio_working_3-way'!X8=0),IF(Q8&gt;0,-Q8^(1/3),(-Q8)^(1/3)),'OddsRatio_working_3-way'!AM8-'OddsRatio_working_3-way'!R8/3)</f>
        <v>-0.92294264099288137</v>
      </c>
      <c r="AT8" s="11">
        <f>IF(('OddsRatio_working_3-way'!X8=0),IF(Q8&gt;0,-Q8^(1/3),(-Q8)^(1/3)),'OddsRatio_working_3-way'!AN8-'OddsRatio_working_3-way'!R8/3)</f>
        <v>-0.15629670405934173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1.63</v>
      </c>
      <c r="B9" s="4">
        <f>IF('True_Odds_Calculator_3-way'!B10="","",'True_Odds_Calculator_3-way'!B10)</f>
        <v>3.93</v>
      </c>
      <c r="C9" s="4">
        <f>IF('True_Odds_Calculator_3-way'!C10="","",'True_Odds_Calculator_3-way'!C10)</f>
        <v>6.22</v>
      </c>
      <c r="D9" s="9">
        <f t="shared" si="13"/>
        <v>0.60123038933797879</v>
      </c>
      <c r="E9" s="9">
        <f t="shared" si="14"/>
        <v>0.24481803531214871</v>
      </c>
      <c r="F9" s="9">
        <f t="shared" si="15"/>
        <v>0.15395157534987242</v>
      </c>
      <c r="G9" s="9">
        <f t="shared" si="16"/>
        <v>1.0527871631180015</v>
      </c>
      <c r="H9" s="9">
        <f t="shared" si="17"/>
        <v>1.6632559127643409</v>
      </c>
      <c r="I9" s="9">
        <f t="shared" si="18"/>
        <v>4.0846663879357443</v>
      </c>
      <c r="J9" s="9">
        <f t="shared" si="19"/>
        <v>6.4955489914759665</v>
      </c>
      <c r="K9" s="11">
        <f t="shared" si="20"/>
        <v>0.61349693251533743</v>
      </c>
      <c r="L9" s="11">
        <f t="shared" si="21"/>
        <v>0.2544529262086514</v>
      </c>
      <c r="M9" s="11">
        <f t="shared" si="22"/>
        <v>0.16077170418006431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-0.24182886265068437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0.22035554140729086</v>
      </c>
      <c r="Q9" s="11">
        <f>2*'OddsRatio_working_3-way'!K9*'OddsRatio_working_3-way'!L9*'OddsRatio_working_3-way'!M9</f>
        <v>5.0194884147446668E-2</v>
      </c>
      <c r="R9" s="11">
        <f t="shared" si="23"/>
        <v>0</v>
      </c>
      <c r="S9" s="11">
        <f t="shared" si="24"/>
        <v>-0.9112044732459782</v>
      </c>
      <c r="T9" s="11">
        <f t="shared" si="25"/>
        <v>-0.20756366133165791</v>
      </c>
      <c r="U9" s="11">
        <f>'OddsRatio_working_3-way'!S9-'OddsRatio_working_3-way'!R9^2/3</f>
        <v>-0.9112044732459782</v>
      </c>
      <c r="V9" s="11">
        <f>'OddsRatio_working_3-way'!S9*'OddsRatio_working_3-way'!R9/3-2*'OddsRatio_working_3-way'!R9^3/27-'OddsRatio_working_3-way'!T9</f>
        <v>0.20756366133165791</v>
      </c>
      <c r="W9" s="11">
        <f>'OddsRatio_working_3-way'!V9^2+4*'OddsRatio_working_3-way'!U9^3/27</f>
        <v>-6.9001361338406453E-2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0.16739476906687498</v>
      </c>
      <c r="Y9" s="11">
        <f>IF('OddsRatio_working_3-way'!W9&gt;=0,IF('OddsRatio_working_3-way'!V9+SQRT('OddsRatio_working_3-way'!W9)&gt;0,0,PI()),ACOS('OddsRatio_working_3-way'!V9/(2*'OddsRatio_working_3-way'!X9)))</f>
        <v>0.90207590293708939</v>
      </c>
      <c r="Z9" s="11">
        <f>'OddsRatio_working_3-way'!X9^(1/3)*COS('OddsRatio_working_3-way'!Y9/3)</f>
        <v>0.52639358155900073</v>
      </c>
      <c r="AA9" s="11">
        <f>'OddsRatio_working_3-way'!X9^(1/3)*COS(('OddsRatio_working_3-way'!Y9+2*PI())/3)</f>
        <v>-0.40455967940876653</v>
      </c>
      <c r="AB9" s="11">
        <f>'OddsRatio_working_3-way'!X9^(1/3)*COS(('OddsRatio_working_3-way'!Y9+4*PI())/3)</f>
        <v>-0.12183390215023435</v>
      </c>
      <c r="AC9" s="11">
        <f>'OddsRatio_working_3-way'!X9^(1/3)*SIN('OddsRatio_working_3-way'!Y9/3)</f>
        <v>0.16323180360705988</v>
      </c>
      <c r="AD9" s="11">
        <f>'OddsRatio_working_3-way'!X9^(1/3)*SIN(('OddsRatio_working_3-way'!Y9+2*PI())/3)</f>
        <v>0.37425431221564059</v>
      </c>
      <c r="AE9" s="11">
        <f>'OddsRatio_working_3-way'!X9^(1/3)*SIN(('OddsRatio_working_3-way'!Y9+4*PI())/3)</f>
        <v>-0.53748611582270034</v>
      </c>
      <c r="AF9" s="11">
        <f>-'OddsRatio_working_3-way'!U9/(3*'OddsRatio_working_3-way'!X9^(1/3))*COS(('OddsRatio_working_3-way'!Y9)/3)</f>
        <v>0.52639358155900073</v>
      </c>
      <c r="AG9" s="11">
        <f>-'OddsRatio_working_3-way'!U9/(3*'OddsRatio_working_3-way'!X9^(1/3))*COS(('OddsRatio_working_3-way'!Y9+2*PI())/3)</f>
        <v>-0.40455967940876653</v>
      </c>
      <c r="AH9" s="11">
        <f>-'OddsRatio_working_3-way'!U9/(3*'OddsRatio_working_3-way'!X9^(1/3))*COS(('OddsRatio_working_3-way'!Y9+4*PI())/3)</f>
        <v>-0.12183390215023435</v>
      </c>
      <c r="AI9" s="11">
        <f>'OddsRatio_working_3-way'!U9/(3*'OddsRatio_working_3-way'!X9^(1/3))*SIN(('OddsRatio_working_3-way'!Y9)/3)</f>
        <v>-0.16323180360705988</v>
      </c>
      <c r="AJ9" s="11">
        <f>'OddsRatio_working_3-way'!U9/(3*'OddsRatio_working_3-way'!X9^(1/3))*SIN(('OddsRatio_working_3-way'!Y9+2*PI())/3)</f>
        <v>-0.37425431221564059</v>
      </c>
      <c r="AK9" s="11">
        <f>'OddsRatio_working_3-way'!U9/(3*'OddsRatio_working_3-way'!X9^(1/3))*SIN(('OddsRatio_working_3-way'!Y9+4*PI())/3)</f>
        <v>0.53748611582270034</v>
      </c>
      <c r="AL9" s="11">
        <f>'OddsRatio_working_3-way'!Z9+'OddsRatio_working_3-way'!AF9</f>
        <v>1.0527871631180015</v>
      </c>
      <c r="AM9" s="11">
        <f>'OddsRatio_working_3-way'!AA9+'OddsRatio_working_3-way'!AG9</f>
        <v>-0.80911935881753305</v>
      </c>
      <c r="AN9" s="11">
        <f>'OddsRatio_working_3-way'!AB9+'OddsRatio_working_3-way'!AH9</f>
        <v>-0.24366780430046869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1.0527871631180015</v>
      </c>
      <c r="AS9" s="11">
        <f>IF(('OddsRatio_working_3-way'!X9=0),IF(Q9&gt;0,-Q9^(1/3),(-Q9)^(1/3)),'OddsRatio_working_3-way'!AM9-'OddsRatio_working_3-way'!R9/3)</f>
        <v>-0.80911935881753305</v>
      </c>
      <c r="AT9" s="11">
        <f>IF(('OddsRatio_working_3-way'!X9=0),IF(Q9&gt;0,-Q9^(1/3),(-Q9)^(1/3)),'OddsRatio_working_3-way'!AN9-'OddsRatio_working_3-way'!R9/3)</f>
        <v>-0.24366780430046869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2.2999999999999998</v>
      </c>
      <c r="B10" s="4">
        <f>IF('True_Odds_Calculator_3-way'!B11="","",'True_Odds_Calculator_3-way'!B11)</f>
        <v>3.24</v>
      </c>
      <c r="C10" s="4">
        <f>IF('True_Odds_Calculator_3-way'!C11="","",'True_Odds_Calculator_3-way'!C11)</f>
        <v>3.52</v>
      </c>
      <c r="D10" s="9">
        <f t="shared" si="13"/>
        <v>0.42453935773493345</v>
      </c>
      <c r="E10" s="9">
        <f t="shared" si="14"/>
        <v>0.29979426950216653</v>
      </c>
      <c r="F10" s="9">
        <f t="shared" si="15"/>
        <v>0.27566637276289979</v>
      </c>
      <c r="G10" s="9">
        <f t="shared" si="16"/>
        <v>1.0426878555461783</v>
      </c>
      <c r="H10" s="9">
        <f t="shared" si="17"/>
        <v>2.355494212210032</v>
      </c>
      <c r="I10" s="9">
        <f t="shared" si="18"/>
        <v>3.3356207964234397</v>
      </c>
      <c r="J10" s="9">
        <f t="shared" si="19"/>
        <v>3.627573395976369</v>
      </c>
      <c r="K10" s="11">
        <f t="shared" si="20"/>
        <v>0.43478260869565222</v>
      </c>
      <c r="L10" s="11">
        <f t="shared" si="21"/>
        <v>0.30864197530864196</v>
      </c>
      <c r="M10" s="11">
        <f t="shared" si="22"/>
        <v>0.28409090909090912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-0.27975406236275802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0.23102400819792132</v>
      </c>
      <c r="Q10" s="11">
        <f>2*'OddsRatio_working_3-way'!K10*'OddsRatio_working_3-way'!L10*'OddsRatio_working_3-way'!M10</f>
        <v>7.6245547260040028E-2</v>
      </c>
      <c r="R10" s="11">
        <f t="shared" si="23"/>
        <v>0</v>
      </c>
      <c r="S10" s="11">
        <f t="shared" si="24"/>
        <v>-0.8258110936682368</v>
      </c>
      <c r="T10" s="11">
        <f t="shared" si="25"/>
        <v>-0.27254491540205833</v>
      </c>
      <c r="U10" s="11">
        <f>'OddsRatio_working_3-way'!S10-'OddsRatio_working_3-way'!R10^2/3</f>
        <v>-0.8258110936682368</v>
      </c>
      <c r="V10" s="11">
        <f>'OddsRatio_working_3-way'!S10*'OddsRatio_working_3-way'!R10/3-2*'OddsRatio_working_3-way'!R10^3/27-'OddsRatio_working_3-way'!T10</f>
        <v>0.27254491540205833</v>
      </c>
      <c r="W10" s="11">
        <f>'OddsRatio_working_3-way'!V10^2+4*'OddsRatio_working_3-way'!U10^3/27</f>
        <v>-9.1523662222553481E-3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0.14442393944025561</v>
      </c>
      <c r="Y10" s="11">
        <f>IF('OddsRatio_working_3-way'!W10&gt;=0,IF('OddsRatio_working_3-way'!V10+SQRT('OddsRatio_working_3-way'!W10)&gt;0,0,PI()),ACOS('OddsRatio_working_3-way'!V10/(2*'OddsRatio_working_3-way'!X10)))</f>
        <v>0.33758087659748059</v>
      </c>
      <c r="Z10" s="11">
        <f>'OddsRatio_working_3-way'!X10^(1/3)*COS('OddsRatio_working_3-way'!Y10/3)</f>
        <v>0.52134392777308902</v>
      </c>
      <c r="AA10" s="11">
        <f>'OddsRatio_working_3-way'!X10^(1/3)*COS(('OddsRatio_working_3-way'!Y10+2*PI())/3)</f>
        <v>-0.31169308841016979</v>
      </c>
      <c r="AB10" s="11">
        <f>'OddsRatio_working_3-way'!X10^(1/3)*COS(('OddsRatio_working_3-way'!Y10+4*PI())/3)</f>
        <v>-0.20965083936291951</v>
      </c>
      <c r="AC10" s="11">
        <f>'OddsRatio_working_3-way'!X10^(1/3)*SIN('OddsRatio_working_3-way'!Y10/3)</f>
        <v>5.891411995614499E-2</v>
      </c>
      <c r="AD10" s="11">
        <f>'OddsRatio_working_3-way'!X10^(1/3)*SIN(('OddsRatio_working_3-way'!Y10+2*PI())/3)</f>
        <v>0.42204002558218212</v>
      </c>
      <c r="AE10" s="11">
        <f>'OddsRatio_working_3-way'!X10^(1/3)*SIN(('OddsRatio_working_3-way'!Y10+4*PI())/3)</f>
        <v>-0.48095414553832699</v>
      </c>
      <c r="AF10" s="11">
        <f>-'OddsRatio_working_3-way'!U10/(3*'OddsRatio_working_3-way'!X10^(1/3))*COS(('OddsRatio_working_3-way'!Y10)/3)</f>
        <v>0.52134392777308913</v>
      </c>
      <c r="AG10" s="11">
        <f>-'OddsRatio_working_3-way'!U10/(3*'OddsRatio_working_3-way'!X10^(1/3))*COS(('OddsRatio_working_3-way'!Y10+2*PI())/3)</f>
        <v>-0.31169308841016985</v>
      </c>
      <c r="AH10" s="11">
        <f>-'OddsRatio_working_3-way'!U10/(3*'OddsRatio_working_3-way'!X10^(1/3))*COS(('OddsRatio_working_3-way'!Y10+4*PI())/3)</f>
        <v>-0.20965083936291953</v>
      </c>
      <c r="AI10" s="11">
        <f>'OddsRatio_working_3-way'!U10/(3*'OddsRatio_working_3-way'!X10^(1/3))*SIN(('OddsRatio_working_3-way'!Y10)/3)</f>
        <v>-5.8914119956145004E-2</v>
      </c>
      <c r="AJ10" s="11">
        <f>'OddsRatio_working_3-way'!U10/(3*'OddsRatio_working_3-way'!X10^(1/3))*SIN(('OddsRatio_working_3-way'!Y10+2*PI())/3)</f>
        <v>-0.42204002558218223</v>
      </c>
      <c r="AK10" s="11">
        <f>'OddsRatio_working_3-way'!U10/(3*'OddsRatio_working_3-way'!X10^(1/3))*SIN(('OddsRatio_working_3-way'!Y10+4*PI())/3)</f>
        <v>0.4809541455383271</v>
      </c>
      <c r="AL10" s="11">
        <f>'OddsRatio_working_3-way'!Z10+'OddsRatio_working_3-way'!AF10</f>
        <v>1.0426878555461783</v>
      </c>
      <c r="AM10" s="11">
        <f>'OddsRatio_working_3-way'!AA10+'OddsRatio_working_3-way'!AG10</f>
        <v>-0.6233861768203397</v>
      </c>
      <c r="AN10" s="11">
        <f>'OddsRatio_working_3-way'!AB10+'OddsRatio_working_3-way'!AH10</f>
        <v>-0.41930167872583901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1.0426878555461783</v>
      </c>
      <c r="AS10" s="11">
        <f>IF(('OddsRatio_working_3-way'!X10=0),IF(Q10&gt;0,-Q10^(1/3),(-Q10)^(1/3)),'OddsRatio_working_3-way'!AM10-'OddsRatio_working_3-way'!R10/3)</f>
        <v>-0.6233861768203397</v>
      </c>
      <c r="AT10" s="11">
        <f>IF(('OddsRatio_working_3-way'!X10=0),IF(Q10&gt;0,-Q10^(1/3),(-Q10)^(1/3)),'OddsRatio_working_3-way'!AN10-'OddsRatio_working_3-way'!R10/3)</f>
        <v>-0.41930167872583901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2.95</v>
      </c>
      <c r="B11" s="4">
        <f>IF('True_Odds_Calculator_3-way'!B12="","",'True_Odds_Calculator_3-way'!B12)</f>
        <v>3.64</v>
      </c>
      <c r="C11" s="4">
        <f>IF('True_Odds_Calculator_3-way'!C12="","",'True_Odds_Calculator_3-way'!C12)</f>
        <v>2.39</v>
      </c>
      <c r="D11" s="9">
        <f t="shared" si="13"/>
        <v>0.3281929303681414</v>
      </c>
      <c r="E11" s="9">
        <f t="shared" si="14"/>
        <v>0.26516005139125498</v>
      </c>
      <c r="F11" s="9">
        <f t="shared" si="15"/>
        <v>0.40664701824060379</v>
      </c>
      <c r="G11" s="9">
        <f t="shared" si="16"/>
        <v>1.0497375600949228</v>
      </c>
      <c r="H11" s="9">
        <f t="shared" si="17"/>
        <v>3.0469882421850998</v>
      </c>
      <c r="I11" s="9">
        <f t="shared" si="18"/>
        <v>3.7713071586505964</v>
      </c>
      <c r="J11" s="9">
        <f t="shared" si="19"/>
        <v>2.4591352085319431</v>
      </c>
      <c r="K11" s="11">
        <f t="shared" si="20"/>
        <v>0.33898305084745761</v>
      </c>
      <c r="L11" s="11">
        <f t="shared" si="21"/>
        <v>0.27472527472527469</v>
      </c>
      <c r="M11" s="11">
        <f t="shared" si="22"/>
        <v>0.41841004184100417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-0.27882520996484561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0.23301285623106768</v>
      </c>
      <c r="Q11" s="11">
        <f>2*'OddsRatio_working_3-way'!K11*'OddsRatio_working_3-way'!L11*'OddsRatio_working_3-way'!M11</f>
        <v>7.7930721147514273E-2</v>
      </c>
      <c r="R11" s="11">
        <f t="shared" si="23"/>
        <v>0</v>
      </c>
      <c r="S11" s="11">
        <f t="shared" si="24"/>
        <v>-0.83569508029939632</v>
      </c>
      <c r="T11" s="11">
        <f t="shared" si="25"/>
        <v>-0.27949668237438002</v>
      </c>
      <c r="U11" s="11">
        <f>'OddsRatio_working_3-way'!S11-'OddsRatio_working_3-way'!R11^2/3</f>
        <v>-0.83569508029939632</v>
      </c>
      <c r="V11" s="11">
        <f>'OddsRatio_working_3-way'!S11*'OddsRatio_working_3-way'!R11/3-2*'OddsRatio_working_3-way'!R11^3/27-'OddsRatio_working_3-way'!T11</f>
        <v>0.27949668237438002</v>
      </c>
      <c r="W11" s="11">
        <f>'OddsRatio_working_3-way'!V11^2+4*'OddsRatio_working_3-way'!U11^3/27</f>
        <v>-8.3464886422035395E-3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0.14702455925838429</v>
      </c>
      <c r="Y11" s="11">
        <f>IF('OddsRatio_working_3-way'!W11&gt;=0,IF('OddsRatio_working_3-way'!V11+SQRT('OddsRatio_working_3-way'!W11)&gt;0,0,PI()),ACOS('OddsRatio_working_3-way'!V11/(2*'OddsRatio_working_3-way'!X11)))</f>
        <v>0.31592244385941814</v>
      </c>
      <c r="Z11" s="11">
        <f>'OddsRatio_working_3-way'!X11^(1/3)*COS('OddsRatio_working_3-way'!Y11/3)</f>
        <v>0.5248687800474614</v>
      </c>
      <c r="AA11" s="11">
        <f>'OddsRatio_working_3-way'!X11^(1/3)*COS(('OddsRatio_working_3-way'!Y11+2*PI())/3)</f>
        <v>-0.31047960699135613</v>
      </c>
      <c r="AB11" s="11">
        <f>'OddsRatio_working_3-way'!X11^(1/3)*COS(('OddsRatio_working_3-way'!Y11+4*PI())/3)</f>
        <v>-0.21438917305610539</v>
      </c>
      <c r="AC11" s="11">
        <f>'OddsRatio_working_3-way'!X11^(1/3)*SIN('OddsRatio_working_3-way'!Y11/3)</f>
        <v>5.5477837899065179E-2</v>
      </c>
      <c r="AD11" s="11">
        <f>'OddsRatio_working_3-way'!X11^(1/3)*SIN(('OddsRatio_working_3-way'!Y11+2*PI())/3)</f>
        <v>0.42681077822491598</v>
      </c>
      <c r="AE11" s="11">
        <f>'OddsRatio_working_3-way'!X11^(1/3)*SIN(('OddsRatio_working_3-way'!Y11+4*PI())/3)</f>
        <v>-0.482288616123981</v>
      </c>
      <c r="AF11" s="11">
        <f>-'OddsRatio_working_3-way'!U11/(3*'OddsRatio_working_3-way'!X11^(1/3))*COS(('OddsRatio_working_3-way'!Y11)/3)</f>
        <v>0.52486878004746151</v>
      </c>
      <c r="AG11" s="11">
        <f>-'OddsRatio_working_3-way'!U11/(3*'OddsRatio_working_3-way'!X11^(1/3))*COS(('OddsRatio_working_3-way'!Y11+2*PI())/3)</f>
        <v>-0.31047960699135624</v>
      </c>
      <c r="AH11" s="11">
        <f>-'OddsRatio_working_3-way'!U11/(3*'OddsRatio_working_3-way'!X11^(1/3))*COS(('OddsRatio_working_3-way'!Y11+4*PI())/3)</f>
        <v>-0.21438917305610544</v>
      </c>
      <c r="AI11" s="11">
        <f>'OddsRatio_working_3-way'!U11/(3*'OddsRatio_working_3-way'!X11^(1/3))*SIN(('OddsRatio_working_3-way'!Y11)/3)</f>
        <v>-5.5477837899065192E-2</v>
      </c>
      <c r="AJ11" s="11">
        <f>'OddsRatio_working_3-way'!U11/(3*'OddsRatio_working_3-way'!X11^(1/3))*SIN(('OddsRatio_working_3-way'!Y11+2*PI())/3)</f>
        <v>-0.42681077822491609</v>
      </c>
      <c r="AK11" s="11">
        <f>'OddsRatio_working_3-way'!U11/(3*'OddsRatio_working_3-way'!X11^(1/3))*SIN(('OddsRatio_working_3-way'!Y11+4*PI())/3)</f>
        <v>0.48228861612398111</v>
      </c>
      <c r="AL11" s="11">
        <f>'OddsRatio_working_3-way'!Z11+'OddsRatio_working_3-way'!AF11</f>
        <v>1.0497375600949228</v>
      </c>
      <c r="AM11" s="11">
        <f>'OddsRatio_working_3-way'!AA11+'OddsRatio_working_3-way'!AG11</f>
        <v>-0.62095921398271237</v>
      </c>
      <c r="AN11" s="11">
        <f>'OddsRatio_working_3-way'!AB11+'OddsRatio_working_3-way'!AH11</f>
        <v>-0.42877834611221083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1.0497375600949228</v>
      </c>
      <c r="AS11" s="11">
        <f>IF(('OddsRatio_working_3-way'!X11=0),IF(Q11&gt;0,-Q11^(1/3),(-Q11)^(1/3)),'OddsRatio_working_3-way'!AM11-'OddsRatio_working_3-way'!R11/3)</f>
        <v>-0.62095921398271237</v>
      </c>
      <c r="AT11" s="11">
        <f>IF(('OddsRatio_working_3-way'!X11=0),IF(Q11&gt;0,-Q11^(1/3),(-Q11)^(1/3)),'OddsRatio_working_3-way'!AN11-'OddsRatio_working_3-way'!R11/3)</f>
        <v>-0.42877834611221083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5.26</v>
      </c>
      <c r="B12" s="4">
        <f>IF('True_Odds_Calculator_3-way'!B13="","",'True_Odds_Calculator_3-way'!B13)</f>
        <v>3.62</v>
      </c>
      <c r="C12" s="4">
        <f>IF('True_Odds_Calculator_3-way'!C13="","",'True_Odds_Calculator_3-way'!C13)</f>
        <v>1.75</v>
      </c>
      <c r="D12" s="9">
        <f t="shared" si="13"/>
        <v>0.18051116054470373</v>
      </c>
      <c r="E12" s="9">
        <f t="shared" si="14"/>
        <v>0.26370625620794158</v>
      </c>
      <c r="F12" s="9">
        <f t="shared" si="15"/>
        <v>0.55578258324735452</v>
      </c>
      <c r="G12" s="9">
        <f t="shared" si="16"/>
        <v>1.0656863076616507</v>
      </c>
      <c r="H12" s="9">
        <f t="shared" si="17"/>
        <v>5.5398236706386319</v>
      </c>
      <c r="I12" s="9">
        <f t="shared" si="18"/>
        <v>3.7920981260735247</v>
      </c>
      <c r="J12" s="9">
        <f t="shared" si="19"/>
        <v>1.7992647307462382</v>
      </c>
      <c r="K12" s="11">
        <f t="shared" si="20"/>
        <v>0.19011406844106465</v>
      </c>
      <c r="L12" s="11">
        <f t="shared" si="21"/>
        <v>0.27624309392265195</v>
      </c>
      <c r="M12" s="11">
        <f t="shared" si="22"/>
        <v>0.5714285714285714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-0.25121165832885672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0.22897716530470771</v>
      </c>
      <c r="Q12" s="11">
        <f>2*'OddsRatio_working_3-way'!K12*'OddsRatio_working_3-way'!L12*'OddsRatio_working_3-way'!M12</f>
        <v>6.002022681643715E-2</v>
      </c>
      <c r="R12" s="11">
        <f t="shared" si="23"/>
        <v>0</v>
      </c>
      <c r="S12" s="11">
        <f t="shared" si="24"/>
        <v>-0.91149099857840898</v>
      </c>
      <c r="T12" s="11">
        <f t="shared" si="25"/>
        <v>-0.23892293540718454</v>
      </c>
      <c r="U12" s="11">
        <f>'OddsRatio_working_3-way'!S12-'OddsRatio_working_3-way'!R12^2/3</f>
        <v>-0.91149099857840898</v>
      </c>
      <c r="V12" s="11">
        <f>'OddsRatio_working_3-way'!S12*'OddsRatio_working_3-way'!R12/3-2*'OddsRatio_working_3-way'!R12^3/27-'OddsRatio_working_3-way'!T12</f>
        <v>0.23892293540718454</v>
      </c>
      <c r="W12" s="11">
        <f>'OddsRatio_working_3-way'!V12^2+4*'OddsRatio_working_3-way'!U12^3/27</f>
        <v>-5.5105632430118436E-2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0.16747373039801206</v>
      </c>
      <c r="Y12" s="11">
        <f>IF('OddsRatio_working_3-way'!W12&gt;=0,IF('OddsRatio_working_3-way'!V12+SQRT('OddsRatio_working_3-way'!W12)&gt;0,0,PI()),ACOS('OddsRatio_working_3-way'!V12/(2*'OddsRatio_working_3-way'!X12)))</f>
        <v>0.77657989658264792</v>
      </c>
      <c r="Z12" s="11">
        <f>'OddsRatio_working_3-way'!X12^(1/3)*COS('OddsRatio_working_3-way'!Y12/3)</f>
        <v>0.53284315383082537</v>
      </c>
      <c r="AA12" s="11">
        <f>'OddsRatio_working_3-way'!X12^(1/3)*COS(('OddsRatio_working_3-way'!Y12+2*PI())/3)</f>
        <v>-0.38861560175425991</v>
      </c>
      <c r="AB12" s="11">
        <f>'OddsRatio_working_3-way'!X12^(1/3)*COS(('OddsRatio_working_3-way'!Y12+4*PI())/3)</f>
        <v>-0.14422755207656554</v>
      </c>
      <c r="AC12" s="11">
        <f>'OddsRatio_working_3-way'!X12^(1/3)*SIN('OddsRatio_working_3-way'!Y12/3)</f>
        <v>0.14109750626814449</v>
      </c>
      <c r="AD12" s="11">
        <f>'OddsRatio_working_3-way'!X12^(1/3)*SIN(('OddsRatio_working_3-way'!Y12+2*PI())/3)</f>
        <v>0.39090695431604194</v>
      </c>
      <c r="AE12" s="11">
        <f>'OddsRatio_working_3-way'!X12^(1/3)*SIN(('OddsRatio_working_3-way'!Y12+4*PI())/3)</f>
        <v>-0.53200446058418649</v>
      </c>
      <c r="AF12" s="11">
        <f>-'OddsRatio_working_3-way'!U12/(3*'OddsRatio_working_3-way'!X12^(1/3))*COS(('OddsRatio_working_3-way'!Y12)/3)</f>
        <v>0.53284315383082537</v>
      </c>
      <c r="AG12" s="11">
        <f>-'OddsRatio_working_3-way'!U12/(3*'OddsRatio_working_3-way'!X12^(1/3))*COS(('OddsRatio_working_3-way'!Y12+2*PI())/3)</f>
        <v>-0.38861560175425991</v>
      </c>
      <c r="AH12" s="11">
        <f>-'OddsRatio_working_3-way'!U12/(3*'OddsRatio_working_3-way'!X12^(1/3))*COS(('OddsRatio_working_3-way'!Y12+4*PI())/3)</f>
        <v>-0.14422755207656554</v>
      </c>
      <c r="AI12" s="11">
        <f>'OddsRatio_working_3-way'!U12/(3*'OddsRatio_working_3-way'!X12^(1/3))*SIN(('OddsRatio_working_3-way'!Y12)/3)</f>
        <v>-0.14109750626814449</v>
      </c>
      <c r="AJ12" s="11">
        <f>'OddsRatio_working_3-way'!U12/(3*'OddsRatio_working_3-way'!X12^(1/3))*SIN(('OddsRatio_working_3-way'!Y12+2*PI())/3)</f>
        <v>-0.39090695431604194</v>
      </c>
      <c r="AK12" s="11">
        <f>'OddsRatio_working_3-way'!U12/(3*'OddsRatio_working_3-way'!X12^(1/3))*SIN(('OddsRatio_working_3-way'!Y12+4*PI())/3)</f>
        <v>0.53200446058418649</v>
      </c>
      <c r="AL12" s="11">
        <f>'OddsRatio_working_3-way'!Z12+'OddsRatio_working_3-way'!AF12</f>
        <v>1.0656863076616507</v>
      </c>
      <c r="AM12" s="11">
        <f>'OddsRatio_working_3-way'!AA12+'OddsRatio_working_3-way'!AG12</f>
        <v>-0.77723120350851982</v>
      </c>
      <c r="AN12" s="11">
        <f>'OddsRatio_working_3-way'!AB12+'OddsRatio_working_3-way'!AH12</f>
        <v>-0.28845510415313108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1.0656863076616507</v>
      </c>
      <c r="AS12" s="11">
        <f>IF(('OddsRatio_working_3-way'!X12=0),IF(Q12&gt;0,-Q12^(1/3),(-Q12)^(1/3)),'OddsRatio_working_3-way'!AM12-'OddsRatio_working_3-way'!R12/3)</f>
        <v>-0.77723120350851982</v>
      </c>
      <c r="AT12" s="11">
        <f>IF(('OddsRatio_working_3-way'!X12=0),IF(Q12&gt;0,-Q12^(1/3),(-Q12)^(1/3)),'OddsRatio_working_3-way'!AN12-'OddsRatio_working_3-way'!R12/3)</f>
        <v>-0.28845510415313108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3.38</v>
      </c>
      <c r="B13" s="4">
        <f>IF('True_Odds_Calculator_3-way'!B14="","",'True_Odds_Calculator_3-way'!B14)</f>
        <v>3.5</v>
      </c>
      <c r="C13" s="4">
        <f>IF('True_Odds_Calculator_3-way'!C14="","",'True_Odds_Calculator_3-way'!C14)</f>
        <v>2.21</v>
      </c>
      <c r="D13" s="9">
        <f t="shared" si="13"/>
        <v>0.2851401937812772</v>
      </c>
      <c r="E13" s="9">
        <f t="shared" si="14"/>
        <v>0.27522033064356405</v>
      </c>
      <c r="F13" s="9">
        <f t="shared" si="15"/>
        <v>0.43963947557515859</v>
      </c>
      <c r="G13" s="9">
        <f t="shared" si="16"/>
        <v>1.0533810022851737</v>
      </c>
      <c r="H13" s="9">
        <f t="shared" si="17"/>
        <v>3.5070467854387135</v>
      </c>
      <c r="I13" s="9">
        <f t="shared" si="18"/>
        <v>3.6334525057129339</v>
      </c>
      <c r="J13" s="9">
        <f t="shared" si="19"/>
        <v>2.2745910127650606</v>
      </c>
      <c r="K13" s="11">
        <f t="shared" si="20"/>
        <v>0.29585798816568049</v>
      </c>
      <c r="L13" s="11">
        <f t="shared" si="21"/>
        <v>0.2857142857142857</v>
      </c>
      <c r="M13" s="11">
        <f t="shared" si="22"/>
        <v>0.45248868778280543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-0.27537551206190247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0.23293796353316015</v>
      </c>
      <c r="Q13" s="11">
        <f>2*'OddsRatio_working_3-way'!K13*'OddsRatio_working_3-way'!L13*'OddsRatio_working_3-way'!M13</f>
        <v>7.6498510191514019E-2</v>
      </c>
      <c r="R13" s="11">
        <f t="shared" si="23"/>
        <v>0</v>
      </c>
      <c r="S13" s="11">
        <f t="shared" si="24"/>
        <v>-0.84589207583860015</v>
      </c>
      <c r="T13" s="11">
        <f t="shared" si="25"/>
        <v>-0.27779706924091963</v>
      </c>
      <c r="U13" s="11">
        <f>'OddsRatio_working_3-way'!S13-'OddsRatio_working_3-way'!R13^2/3</f>
        <v>-0.84589207583860015</v>
      </c>
      <c r="V13" s="11">
        <f>'OddsRatio_working_3-way'!S13*'OddsRatio_working_3-way'!R13/3-2*'OddsRatio_working_3-way'!R13^3/27-'OddsRatio_working_3-way'!T13</f>
        <v>0.27779706924091963</v>
      </c>
      <c r="W13" s="11">
        <f>'OddsRatio_working_3-way'!V13^2+4*'OddsRatio_working_3-way'!U13^3/27</f>
        <v>-1.2497534456431689E-2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0.14972370064161183</v>
      </c>
      <c r="Y13" s="11">
        <f>IF('OddsRatio_working_3-way'!W13&gt;=0,IF('OddsRatio_working_3-way'!V13+SQRT('OddsRatio_working_3-way'!W13)&gt;0,0,PI()),ACOS('OddsRatio_working_3-way'!V13/(2*'OddsRatio_working_3-way'!X13)))</f>
        <v>0.38259479303182364</v>
      </c>
      <c r="Z13" s="11">
        <f>'OddsRatio_working_3-way'!X13^(1/3)*COS('OddsRatio_working_3-way'!Y13/3)</f>
        <v>0.52669050114258698</v>
      </c>
      <c r="AA13" s="11">
        <f>'OddsRatio_working_3-way'!X13^(1/3)*COS(('OddsRatio_working_3-way'!Y13+2*PI())/3)</f>
        <v>-0.32183333452245483</v>
      </c>
      <c r="AB13" s="11">
        <f>'OddsRatio_working_3-way'!X13^(1/3)*COS(('OddsRatio_working_3-way'!Y13+4*PI())/3)</f>
        <v>-0.20485716662013195</v>
      </c>
      <c r="AC13" s="11">
        <f>'OddsRatio_working_3-way'!X13^(1/3)*SIN('OddsRatio_working_3-way'!Y13/3)</f>
        <v>6.7536222027177018E-2</v>
      </c>
      <c r="AD13" s="11">
        <f>'OddsRatio_working_3-way'!X13^(1/3)*SIN(('OddsRatio_working_3-way'!Y13+2*PI())/3)</f>
        <v>0.42235924290784871</v>
      </c>
      <c r="AE13" s="11">
        <f>'OddsRatio_working_3-way'!X13^(1/3)*SIN(('OddsRatio_working_3-way'!Y13+4*PI())/3)</f>
        <v>-0.48989546493502567</v>
      </c>
      <c r="AF13" s="11">
        <f>-'OddsRatio_working_3-way'!U13/(3*'OddsRatio_working_3-way'!X13^(1/3))*COS(('OddsRatio_working_3-way'!Y13)/3)</f>
        <v>0.52669050114258675</v>
      </c>
      <c r="AG13" s="11">
        <f>-'OddsRatio_working_3-way'!U13/(3*'OddsRatio_working_3-way'!X13^(1/3))*COS(('OddsRatio_working_3-way'!Y13+2*PI())/3)</f>
        <v>-0.32183333452245472</v>
      </c>
      <c r="AH13" s="11">
        <f>-'OddsRatio_working_3-way'!U13/(3*'OddsRatio_working_3-way'!X13^(1/3))*COS(('OddsRatio_working_3-way'!Y13+4*PI())/3)</f>
        <v>-0.20485716662013187</v>
      </c>
      <c r="AI13" s="11">
        <f>'OddsRatio_working_3-way'!U13/(3*'OddsRatio_working_3-way'!X13^(1/3))*SIN(('OddsRatio_working_3-way'!Y13)/3)</f>
        <v>-6.753622202717699E-2</v>
      </c>
      <c r="AJ13" s="11">
        <f>'OddsRatio_working_3-way'!U13/(3*'OddsRatio_working_3-way'!X13^(1/3))*SIN(('OddsRatio_working_3-way'!Y13+2*PI())/3)</f>
        <v>-0.42235924290784854</v>
      </c>
      <c r="AK13" s="11">
        <f>'OddsRatio_working_3-way'!U13/(3*'OddsRatio_working_3-way'!X13^(1/3))*SIN(('OddsRatio_working_3-way'!Y13+4*PI())/3)</f>
        <v>0.48989546493502545</v>
      </c>
      <c r="AL13" s="11">
        <f>'OddsRatio_working_3-way'!Z13+'OddsRatio_working_3-way'!AF13</f>
        <v>1.0533810022851737</v>
      </c>
      <c r="AM13" s="11">
        <f>'OddsRatio_working_3-way'!AA13+'OddsRatio_working_3-way'!AG13</f>
        <v>-0.64366666904490955</v>
      </c>
      <c r="AN13" s="11">
        <f>'OddsRatio_working_3-way'!AB13+'OddsRatio_working_3-way'!AH13</f>
        <v>-0.40971433324026385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1.0533810022851737</v>
      </c>
      <c r="AS13" s="11">
        <f>IF(('OddsRatio_working_3-way'!X13=0),IF(Q13&gt;0,-Q13^(1/3),(-Q13)^(1/3)),'OddsRatio_working_3-way'!AM13-'OddsRatio_working_3-way'!R13/3)</f>
        <v>-0.64366666904490955</v>
      </c>
      <c r="AT13" s="11">
        <f>IF(('OddsRatio_working_3-way'!X13=0),IF(Q13&gt;0,-Q13^(1/3),(-Q13)^(1/3)),'OddsRatio_working_3-way'!AN13-'OddsRatio_working_3-way'!R13/3)</f>
        <v>-0.40971433324026385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3.59</v>
      </c>
      <c r="B14" s="4">
        <f>IF('True_Odds_Calculator_3-way'!B15="","",'True_Odds_Calculator_3-way'!B15)</f>
        <v>3.74</v>
      </c>
      <c r="C14" s="4">
        <f>IF('True_Odds_Calculator_3-way'!C15="","",'True_Odds_Calculator_3-way'!C15)</f>
        <v>2.0499999999999998</v>
      </c>
      <c r="D14" s="9">
        <f t="shared" si="13"/>
        <v>0.26811061435921785</v>
      </c>
      <c r="E14" s="9">
        <f t="shared" si="14"/>
        <v>0.25720822239750352</v>
      </c>
      <c r="F14" s="9">
        <f t="shared" si="15"/>
        <v>0.47468116324327886</v>
      </c>
      <c r="G14" s="9">
        <f t="shared" si="16"/>
        <v>1.0539783180686482</v>
      </c>
      <c r="H14" s="9">
        <f t="shared" si="17"/>
        <v>3.7298038437977987</v>
      </c>
      <c r="I14" s="9">
        <f t="shared" si="18"/>
        <v>3.8879005915080969</v>
      </c>
      <c r="J14" s="9">
        <f t="shared" si="19"/>
        <v>2.1066772339720798</v>
      </c>
      <c r="K14" s="11">
        <f t="shared" si="20"/>
        <v>0.2785515320334262</v>
      </c>
      <c r="L14" s="11">
        <f t="shared" si="21"/>
        <v>0.26737967914438499</v>
      </c>
      <c r="M14" s="11">
        <f t="shared" si="22"/>
        <v>0.48780487804878053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-0.27071960901784697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0.23179324042953686</v>
      </c>
      <c r="Q14" s="11">
        <f>2*'OddsRatio_working_3-way'!K14*'OddsRatio_working_3-way'!L14*'OddsRatio_working_3-way'!M14</f>
        <v>7.266245781490184E-2</v>
      </c>
      <c r="R14" s="11">
        <f t="shared" si="23"/>
        <v>0</v>
      </c>
      <c r="S14" s="11">
        <f t="shared" si="24"/>
        <v>-0.85621149229074156</v>
      </c>
      <c r="T14" s="11">
        <f t="shared" si="25"/>
        <v>-0.26840485651747387</v>
      </c>
      <c r="U14" s="11">
        <f>'OddsRatio_working_3-way'!S14-'OddsRatio_working_3-way'!R14^2/3</f>
        <v>-0.85621149229074156</v>
      </c>
      <c r="V14" s="11">
        <f>'OddsRatio_working_3-way'!S14*'OddsRatio_working_3-way'!R14/3-2*'OddsRatio_working_3-way'!R14^3/27-'OddsRatio_working_3-way'!T14</f>
        <v>0.26840485651747387</v>
      </c>
      <c r="W14" s="11">
        <f>'OddsRatio_working_3-way'!V14^2+4*'OddsRatio_working_3-way'!U14^3/27</f>
        <v>-2.0949504837678726E-2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0.15247185956746614</v>
      </c>
      <c r="Y14" s="11">
        <f>IF('OddsRatio_working_3-way'!W14&gt;=0,IF('OddsRatio_working_3-way'!V14+SQRT('OddsRatio_working_3-way'!W14)&gt;0,0,PI()),ACOS('OddsRatio_working_3-way'!V14/(2*'OddsRatio_working_3-way'!X14)))</f>
        <v>0.4945585220980111</v>
      </c>
      <c r="Z14" s="11">
        <f>'OddsRatio_working_3-way'!X14^(1/3)*COS('OddsRatio_working_3-way'!Y14/3)</f>
        <v>0.52698915903432419</v>
      </c>
      <c r="AA14" s="11">
        <f>'OddsRatio_working_3-way'!X14^(1/3)*COS(('OddsRatio_working_3-way'!Y14+2*PI())/3)</f>
        <v>-0.33942015338991732</v>
      </c>
      <c r="AB14" s="11">
        <f>'OddsRatio_working_3-way'!X14^(1/3)*COS(('OddsRatio_working_3-way'!Y14+4*PI())/3)</f>
        <v>-0.18756900564440682</v>
      </c>
      <c r="AC14" s="11">
        <f>'OddsRatio_working_3-way'!X14^(1/3)*SIN('OddsRatio_working_3-way'!Y14/3)</f>
        <v>8.7671301027624174E-2</v>
      </c>
      <c r="AD14" s="11">
        <f>'OddsRatio_working_3-way'!X14^(1/3)*SIN(('OddsRatio_working_3-way'!Y14+2*PI())/3)</f>
        <v>0.41255034872891039</v>
      </c>
      <c r="AE14" s="11">
        <f>'OddsRatio_working_3-way'!X14^(1/3)*SIN(('OddsRatio_working_3-way'!Y14+4*PI())/3)</f>
        <v>-0.50022164975653449</v>
      </c>
      <c r="AF14" s="11">
        <f>-'OddsRatio_working_3-way'!U14/(3*'OddsRatio_working_3-way'!X14^(1/3))*COS(('OddsRatio_working_3-way'!Y14)/3)</f>
        <v>0.52698915903432408</v>
      </c>
      <c r="AG14" s="11">
        <f>-'OddsRatio_working_3-way'!U14/(3*'OddsRatio_working_3-way'!X14^(1/3))*COS(('OddsRatio_working_3-way'!Y14+2*PI())/3)</f>
        <v>-0.33942015338991727</v>
      </c>
      <c r="AH14" s="11">
        <f>-'OddsRatio_working_3-way'!U14/(3*'OddsRatio_working_3-way'!X14^(1/3))*COS(('OddsRatio_working_3-way'!Y14+4*PI())/3)</f>
        <v>-0.18756900564440679</v>
      </c>
      <c r="AI14" s="11">
        <f>'OddsRatio_working_3-way'!U14/(3*'OddsRatio_working_3-way'!X14^(1/3))*SIN(('OddsRatio_working_3-way'!Y14)/3)</f>
        <v>-8.767130102762416E-2</v>
      </c>
      <c r="AJ14" s="11">
        <f>'OddsRatio_working_3-way'!U14/(3*'OddsRatio_working_3-way'!X14^(1/3))*SIN(('OddsRatio_working_3-way'!Y14+2*PI())/3)</f>
        <v>-0.41255034872891033</v>
      </c>
      <c r="AK14" s="11">
        <f>'OddsRatio_working_3-way'!U14/(3*'OddsRatio_working_3-way'!X14^(1/3))*SIN(('OddsRatio_working_3-way'!Y14+4*PI())/3)</f>
        <v>0.50022164975653438</v>
      </c>
      <c r="AL14" s="11">
        <f>'OddsRatio_working_3-way'!Z14+'OddsRatio_working_3-way'!AF14</f>
        <v>1.0539783180686482</v>
      </c>
      <c r="AM14" s="11">
        <f>'OddsRatio_working_3-way'!AA14+'OddsRatio_working_3-way'!AG14</f>
        <v>-0.67884030677983453</v>
      </c>
      <c r="AN14" s="11">
        <f>'OddsRatio_working_3-way'!AB14+'OddsRatio_working_3-way'!AH14</f>
        <v>-0.37513801128881363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1.0539783180686482</v>
      </c>
      <c r="AS14" s="11">
        <f>IF(('OddsRatio_working_3-way'!X14=0),IF(Q14&gt;0,-Q14^(1/3),(-Q14)^(1/3)),'OddsRatio_working_3-way'!AM14-'OddsRatio_working_3-way'!R14/3)</f>
        <v>-0.67884030677983453</v>
      </c>
      <c r="AT14" s="11">
        <f>IF(('OddsRatio_working_3-way'!X14=0),IF(Q14&gt;0,-Q14^(1/3),(-Q14)^(1/3)),'OddsRatio_working_3-way'!AN14-'OddsRatio_working_3-way'!R14/3)</f>
        <v>-0.37513801128881363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5.1100000000000003</v>
      </c>
      <c r="B15" s="4">
        <f>IF('True_Odds_Calculator_3-way'!B16="","",'True_Odds_Calculator_3-way'!B16)</f>
        <v>3.66</v>
      </c>
      <c r="C15" s="4">
        <f>IF('True_Odds_Calculator_3-way'!C16="","",'True_Odds_Calculator_3-way'!C16)</f>
        <v>1.76</v>
      </c>
      <c r="D15" s="9">
        <f t="shared" si="13"/>
        <v>0.18608973420835684</v>
      </c>
      <c r="E15" s="9">
        <f t="shared" si="14"/>
        <v>0.26104885869814792</v>
      </c>
      <c r="F15" s="9">
        <f t="shared" si="15"/>
        <v>0.55286140709349507</v>
      </c>
      <c r="G15" s="9">
        <f t="shared" si="16"/>
        <v>1.0641731296047103</v>
      </c>
      <c r="H15" s="9">
        <f t="shared" si="17"/>
        <v>5.37375156267536</v>
      </c>
      <c r="I15" s="9">
        <f t="shared" si="18"/>
        <v>3.8307005247485297</v>
      </c>
      <c r="J15" s="9">
        <f t="shared" si="19"/>
        <v>1.8087715784995801</v>
      </c>
      <c r="K15" s="11">
        <f t="shared" si="20"/>
        <v>0.19569471624266144</v>
      </c>
      <c r="L15" s="11">
        <f t="shared" si="21"/>
        <v>0.27322404371584696</v>
      </c>
      <c r="M15" s="11">
        <f t="shared" si="22"/>
        <v>0.56818181818181823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-0.25241920666353623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0.22876012377472069</v>
      </c>
      <c r="Q15" s="11">
        <f>2*'OddsRatio_working_3-way'!K15*'OddsRatio_working_3-way'!L15*'OddsRatio_working_3-way'!M15</f>
        <v>6.0759661029142271E-2</v>
      </c>
      <c r="R15" s="11">
        <f t="shared" si="23"/>
        <v>0</v>
      </c>
      <c r="S15" s="11">
        <f t="shared" si="24"/>
        <v>-0.90627067091470548</v>
      </c>
      <c r="T15" s="11">
        <f t="shared" si="25"/>
        <v>-0.24070934154441045</v>
      </c>
      <c r="U15" s="11">
        <f>'OddsRatio_working_3-way'!S15-'OddsRatio_working_3-way'!R15^2/3</f>
        <v>-0.90627067091470548</v>
      </c>
      <c r="V15" s="11">
        <f>'OddsRatio_working_3-way'!S15*'OddsRatio_working_3-way'!R15/3-2*'OddsRatio_working_3-way'!R15^3/27-'OddsRatio_working_3-way'!T15</f>
        <v>0.24070934154441045</v>
      </c>
      <c r="W15" s="11">
        <f>'OddsRatio_working_3-way'!V15^2+4*'OddsRatio_working_3-way'!U15^3/27</f>
        <v>-5.23322194770783E-2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0.16603704901604185</v>
      </c>
      <c r="Y15" s="11">
        <f>IF('OddsRatio_working_3-way'!W15&gt;=0,IF('OddsRatio_working_3-way'!V15+SQRT('OddsRatio_working_3-way'!W15)&gt;0,0,PI()),ACOS('OddsRatio_working_3-way'!V15/(2*'OddsRatio_working_3-way'!X15)))</f>
        <v>0.75995595069608368</v>
      </c>
      <c r="Z15" s="11">
        <f>'OddsRatio_working_3-way'!X15^(1/3)*COS('OddsRatio_working_3-way'!Y15/3)</f>
        <v>0.53208656480235528</v>
      </c>
      <c r="AA15" s="11">
        <f>'OddsRatio_working_3-way'!X15^(1/3)*COS(('OddsRatio_working_3-way'!Y15+2*PI())/3)</f>
        <v>-0.38533529133848304</v>
      </c>
      <c r="AB15" s="11">
        <f>'OddsRatio_working_3-way'!X15^(1/3)*COS(('OddsRatio_working_3-way'!Y15+4*PI())/3)</f>
        <v>-0.1467512734638721</v>
      </c>
      <c r="AC15" s="11">
        <f>'OddsRatio_working_3-way'!X15^(1/3)*SIN('OddsRatio_working_3-way'!Y15/3)</f>
        <v>0.13774654694424915</v>
      </c>
      <c r="AD15" s="11">
        <f>'OddsRatio_working_3-way'!X15^(1/3)*SIN(('OddsRatio_working_3-way'!Y15+2*PI())/3)</f>
        <v>0.39192720865911007</v>
      </c>
      <c r="AE15" s="11">
        <f>'OddsRatio_working_3-way'!X15^(1/3)*SIN(('OddsRatio_working_3-way'!Y15+4*PI())/3)</f>
        <v>-0.52967375560335916</v>
      </c>
      <c r="AF15" s="11">
        <f>-'OddsRatio_working_3-way'!U15/(3*'OddsRatio_working_3-way'!X15^(1/3))*COS(('OddsRatio_working_3-way'!Y15)/3)</f>
        <v>0.53208656480235517</v>
      </c>
      <c r="AG15" s="11">
        <f>-'OddsRatio_working_3-way'!U15/(3*'OddsRatio_working_3-way'!X15^(1/3))*COS(('OddsRatio_working_3-way'!Y15+2*PI())/3)</f>
        <v>-0.38533529133848293</v>
      </c>
      <c r="AH15" s="11">
        <f>-'OddsRatio_working_3-way'!U15/(3*'OddsRatio_working_3-way'!X15^(1/3))*COS(('OddsRatio_working_3-way'!Y15+4*PI())/3)</f>
        <v>-0.14675127346387207</v>
      </c>
      <c r="AI15" s="11">
        <f>'OddsRatio_working_3-way'!U15/(3*'OddsRatio_working_3-way'!X15^(1/3))*SIN(('OddsRatio_working_3-way'!Y15)/3)</f>
        <v>-0.13774654694424912</v>
      </c>
      <c r="AJ15" s="11">
        <f>'OddsRatio_working_3-way'!U15/(3*'OddsRatio_working_3-way'!X15^(1/3))*SIN(('OddsRatio_working_3-way'!Y15+2*PI())/3)</f>
        <v>-0.39192720865910996</v>
      </c>
      <c r="AK15" s="11">
        <f>'OddsRatio_working_3-way'!U15/(3*'OddsRatio_working_3-way'!X15^(1/3))*SIN(('OddsRatio_working_3-way'!Y15+4*PI())/3)</f>
        <v>0.52967375560335905</v>
      </c>
      <c r="AL15" s="11">
        <f>'OddsRatio_working_3-way'!Z15+'OddsRatio_working_3-way'!AF15</f>
        <v>1.0641731296047103</v>
      </c>
      <c r="AM15" s="11">
        <f>'OddsRatio_working_3-way'!AA15+'OddsRatio_working_3-way'!AG15</f>
        <v>-0.77067058267696598</v>
      </c>
      <c r="AN15" s="11">
        <f>'OddsRatio_working_3-way'!AB15+'OddsRatio_working_3-way'!AH15</f>
        <v>-0.29350254692774413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1.0641731296047103</v>
      </c>
      <c r="AS15" s="11">
        <f>IF(('OddsRatio_working_3-way'!X15=0),IF(Q15&gt;0,-Q15^(1/3),(-Q15)^(1/3)),'OddsRatio_working_3-way'!AM15-'OddsRatio_working_3-way'!R15/3)</f>
        <v>-0.77067058267696598</v>
      </c>
      <c r="AT15" s="11">
        <f>IF(('OddsRatio_working_3-way'!X15=0),IF(Q15&gt;0,-Q15^(1/3),(-Q15)^(1/3)),'OddsRatio_working_3-way'!AN15-'OddsRatio_working_3-way'!R15/3)</f>
        <v>-0.29350254692774413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3.89</v>
      </c>
      <c r="B16" s="4">
        <f>IF('True_Odds_Calculator_3-way'!B17="","",'True_Odds_Calculator_3-way'!B17)</f>
        <v>3.65</v>
      </c>
      <c r="C16" s="4">
        <f>IF('True_Odds_Calculator_3-way'!C17="","",'True_Odds_Calculator_3-way'!C17)</f>
        <v>1.99</v>
      </c>
      <c r="D16" s="9">
        <f t="shared" si="13"/>
        <v>0.24710774815293793</v>
      </c>
      <c r="E16" s="9">
        <f t="shared" si="14"/>
        <v>0.26358832453078512</v>
      </c>
      <c r="F16" s="9">
        <f t="shared" si="15"/>
        <v>0.48930392731627675</v>
      </c>
      <c r="G16" s="9">
        <f t="shared" si="16"/>
        <v>1.0542621672828081</v>
      </c>
      <c r="H16" s="9">
        <f t="shared" si="17"/>
        <v>4.0468176634473156</v>
      </c>
      <c r="I16" s="9">
        <f t="shared" si="18"/>
        <v>3.7937947432994421</v>
      </c>
      <c r="J16" s="9">
        <f t="shared" si="19"/>
        <v>2.0437195456099806</v>
      </c>
      <c r="K16" s="11">
        <f t="shared" si="20"/>
        <v>0.25706940874035988</v>
      </c>
      <c r="L16" s="11">
        <f t="shared" si="21"/>
        <v>0.27397260273972601</v>
      </c>
      <c r="M16" s="11">
        <f t="shared" si="22"/>
        <v>0.50251256281407031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-0.26833873561914579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0.23110941544359467</v>
      </c>
      <c r="Q16" s="11">
        <f>2*'OddsRatio_working_3-way'!K16*'OddsRatio_working_3-way'!L16*'OddsRatio_working_3-way'!M16</f>
        <v>7.0783894469707398E-2</v>
      </c>
      <c r="R16" s="11">
        <f t="shared" si="23"/>
        <v>0</v>
      </c>
      <c r="S16" s="11">
        <f t="shared" si="24"/>
        <v>-0.86125998510930291</v>
      </c>
      <c r="T16" s="11">
        <f t="shared" si="25"/>
        <v>-0.26378560033975584</v>
      </c>
      <c r="U16" s="11">
        <f>'OddsRatio_working_3-way'!S16-'OddsRatio_working_3-way'!R16^2/3</f>
        <v>-0.86125998510930291</v>
      </c>
      <c r="V16" s="11">
        <f>'OddsRatio_working_3-way'!S16*'OddsRatio_working_3-way'!R16/3-2*'OddsRatio_working_3-way'!R16^3/27-'OddsRatio_working_3-way'!T16</f>
        <v>0.26378560033975584</v>
      </c>
      <c r="W16" s="11">
        <f>'OddsRatio_working_3-way'!V16^2+4*'OddsRatio_working_3-way'!U16^3/27</f>
        <v>-2.5062453775174395E-2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0.15382237867243162</v>
      </c>
      <c r="Y16" s="11">
        <f>IF('OddsRatio_working_3-way'!W16&gt;=0,IF('OddsRatio_working_3-way'!V16+SQRT('OddsRatio_working_3-way'!W16)&gt;0,0,PI()),ACOS('OddsRatio_working_3-way'!V16/(2*'OddsRatio_working_3-way'!X16)))</f>
        <v>0.54053070112537949</v>
      </c>
      <c r="Z16" s="11">
        <f>'OddsRatio_working_3-way'!X16^(1/3)*COS('OddsRatio_working_3-way'!Y16/3)</f>
        <v>0.52713108364140415</v>
      </c>
      <c r="AA16" s="11">
        <f>'OddsRatio_working_3-way'!X16^(1/3)*COS(('OddsRatio_working_3-way'!Y16+2*PI())/3)</f>
        <v>-0.34671968646548257</v>
      </c>
      <c r="AB16" s="11">
        <f>'OddsRatio_working_3-way'!X16^(1/3)*COS(('OddsRatio_working_3-way'!Y16+4*PI())/3)</f>
        <v>-0.1804113971759217</v>
      </c>
      <c r="AC16" s="11">
        <f>'OddsRatio_working_3-way'!X16^(1/3)*SIN('OddsRatio_working_3-way'!Y16/3)</f>
        <v>9.6018135589794121E-2</v>
      </c>
      <c r="AD16" s="11">
        <f>'OddsRatio_working_3-way'!X16^(1/3)*SIN(('OddsRatio_working_3-way'!Y16+2*PI())/3)</f>
        <v>0.4084998417629786</v>
      </c>
      <c r="AE16" s="11">
        <f>'OddsRatio_working_3-way'!X16^(1/3)*SIN(('OddsRatio_working_3-way'!Y16+4*PI())/3)</f>
        <v>-0.50451797735277271</v>
      </c>
      <c r="AF16" s="11">
        <f>-'OddsRatio_working_3-way'!U16/(3*'OddsRatio_working_3-way'!X16^(1/3))*COS(('OddsRatio_working_3-way'!Y16)/3)</f>
        <v>0.52713108364140404</v>
      </c>
      <c r="AG16" s="11">
        <f>-'OddsRatio_working_3-way'!U16/(3*'OddsRatio_working_3-way'!X16^(1/3))*COS(('OddsRatio_working_3-way'!Y16+2*PI())/3)</f>
        <v>-0.34671968646548246</v>
      </c>
      <c r="AH16" s="11">
        <f>-'OddsRatio_working_3-way'!U16/(3*'OddsRatio_working_3-way'!X16^(1/3))*COS(('OddsRatio_working_3-way'!Y16+4*PI())/3)</f>
        <v>-0.18041139717592167</v>
      </c>
      <c r="AI16" s="11">
        <f>'OddsRatio_working_3-way'!U16/(3*'OddsRatio_working_3-way'!X16^(1/3))*SIN(('OddsRatio_working_3-way'!Y16)/3)</f>
        <v>-9.6018135589794093E-2</v>
      </c>
      <c r="AJ16" s="11">
        <f>'OddsRatio_working_3-way'!U16/(3*'OddsRatio_working_3-way'!X16^(1/3))*SIN(('OddsRatio_working_3-way'!Y16+2*PI())/3)</f>
        <v>-0.40849984176297854</v>
      </c>
      <c r="AK16" s="11">
        <f>'OddsRatio_working_3-way'!U16/(3*'OddsRatio_working_3-way'!X16^(1/3))*SIN(('OddsRatio_working_3-way'!Y16+4*PI())/3)</f>
        <v>0.5045179773527726</v>
      </c>
      <c r="AL16" s="11">
        <f>'OddsRatio_working_3-way'!Z16+'OddsRatio_working_3-way'!AF16</f>
        <v>1.0542621672828081</v>
      </c>
      <c r="AM16" s="11">
        <f>'OddsRatio_working_3-way'!AA16+'OddsRatio_working_3-way'!AG16</f>
        <v>-0.69343937293096503</v>
      </c>
      <c r="AN16" s="11">
        <f>'OddsRatio_working_3-way'!AB16+'OddsRatio_working_3-way'!AH16</f>
        <v>-0.36082279435184339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1.0542621672828081</v>
      </c>
      <c r="AS16" s="11">
        <f>IF(('OddsRatio_working_3-way'!X16=0),IF(Q16&gt;0,-Q16^(1/3),(-Q16)^(1/3)),'OddsRatio_working_3-way'!AM16-'OddsRatio_working_3-way'!R16/3)</f>
        <v>-0.69343937293096503</v>
      </c>
      <c r="AT16" s="11">
        <f>IF(('OddsRatio_working_3-way'!X16=0),IF(Q16&gt;0,-Q16^(1/3),(-Q16)^(1/3)),'OddsRatio_working_3-way'!AN16-'OddsRatio_working_3-way'!R16/3)</f>
        <v>-0.36082279435184339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2.6</v>
      </c>
      <c r="B17" s="4">
        <f>IF('True_Odds_Calculator_3-way'!B18="","",'True_Odds_Calculator_3-way'!B18)</f>
        <v>3.18</v>
      </c>
      <c r="C17" s="4">
        <f>IF('True_Odds_Calculator_3-way'!C18="","",'True_Odds_Calculator_3-way'!C18)</f>
        <v>3</v>
      </c>
      <c r="D17" s="9">
        <f t="shared" si="13"/>
        <v>0.3732193057945038</v>
      </c>
      <c r="E17" s="9">
        <f t="shared" si="14"/>
        <v>0.30412065867632804</v>
      </c>
      <c r="F17" s="9">
        <f t="shared" si="15"/>
        <v>0.32266003552916828</v>
      </c>
      <c r="G17" s="9">
        <f t="shared" si="16"/>
        <v>1.0496186231430582</v>
      </c>
      <c r="H17" s="9">
        <f t="shared" si="17"/>
        <v>2.6793897970288931</v>
      </c>
      <c r="I17" s="9">
        <f t="shared" si="18"/>
        <v>3.2881685984518665</v>
      </c>
      <c r="J17" s="9">
        <f t="shared" si="19"/>
        <v>3.0992372462861164</v>
      </c>
      <c r="K17" s="11">
        <f t="shared" si="20"/>
        <v>0.38461538461538458</v>
      </c>
      <c r="L17" s="11">
        <f t="shared" si="21"/>
        <v>0.31446540880503143</v>
      </c>
      <c r="M17" s="11">
        <f t="shared" si="22"/>
        <v>0.33333333333333331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-0.28124496049024372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0.2330269311401387</v>
      </c>
      <c r="Q17" s="11">
        <f>2*'OddsRatio_working_3-way'!K17*'OddsRatio_working_3-way'!L17*'OddsRatio_working_3-way'!M17</f>
        <v>8.06321561038542E-2</v>
      </c>
      <c r="R17" s="11">
        <f t="shared" si="23"/>
        <v>0</v>
      </c>
      <c r="S17" s="11">
        <f t="shared" si="24"/>
        <v>-0.82855504587155904</v>
      </c>
      <c r="T17" s="11">
        <f t="shared" si="25"/>
        <v>-0.28669724770642174</v>
      </c>
      <c r="U17" s="11">
        <f>'OddsRatio_working_3-way'!S17-'OddsRatio_working_3-way'!R17^2/3</f>
        <v>-0.82855504587155904</v>
      </c>
      <c r="V17" s="11">
        <f>'OddsRatio_working_3-way'!S17*'OddsRatio_working_3-way'!R17/3-2*'OddsRatio_working_3-way'!R17^3/27-'OddsRatio_working_3-way'!T17</f>
        <v>0.28669724770642174</v>
      </c>
      <c r="W17" s="11">
        <f>'OddsRatio_working_3-way'!V17^2+4*'OddsRatio_working_3-way'!U17^3/27</f>
        <v>-2.0722302520813363E-3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0.14514436097771649</v>
      </c>
      <c r="Y17" s="11">
        <f>IF('OddsRatio_working_3-way'!W17&gt;=0,IF('OddsRatio_working_3-way'!V17+SQRT('OddsRatio_working_3-way'!W17)&gt;0,0,PI()),ACOS('OddsRatio_working_3-way'!V17/(2*'OddsRatio_working_3-way'!X17)))</f>
        <v>0.157465375832466</v>
      </c>
      <c r="Z17" s="11">
        <f>'OddsRatio_working_3-way'!X17^(1/3)*COS('OddsRatio_working_3-way'!Y17/3)</f>
        <v>0.5248093115715291</v>
      </c>
      <c r="AA17" s="11">
        <f>'OddsRatio_working_3-way'!X17^(1/3)*COS(('OddsRatio_working_3-way'!Y17+2*PI())/3)</f>
        <v>-0.28628249768475322</v>
      </c>
      <c r="AB17" s="11">
        <f>'OddsRatio_working_3-way'!X17^(1/3)*COS(('OddsRatio_working_3-way'!Y17+4*PI())/3)</f>
        <v>-0.23852681388677571</v>
      </c>
      <c r="AC17" s="11">
        <f>'OddsRatio_working_3-way'!X17^(1/3)*SIN('OddsRatio_working_3-way'!Y17/3)</f>
        <v>2.7571756896096998E-2</v>
      </c>
      <c r="AD17" s="11">
        <f>'OddsRatio_working_3-way'!X17^(1/3)*SIN(('OddsRatio_working_3-way'!Y17+2*PI())/3)</f>
        <v>0.44071231751551831</v>
      </c>
      <c r="AE17" s="11">
        <f>'OddsRatio_working_3-way'!X17^(1/3)*SIN(('OddsRatio_working_3-way'!Y17+4*PI())/3)</f>
        <v>-0.46828407441161524</v>
      </c>
      <c r="AF17" s="11">
        <f>-'OddsRatio_working_3-way'!U17/(3*'OddsRatio_working_3-way'!X17^(1/3))*COS(('OddsRatio_working_3-way'!Y17)/3)</f>
        <v>0.52480931157152899</v>
      </c>
      <c r="AG17" s="11">
        <f>-'OddsRatio_working_3-way'!U17/(3*'OddsRatio_working_3-way'!X17^(1/3))*COS(('OddsRatio_working_3-way'!Y17+2*PI())/3)</f>
        <v>-0.28628249768475317</v>
      </c>
      <c r="AH17" s="11">
        <f>-'OddsRatio_working_3-way'!U17/(3*'OddsRatio_working_3-way'!X17^(1/3))*COS(('OddsRatio_working_3-way'!Y17+4*PI())/3)</f>
        <v>-0.23852681388677568</v>
      </c>
      <c r="AI17" s="11">
        <f>'OddsRatio_working_3-way'!U17/(3*'OddsRatio_working_3-way'!X17^(1/3))*SIN(('OddsRatio_working_3-way'!Y17)/3)</f>
        <v>-2.7571756896096995E-2</v>
      </c>
      <c r="AJ17" s="11">
        <f>'OddsRatio_working_3-way'!U17/(3*'OddsRatio_working_3-way'!X17^(1/3))*SIN(('OddsRatio_working_3-way'!Y17+2*PI())/3)</f>
        <v>-0.4407123175155182</v>
      </c>
      <c r="AK17" s="11">
        <f>'OddsRatio_working_3-way'!U17/(3*'OddsRatio_working_3-way'!X17^(1/3))*SIN(('OddsRatio_working_3-way'!Y17+4*PI())/3)</f>
        <v>0.46828407441161518</v>
      </c>
      <c r="AL17" s="11">
        <f>'OddsRatio_working_3-way'!Z17+'OddsRatio_working_3-way'!AF17</f>
        <v>1.0496186231430582</v>
      </c>
      <c r="AM17" s="11">
        <f>'OddsRatio_working_3-way'!AA17+'OddsRatio_working_3-way'!AG17</f>
        <v>-0.57256499536950645</v>
      </c>
      <c r="AN17" s="11">
        <f>'OddsRatio_working_3-way'!AB17+'OddsRatio_working_3-way'!AH17</f>
        <v>-0.47705362777355143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1.0496186231430582</v>
      </c>
      <c r="AS17" s="11">
        <f>IF(('OddsRatio_working_3-way'!X17=0),IF(Q17&gt;0,-Q17^(1/3),(-Q17)^(1/3)),'OddsRatio_working_3-way'!AM17-'OddsRatio_working_3-way'!R17/3)</f>
        <v>-0.57256499536950645</v>
      </c>
      <c r="AT17" s="11">
        <f>IF(('OddsRatio_working_3-way'!X17=0),IF(Q17&gt;0,-Q17^(1/3),(-Q17)^(1/3)),'OddsRatio_working_3-way'!AN17-'OddsRatio_working_3-way'!R17/3)</f>
        <v>-0.47705362777355143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1.76</v>
      </c>
      <c r="B18" s="4">
        <f>IF('True_Odds_Calculator_3-way'!B19="","",'True_Odds_Calculator_3-way'!B19)</f>
        <v>3.93</v>
      </c>
      <c r="C18" s="4">
        <f>IF('True_Odds_Calculator_3-way'!C19="","",'True_Odds_Calculator_3-way'!C19)</f>
        <v>4.66</v>
      </c>
      <c r="D18" s="9">
        <f t="shared" si="13"/>
        <v>0.55286494991897683</v>
      </c>
      <c r="E18" s="9">
        <f t="shared" si="14"/>
        <v>0.2428373553284297</v>
      </c>
      <c r="F18" s="9">
        <f t="shared" si="15"/>
        <v>0.20429769475259335</v>
      </c>
      <c r="G18" s="9">
        <f t="shared" si="16"/>
        <v>1.0641578785164334</v>
      </c>
      <c r="H18" s="9">
        <f t="shared" si="17"/>
        <v>1.8087599876724894</v>
      </c>
      <c r="I18" s="9">
        <f t="shared" si="18"/>
        <v>4.1179825840531503</v>
      </c>
      <c r="J18" s="9">
        <f t="shared" si="19"/>
        <v>4.894817835370147</v>
      </c>
      <c r="K18" s="11">
        <f t="shared" si="20"/>
        <v>0.56818181818181823</v>
      </c>
      <c r="L18" s="11">
        <f t="shared" si="21"/>
        <v>0.2544529262086514</v>
      </c>
      <c r="M18" s="11">
        <f t="shared" si="22"/>
        <v>0.21459227467811159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-0.25285477717250482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0.22803221415743125</v>
      </c>
      <c r="Q18" s="11">
        <f>2*'OddsRatio_working_3-way'!K18*'OddsRatio_working_3-way'!L18*'OddsRatio_working_3-way'!M18</f>
        <v>6.2049582083654756E-2</v>
      </c>
      <c r="R18" s="11">
        <f t="shared" si="23"/>
        <v>0</v>
      </c>
      <c r="S18" s="11">
        <f t="shared" si="24"/>
        <v>-0.90183075323849271</v>
      </c>
      <c r="T18" s="11">
        <f t="shared" si="25"/>
        <v>-0.24539612333020208</v>
      </c>
      <c r="U18" s="11">
        <f>'OddsRatio_working_3-way'!S18-'OddsRatio_working_3-way'!R18^2/3</f>
        <v>-0.90183075323849271</v>
      </c>
      <c r="V18" s="11">
        <f>'OddsRatio_working_3-way'!S18*'OddsRatio_working_3-way'!R18/3-2*'OddsRatio_working_3-way'!R18^3/27-'OddsRatio_working_3-way'!T18</f>
        <v>0.24539612333020208</v>
      </c>
      <c r="W18" s="11">
        <f>'OddsRatio_working_3-way'!V18^2+4*'OddsRatio_working_3-way'!U18^3/27</f>
        <v>-4.8441155392379316E-2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0.16481839455736658</v>
      </c>
      <c r="Y18" s="11">
        <f>IF('OddsRatio_working_3-way'!W18&gt;=0,IF('OddsRatio_working_3-way'!V18+SQRT('OddsRatio_working_3-way'!W18)&gt;0,0,PI()),ACOS('OddsRatio_working_3-way'!V18/(2*'OddsRatio_working_3-way'!X18)))</f>
        <v>0.73109463041644496</v>
      </c>
      <c r="Z18" s="11">
        <f>'OddsRatio_working_3-way'!X18^(1/3)*COS('OddsRatio_working_3-way'!Y18/3)</f>
        <v>0.5320789392582167</v>
      </c>
      <c r="AA18" s="11">
        <f>'OddsRatio_working_3-way'!X18^(1/3)*COS(('OddsRatio_working_3-way'!Y18+2*PI())/3)</f>
        <v>-0.38061123800165025</v>
      </c>
      <c r="AB18" s="11">
        <f>'OddsRatio_working_3-way'!X18^(1/3)*COS(('OddsRatio_working_3-way'!Y18+4*PI())/3)</f>
        <v>-0.15146770125656656</v>
      </c>
      <c r="AC18" s="11">
        <f>'OddsRatio_working_3-way'!X18^(1/3)*SIN('OddsRatio_working_3-way'!Y18/3)</f>
        <v>0.13229608262283715</v>
      </c>
      <c r="AD18" s="11">
        <f>'OddsRatio_working_3-way'!X18^(1/3)*SIN(('OddsRatio_working_3-way'!Y18+2*PI())/3)</f>
        <v>0.39464583690487437</v>
      </c>
      <c r="AE18" s="11">
        <f>'OddsRatio_working_3-way'!X18^(1/3)*SIN(('OddsRatio_working_3-way'!Y18+4*PI())/3)</f>
        <v>-0.52694191952771141</v>
      </c>
      <c r="AF18" s="11">
        <f>-'OddsRatio_working_3-way'!U18/(3*'OddsRatio_working_3-way'!X18^(1/3))*COS(('OddsRatio_working_3-way'!Y18)/3)</f>
        <v>0.5320789392582167</v>
      </c>
      <c r="AG18" s="11">
        <f>-'OddsRatio_working_3-way'!U18/(3*'OddsRatio_working_3-way'!X18^(1/3))*COS(('OddsRatio_working_3-way'!Y18+2*PI())/3)</f>
        <v>-0.38061123800165025</v>
      </c>
      <c r="AH18" s="11">
        <f>-'OddsRatio_working_3-way'!U18/(3*'OddsRatio_working_3-way'!X18^(1/3))*COS(('OddsRatio_working_3-way'!Y18+4*PI())/3)</f>
        <v>-0.15146770125656656</v>
      </c>
      <c r="AI18" s="11">
        <f>'OddsRatio_working_3-way'!U18/(3*'OddsRatio_working_3-way'!X18^(1/3))*SIN(('OddsRatio_working_3-way'!Y18)/3)</f>
        <v>-0.13229608262283715</v>
      </c>
      <c r="AJ18" s="11">
        <f>'OddsRatio_working_3-way'!U18/(3*'OddsRatio_working_3-way'!X18^(1/3))*SIN(('OddsRatio_working_3-way'!Y18+2*PI())/3)</f>
        <v>-0.39464583690487437</v>
      </c>
      <c r="AK18" s="11">
        <f>'OddsRatio_working_3-way'!U18/(3*'OddsRatio_working_3-way'!X18^(1/3))*SIN(('OddsRatio_working_3-way'!Y18+4*PI())/3)</f>
        <v>0.52694191952771141</v>
      </c>
      <c r="AL18" s="11">
        <f>'OddsRatio_working_3-way'!Z18+'OddsRatio_working_3-way'!AF18</f>
        <v>1.0641578785164334</v>
      </c>
      <c r="AM18" s="11">
        <f>'OddsRatio_working_3-way'!AA18+'OddsRatio_working_3-way'!AG18</f>
        <v>-0.76122247600330051</v>
      </c>
      <c r="AN18" s="11">
        <f>'OddsRatio_working_3-way'!AB18+'OddsRatio_working_3-way'!AH18</f>
        <v>-0.30293540251313311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1.0641578785164334</v>
      </c>
      <c r="AS18" s="11">
        <f>IF(('OddsRatio_working_3-way'!X18=0),IF(Q18&gt;0,-Q18^(1/3),(-Q18)^(1/3)),'OddsRatio_working_3-way'!AM18-'OddsRatio_working_3-way'!R18/3)</f>
        <v>-0.76122247600330051</v>
      </c>
      <c r="AT18" s="11">
        <f>IF(('OddsRatio_working_3-way'!X18=0),IF(Q18&gt;0,-Q18^(1/3),(-Q18)^(1/3)),'OddsRatio_working_3-way'!AN18-'OddsRatio_working_3-way'!R18/3)</f>
        <v>-0.30293540251313311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1.96</v>
      </c>
      <c r="B19" s="4">
        <f>IF('True_Odds_Calculator_3-way'!B20="","",'True_Odds_Calculator_3-way'!B20)</f>
        <v>3.43</v>
      </c>
      <c r="C19" s="4">
        <f>IF('True_Odds_Calculator_3-way'!C20="","",'True_Odds_Calculator_3-way'!C20)</f>
        <v>4.26</v>
      </c>
      <c r="D19" s="9">
        <f t="shared" si="13"/>
        <v>0.49574518479961105</v>
      </c>
      <c r="E19" s="9">
        <f t="shared" si="14"/>
        <v>0.27974377466229783</v>
      </c>
      <c r="F19" s="9">
        <f t="shared" si="15"/>
        <v>0.22451104053809118</v>
      </c>
      <c r="G19" s="9">
        <f t="shared" si="16"/>
        <v>1.0595472202372007</v>
      </c>
      <c r="H19" s="9">
        <f t="shared" si="17"/>
        <v>2.0171653314277127</v>
      </c>
      <c r="I19" s="9">
        <f t="shared" si="18"/>
        <v>3.5746997451763991</v>
      </c>
      <c r="J19" s="9">
        <f t="shared" si="19"/>
        <v>4.4541239379732742</v>
      </c>
      <c r="K19" s="11">
        <f t="shared" si="20"/>
        <v>0.51020408163265307</v>
      </c>
      <c r="L19" s="11">
        <f t="shared" si="21"/>
        <v>0.29154518950437314</v>
      </c>
      <c r="M19" s="11">
        <f t="shared" si="22"/>
        <v>0.23474178403755869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-0.26554328050770259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0.23219980720083372</v>
      </c>
      <c r="Q19" s="11">
        <f>2*'OddsRatio_working_3-way'!K19*'OddsRatio_working_3-way'!L19*'OddsRatio_working_3-way'!M19</f>
        <v>6.9834528481453759E-2</v>
      </c>
      <c r="R19" s="11">
        <f t="shared" si="23"/>
        <v>0</v>
      </c>
      <c r="S19" s="11">
        <f t="shared" si="24"/>
        <v>-0.87443299923418061</v>
      </c>
      <c r="T19" s="11">
        <f t="shared" si="25"/>
        <v>-0.26298736819073104</v>
      </c>
      <c r="U19" s="11">
        <f>'OddsRatio_working_3-way'!S19-'OddsRatio_working_3-way'!R19^2/3</f>
        <v>-0.87443299923418061</v>
      </c>
      <c r="V19" s="11">
        <f>'OddsRatio_working_3-way'!S19*'OddsRatio_working_3-way'!R19/3-2*'OddsRatio_working_3-way'!R19^3/27-'OddsRatio_working_3-way'!T19</f>
        <v>0.26298736819073104</v>
      </c>
      <c r="W19" s="11">
        <f>'OddsRatio_working_3-way'!V19^2+4*'OddsRatio_working_3-way'!U19^3/27</f>
        <v>-2.9892516593539281E-2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0.15736492018666867</v>
      </c>
      <c r="Y19" s="11">
        <f>IF('OddsRatio_working_3-way'!W19&gt;=0,IF('OddsRatio_working_3-way'!V19+SQRT('OddsRatio_working_3-way'!W19)&gt;0,0,PI()),ACOS('OddsRatio_working_3-way'!V19/(2*'OddsRatio_working_3-way'!X19)))</f>
        <v>0.58157735110622555</v>
      </c>
      <c r="Z19" s="11">
        <f>'OddsRatio_working_3-way'!X19^(1/3)*COS('OddsRatio_working_3-way'!Y19/3)</f>
        <v>0.52977361011860036</v>
      </c>
      <c r="AA19" s="11">
        <f>'OddsRatio_working_3-way'!X19^(1/3)*COS(('OddsRatio_working_3-way'!Y19+2*PI())/3)</f>
        <v>-0.35496006038502964</v>
      </c>
      <c r="AB19" s="11">
        <f>'OddsRatio_working_3-way'!X19^(1/3)*COS(('OddsRatio_working_3-way'!Y19+4*PI())/3)</f>
        <v>-0.17481354973357086</v>
      </c>
      <c r="AC19" s="11">
        <f>'OddsRatio_working_3-way'!X19^(1/3)*SIN('OddsRatio_working_3-way'!Y19/3)</f>
        <v>0.10400763641819158</v>
      </c>
      <c r="AD19" s="11">
        <f>'OddsRatio_working_3-way'!X19^(1/3)*SIN(('OddsRatio_working_3-way'!Y19+2*PI())/3)</f>
        <v>0.4067935864082049</v>
      </c>
      <c r="AE19" s="11">
        <f>'OddsRatio_working_3-way'!X19^(1/3)*SIN(('OddsRatio_working_3-way'!Y19+4*PI())/3)</f>
        <v>-0.51080122282639639</v>
      </c>
      <c r="AF19" s="11">
        <f>-'OddsRatio_working_3-way'!U19/(3*'OddsRatio_working_3-way'!X19^(1/3))*COS(('OddsRatio_working_3-way'!Y19)/3)</f>
        <v>0.52977361011860036</v>
      </c>
      <c r="AG19" s="11">
        <f>-'OddsRatio_working_3-way'!U19/(3*'OddsRatio_working_3-way'!X19^(1/3))*COS(('OddsRatio_working_3-way'!Y19+2*PI())/3)</f>
        <v>-0.35496006038502964</v>
      </c>
      <c r="AH19" s="11">
        <f>-'OddsRatio_working_3-way'!U19/(3*'OddsRatio_working_3-way'!X19^(1/3))*COS(('OddsRatio_working_3-way'!Y19+4*PI())/3)</f>
        <v>-0.17481354973357086</v>
      </c>
      <c r="AI19" s="11">
        <f>'OddsRatio_working_3-way'!U19/(3*'OddsRatio_working_3-way'!X19^(1/3))*SIN(('OddsRatio_working_3-way'!Y19)/3)</f>
        <v>-0.10400763641819158</v>
      </c>
      <c r="AJ19" s="11">
        <f>'OddsRatio_working_3-way'!U19/(3*'OddsRatio_working_3-way'!X19^(1/3))*SIN(('OddsRatio_working_3-way'!Y19+2*PI())/3)</f>
        <v>-0.4067935864082049</v>
      </c>
      <c r="AK19" s="11">
        <f>'OddsRatio_working_3-way'!U19/(3*'OddsRatio_working_3-way'!X19^(1/3))*SIN(('OddsRatio_working_3-way'!Y19+4*PI())/3)</f>
        <v>0.51080122282639639</v>
      </c>
      <c r="AL19" s="11">
        <f>'OddsRatio_working_3-way'!Z19+'OddsRatio_working_3-way'!AF19</f>
        <v>1.0595472202372007</v>
      </c>
      <c r="AM19" s="11">
        <f>'OddsRatio_working_3-way'!AA19+'OddsRatio_working_3-way'!AG19</f>
        <v>-0.70992012077005928</v>
      </c>
      <c r="AN19" s="11">
        <f>'OddsRatio_working_3-way'!AB19+'OddsRatio_working_3-way'!AH19</f>
        <v>-0.34962709946714171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1.0595472202372007</v>
      </c>
      <c r="AS19" s="11">
        <f>IF(('OddsRatio_working_3-way'!X19=0),IF(Q19&gt;0,-Q19^(1/3),(-Q19)^(1/3)),'OddsRatio_working_3-way'!AM19-'OddsRatio_working_3-way'!R19/3)</f>
        <v>-0.70992012077005928</v>
      </c>
      <c r="AT19" s="11">
        <f>IF(('OddsRatio_working_3-way'!X19=0),IF(Q19&gt;0,-Q19^(1/3),(-Q19)^(1/3)),'OddsRatio_working_3-way'!AN19-'OddsRatio_working_3-way'!R19/3)</f>
        <v>-0.34962709946714171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2.58</v>
      </c>
      <c r="B20" s="4">
        <f>IF('True_Odds_Calculator_3-way'!B21="","",'True_Odds_Calculator_3-way'!B21)</f>
        <v>3.17</v>
      </c>
      <c r="C20" s="4">
        <f>IF('True_Odds_Calculator_3-way'!C21="","",'True_Odds_Calculator_3-way'!C21)</f>
        <v>3.03</v>
      </c>
      <c r="D20" s="9">
        <f t="shared" si="13"/>
        <v>0.37592766381516696</v>
      </c>
      <c r="E20" s="9">
        <f t="shared" si="14"/>
        <v>0.30487880723544791</v>
      </c>
      <c r="F20" s="9">
        <f t="shared" si="15"/>
        <v>0.31919352894938491</v>
      </c>
      <c r="G20" s="9">
        <f t="shared" si="16"/>
        <v>1.0506874839900719</v>
      </c>
      <c r="H20" s="9">
        <f t="shared" si="17"/>
        <v>2.660086224704314</v>
      </c>
      <c r="I20" s="9">
        <f t="shared" si="18"/>
        <v>3.2799918402584565</v>
      </c>
      <c r="J20" s="9">
        <f t="shared" si="19"/>
        <v>3.1328955924998461</v>
      </c>
      <c r="K20" s="11">
        <f t="shared" si="20"/>
        <v>0.38759689922480617</v>
      </c>
      <c r="L20" s="11">
        <f t="shared" si="21"/>
        <v>0.31545741324921134</v>
      </c>
      <c r="M20" s="11">
        <f t="shared" si="22"/>
        <v>0.33003300330033003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-0.28086088632339123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0.23324172340937416</v>
      </c>
      <c r="Q20" s="11">
        <f>2*'OddsRatio_working_3-way'!K20*'OddsRatio_working_3-way'!L20*'OddsRatio_working_3-way'!M20</f>
        <v>8.0706478688364752E-2</v>
      </c>
      <c r="R20" s="11">
        <f t="shared" si="23"/>
        <v>0</v>
      </c>
      <c r="S20" s="11">
        <f t="shared" si="24"/>
        <v>-0.83045284967452881</v>
      </c>
      <c r="T20" s="11">
        <f t="shared" si="25"/>
        <v>-0.28735392722302033</v>
      </c>
      <c r="U20" s="11">
        <f>'OddsRatio_working_3-way'!S20-'OddsRatio_working_3-way'!R20^2/3</f>
        <v>-0.83045284967452881</v>
      </c>
      <c r="V20" s="11">
        <f>'OddsRatio_working_3-way'!S20*'OddsRatio_working_3-way'!R20/3-2*'OddsRatio_working_3-way'!R20^3/27-'OddsRatio_working_3-way'!T20</f>
        <v>0.28735392722302033</v>
      </c>
      <c r="W20" s="11">
        <f>'OddsRatio_working_3-way'!V20^2+4*'OddsRatio_working_3-way'!U20^3/27</f>
        <v>-2.2756338645525953E-3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0.14564332576112565</v>
      </c>
      <c r="Y20" s="11">
        <f>IF('OddsRatio_working_3-way'!W20&gt;=0,IF('OddsRatio_working_3-way'!V20+SQRT('OddsRatio_working_3-way'!W20)&gt;0,0,PI()),ACOS('OddsRatio_working_3-way'!V20/(2*'OddsRatio_working_3-way'!X20)))</f>
        <v>0.16450961893015514</v>
      </c>
      <c r="Z20" s="11">
        <f>'OddsRatio_working_3-way'!X20^(1/3)*COS('OddsRatio_working_3-way'!Y20/3)</f>
        <v>0.52534374199503597</v>
      </c>
      <c r="AA20" s="11">
        <f>'OddsRatio_working_3-way'!X20^(1/3)*COS(('OddsRatio_working_3-way'!Y20+2*PI())/3)</f>
        <v>-0.28764539655203375</v>
      </c>
      <c r="AB20" s="11">
        <f>'OddsRatio_working_3-way'!X20^(1/3)*COS(('OddsRatio_working_3-way'!Y20+4*PI())/3)</f>
        <v>-0.23769834544300195</v>
      </c>
      <c r="AC20" s="11">
        <f>'OddsRatio_working_3-way'!X20^(1/3)*SIN('OddsRatio_working_3-way'!Y20/3)</f>
        <v>2.8836943403027483E-2</v>
      </c>
      <c r="AD20" s="11">
        <f>'OddsRatio_working_3-way'!X20^(1/3)*SIN(('OddsRatio_working_3-way'!Y20+2*PI())/3)</f>
        <v>0.44054255458536534</v>
      </c>
      <c r="AE20" s="11">
        <f>'OddsRatio_working_3-way'!X20^(1/3)*SIN(('OddsRatio_working_3-way'!Y20+4*PI())/3)</f>
        <v>-0.46937949798839279</v>
      </c>
      <c r="AF20" s="11">
        <f>-'OddsRatio_working_3-way'!U20/(3*'OddsRatio_working_3-way'!X20^(1/3))*COS(('OddsRatio_working_3-way'!Y20)/3)</f>
        <v>0.52534374199503586</v>
      </c>
      <c r="AG20" s="11">
        <f>-'OddsRatio_working_3-way'!U20/(3*'OddsRatio_working_3-way'!X20^(1/3))*COS(('OddsRatio_working_3-way'!Y20+2*PI())/3)</f>
        <v>-0.28764539655203369</v>
      </c>
      <c r="AH20" s="11">
        <f>-'OddsRatio_working_3-way'!U20/(3*'OddsRatio_working_3-way'!X20^(1/3))*COS(('OddsRatio_working_3-way'!Y20+4*PI())/3)</f>
        <v>-0.23769834544300189</v>
      </c>
      <c r="AI20" s="11">
        <f>'OddsRatio_working_3-way'!U20/(3*'OddsRatio_working_3-way'!X20^(1/3))*SIN(('OddsRatio_working_3-way'!Y20)/3)</f>
        <v>-2.883694340302748E-2</v>
      </c>
      <c r="AJ20" s="11">
        <f>'OddsRatio_working_3-way'!U20/(3*'OddsRatio_working_3-way'!X20^(1/3))*SIN(('OddsRatio_working_3-way'!Y20+2*PI())/3)</f>
        <v>-0.44054255458536523</v>
      </c>
      <c r="AK20" s="11">
        <f>'OddsRatio_working_3-way'!U20/(3*'OddsRatio_working_3-way'!X20^(1/3))*SIN(('OddsRatio_working_3-way'!Y20+4*PI())/3)</f>
        <v>0.46937949798839268</v>
      </c>
      <c r="AL20" s="11">
        <f>'OddsRatio_working_3-way'!Z20+'OddsRatio_working_3-way'!AF20</f>
        <v>1.0506874839900719</v>
      </c>
      <c r="AM20" s="11">
        <f>'OddsRatio_working_3-way'!AA20+'OddsRatio_working_3-way'!AG20</f>
        <v>-0.57529079310406739</v>
      </c>
      <c r="AN20" s="11">
        <f>'OddsRatio_working_3-way'!AB20+'OddsRatio_working_3-way'!AH20</f>
        <v>-0.47539669088600384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1.0506874839900719</v>
      </c>
      <c r="AS20" s="11">
        <f>IF(('OddsRatio_working_3-way'!X20=0),IF(Q20&gt;0,-Q20^(1/3),(-Q20)^(1/3)),'OddsRatio_working_3-way'!AM20-'OddsRatio_working_3-way'!R20/3)</f>
        <v>-0.57529079310406739</v>
      </c>
      <c r="AT20" s="11">
        <f>IF(('OddsRatio_working_3-way'!X20=0),IF(Q20&gt;0,-Q20^(1/3),(-Q20)^(1/3)),'OddsRatio_working_3-way'!AN20-'OddsRatio_working_3-way'!R20/3)</f>
        <v>-0.47539669088600384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1.99</v>
      </c>
      <c r="B21" s="4">
        <f>IF('True_Odds_Calculator_3-way'!B22="","",'True_Odds_Calculator_3-way'!B22)</f>
        <v>3.43</v>
      </c>
      <c r="C21" s="4">
        <f>IF('True_Odds_Calculator_3-way'!C22="","",'True_Odds_Calculator_3-way'!C22)</f>
        <v>4.16</v>
      </c>
      <c r="D21" s="9">
        <f t="shared" si="13"/>
        <v>0.48893662258441689</v>
      </c>
      <c r="E21" s="9">
        <f t="shared" si="14"/>
        <v>0.28045569751313526</v>
      </c>
      <c r="F21" s="9">
        <f t="shared" si="15"/>
        <v>0.23060767990244796</v>
      </c>
      <c r="G21" s="9">
        <f t="shared" si="16"/>
        <v>1.0558129825179656</v>
      </c>
      <c r="H21" s="9">
        <f t="shared" si="17"/>
        <v>2.0452548526927861</v>
      </c>
      <c r="I21" s="9">
        <f t="shared" si="18"/>
        <v>3.5656255475186578</v>
      </c>
      <c r="J21" s="9">
        <f t="shared" si="19"/>
        <v>4.3363690247567712</v>
      </c>
      <c r="K21" s="11">
        <f t="shared" si="20"/>
        <v>0.50251256281407031</v>
      </c>
      <c r="L21" s="11">
        <f t="shared" si="21"/>
        <v>0.29154518950437314</v>
      </c>
      <c r="M21" s="11">
        <f t="shared" si="22"/>
        <v>0.24038461538461536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-0.26772444302697629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0.23173165671370977</v>
      </c>
      <c r="Q21" s="11">
        <f>2*'OddsRatio_working_3-way'!K21*'OddsRatio_working_3-way'!L21*'OddsRatio_working_3-way'!M21</f>
        <v>7.0435154016325149E-2</v>
      </c>
      <c r="R21" s="11">
        <f t="shared" si="23"/>
        <v>0</v>
      </c>
      <c r="S21" s="11">
        <f t="shared" si="24"/>
        <v>-0.86556032797632965</v>
      </c>
      <c r="T21" s="11">
        <f t="shared" si="25"/>
        <v>-0.26308824558551047</v>
      </c>
      <c r="U21" s="11">
        <f>'OddsRatio_working_3-way'!S21-'OddsRatio_working_3-way'!R21^2/3</f>
        <v>-0.86556032797632965</v>
      </c>
      <c r="V21" s="11">
        <f>'OddsRatio_working_3-way'!S21*'OddsRatio_working_3-way'!R21/3-2*'OddsRatio_working_3-way'!R21^3/27-'OddsRatio_working_3-way'!T21</f>
        <v>0.26308824558551047</v>
      </c>
      <c r="W21" s="11">
        <f>'OddsRatio_working_3-way'!V21^2+4*'OddsRatio_working_3-way'!U21^3/27</f>
        <v>-2.6854677867582874E-2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0.1549758875058026</v>
      </c>
      <c r="Y21" s="11">
        <f>IF('OddsRatio_working_3-way'!W21&gt;=0,IF('OddsRatio_working_3-way'!V21+SQRT('OddsRatio_working_3-way'!W21)&gt;0,0,PI()),ACOS('OddsRatio_working_3-way'!V21/(2*'OddsRatio_working_3-way'!X21)))</f>
        <v>0.55707764864445175</v>
      </c>
      <c r="Z21" s="11">
        <f>'OddsRatio_working_3-way'!X21^(1/3)*COS('OddsRatio_working_3-way'!Y21/3)</f>
        <v>0.52790649125898281</v>
      </c>
      <c r="AA21" s="11">
        <f>'OddsRatio_working_3-way'!X21^(1/3)*COS(('OddsRatio_working_3-way'!Y21+2*PI())/3)</f>
        <v>-0.34983767005589428</v>
      </c>
      <c r="AB21" s="11">
        <f>'OddsRatio_working_3-way'!X21^(1/3)*COS(('OddsRatio_working_3-way'!Y21+4*PI())/3)</f>
        <v>-0.1780688212030887</v>
      </c>
      <c r="AC21" s="11">
        <f>'OddsRatio_working_3-way'!X21^(1/3)*SIN('OddsRatio_working_3-way'!Y21/3)</f>
        <v>9.9170791123559671E-2</v>
      </c>
      <c r="AD21" s="11">
        <f>'OddsRatio_working_3-way'!X21^(1/3)*SIN(('OddsRatio_working_3-way'!Y21+2*PI())/3)</f>
        <v>0.40759503669120711</v>
      </c>
      <c r="AE21" s="11">
        <f>'OddsRatio_working_3-way'!X21^(1/3)*SIN(('OddsRatio_working_3-way'!Y21+4*PI())/3)</f>
        <v>-0.50676582781476665</v>
      </c>
      <c r="AF21" s="11">
        <f>-'OddsRatio_working_3-way'!U21/(3*'OddsRatio_working_3-way'!X21^(1/3))*COS(('OddsRatio_working_3-way'!Y21)/3)</f>
        <v>0.52790649125898281</v>
      </c>
      <c r="AG21" s="11">
        <f>-'OddsRatio_working_3-way'!U21/(3*'OddsRatio_working_3-way'!X21^(1/3))*COS(('OddsRatio_working_3-way'!Y21+2*PI())/3)</f>
        <v>-0.34983767005589428</v>
      </c>
      <c r="AH21" s="11">
        <f>-'OddsRatio_working_3-way'!U21/(3*'OddsRatio_working_3-way'!X21^(1/3))*COS(('OddsRatio_working_3-way'!Y21+4*PI())/3)</f>
        <v>-0.1780688212030887</v>
      </c>
      <c r="AI21" s="11">
        <f>'OddsRatio_working_3-way'!U21/(3*'OddsRatio_working_3-way'!X21^(1/3))*SIN(('OddsRatio_working_3-way'!Y21)/3)</f>
        <v>-9.9170791123559671E-2</v>
      </c>
      <c r="AJ21" s="11">
        <f>'OddsRatio_working_3-way'!U21/(3*'OddsRatio_working_3-way'!X21^(1/3))*SIN(('OddsRatio_working_3-way'!Y21+2*PI())/3)</f>
        <v>-0.40759503669120711</v>
      </c>
      <c r="AK21" s="11">
        <f>'OddsRatio_working_3-way'!U21/(3*'OddsRatio_working_3-way'!X21^(1/3))*SIN(('OddsRatio_working_3-way'!Y21+4*PI())/3)</f>
        <v>0.50676582781476665</v>
      </c>
      <c r="AL21" s="11">
        <f>'OddsRatio_working_3-way'!Z21+'OddsRatio_working_3-way'!AF21</f>
        <v>1.0558129825179656</v>
      </c>
      <c r="AM21" s="11">
        <f>'OddsRatio_working_3-way'!AA21+'OddsRatio_working_3-way'!AG21</f>
        <v>-0.69967534011178856</v>
      </c>
      <c r="AN21" s="11">
        <f>'OddsRatio_working_3-way'!AB21+'OddsRatio_working_3-way'!AH21</f>
        <v>-0.3561376424061774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1.0558129825179656</v>
      </c>
      <c r="AS21" s="11">
        <f>IF(('OddsRatio_working_3-way'!X21=0),IF(Q21&gt;0,-Q21^(1/3),(-Q21)^(1/3)),'OddsRatio_working_3-way'!AM21-'OddsRatio_working_3-way'!R21/3)</f>
        <v>-0.69967534011178856</v>
      </c>
      <c r="AT21" s="11">
        <f>IF(('OddsRatio_working_3-way'!X21=0),IF(Q21&gt;0,-Q21^(1/3),(-Q21)^(1/3)),'OddsRatio_working_3-way'!AN21-'OddsRatio_working_3-way'!R21/3)</f>
        <v>-0.3561376424061774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2.4300000000000002</v>
      </c>
      <c r="B22" s="4">
        <f>IF('True_Odds_Calculator_3-way'!B23="","",'True_Odds_Calculator_3-way'!B23)</f>
        <v>3.32</v>
      </c>
      <c r="C22" s="4">
        <f>IF('True_Odds_Calculator_3-way'!C23="","",'True_Odds_Calculator_3-way'!C23)</f>
        <v>3.12</v>
      </c>
      <c r="D22" s="9">
        <f t="shared" si="13"/>
        <v>0.39947748033542885</v>
      </c>
      <c r="E22" s="9">
        <f t="shared" si="14"/>
        <v>0.29079305791680254</v>
      </c>
      <c r="F22" s="9">
        <f t="shared" si="15"/>
        <v>0.30972946174776883</v>
      </c>
      <c r="G22" s="9">
        <f t="shared" si="16"/>
        <v>1.0512377758932419</v>
      </c>
      <c r="H22" s="9">
        <f t="shared" si="17"/>
        <v>2.5032700195273363</v>
      </c>
      <c r="I22" s="9">
        <f t="shared" si="18"/>
        <v>3.4388716400723203</v>
      </c>
      <c r="J22" s="9">
        <f t="shared" si="19"/>
        <v>3.2286240848936729</v>
      </c>
      <c r="K22" s="11">
        <f t="shared" si="20"/>
        <v>0.41152263374485593</v>
      </c>
      <c r="L22" s="11">
        <f t="shared" si="21"/>
        <v>0.30120481927710846</v>
      </c>
      <c r="M22" s="11">
        <f t="shared" si="22"/>
        <v>0.32051282051282048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-0.279422215611417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0.23320569393751006</v>
      </c>
      <c r="Q22" s="11">
        <f>2*'OddsRatio_working_3-way'!K22*'OddsRatio_working_3-way'!L22*'OddsRatio_working_3-way'!M22</f>
        <v>7.9456795208691672E-2</v>
      </c>
      <c r="R22" s="11">
        <f t="shared" si="23"/>
        <v>0</v>
      </c>
      <c r="S22" s="11">
        <f t="shared" si="24"/>
        <v>-0.83459968788530869</v>
      </c>
      <c r="T22" s="11">
        <f t="shared" si="25"/>
        <v>-0.28436105209039481</v>
      </c>
      <c r="U22" s="11">
        <f>'OddsRatio_working_3-way'!S22-'OddsRatio_working_3-way'!R22^2/3</f>
        <v>-0.83459968788530869</v>
      </c>
      <c r="V22" s="11">
        <f>'OddsRatio_working_3-way'!S22*'OddsRatio_working_3-way'!R22/3-2*'OddsRatio_working_3-way'!R22^3/27-'OddsRatio_working_3-way'!T22</f>
        <v>0.28436105209039481</v>
      </c>
      <c r="W22" s="11">
        <f>'OddsRatio_working_3-way'!V22^2+4*'OddsRatio_working_3-way'!U22^3/27</f>
        <v>-5.2641185013141412E-3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0.14673558399998821</v>
      </c>
      <c r="Y22" s="11">
        <f>IF('OddsRatio_working_3-way'!W22&gt;=0,IF('OddsRatio_working_3-way'!V22+SQRT('OddsRatio_working_3-way'!W22)&gt;0,0,PI()),ACOS('OddsRatio_working_3-way'!V22/(2*'OddsRatio_working_3-way'!X22)))</f>
        <v>0.2498182421407309</v>
      </c>
      <c r="Z22" s="11">
        <f>'OddsRatio_working_3-way'!X22^(1/3)*COS('OddsRatio_working_3-way'!Y22/3)</f>
        <v>0.52561888794662093</v>
      </c>
      <c r="AA22" s="11">
        <f>'OddsRatio_working_3-way'!X22^(1/3)*COS(('OddsRatio_working_3-way'!Y22+2*PI())/3)</f>
        <v>-0.30080300193575094</v>
      </c>
      <c r="AB22" s="11">
        <f>'OddsRatio_working_3-way'!X22^(1/3)*COS(('OddsRatio_working_3-way'!Y22+4*PI())/3)</f>
        <v>-0.22481588601087016</v>
      </c>
      <c r="AC22" s="11">
        <f>'OddsRatio_working_3-way'!X22^(1/3)*SIN('OddsRatio_working_3-way'!Y22/3)</f>
        <v>4.387118183417324E-2</v>
      </c>
      <c r="AD22" s="11">
        <f>'OddsRatio_working_3-way'!X22^(1/3)*SIN(('OddsRatio_working_3-way'!Y22+2*PI())/3)</f>
        <v>0.43326371875361336</v>
      </c>
      <c r="AE22" s="11">
        <f>'OddsRatio_working_3-way'!X22^(1/3)*SIN(('OddsRatio_working_3-way'!Y22+4*PI())/3)</f>
        <v>-0.47713490058778663</v>
      </c>
      <c r="AF22" s="11">
        <f>-'OddsRatio_working_3-way'!U22/(3*'OddsRatio_working_3-way'!X22^(1/3))*COS(('OddsRatio_working_3-way'!Y22)/3)</f>
        <v>0.52561888794662093</v>
      </c>
      <c r="AG22" s="11">
        <f>-'OddsRatio_working_3-way'!U22/(3*'OddsRatio_working_3-way'!X22^(1/3))*COS(('OddsRatio_working_3-way'!Y22+2*PI())/3)</f>
        <v>-0.30080300193575094</v>
      </c>
      <c r="AH22" s="11">
        <f>-'OddsRatio_working_3-way'!U22/(3*'OddsRatio_working_3-way'!X22^(1/3))*COS(('OddsRatio_working_3-way'!Y22+4*PI())/3)</f>
        <v>-0.22481588601087016</v>
      </c>
      <c r="AI22" s="11">
        <f>'OddsRatio_working_3-way'!U22/(3*'OddsRatio_working_3-way'!X22^(1/3))*SIN(('OddsRatio_working_3-way'!Y22)/3)</f>
        <v>-4.387118183417324E-2</v>
      </c>
      <c r="AJ22" s="11">
        <f>'OddsRatio_working_3-way'!U22/(3*'OddsRatio_working_3-way'!X22^(1/3))*SIN(('OddsRatio_working_3-way'!Y22+2*PI())/3)</f>
        <v>-0.43326371875361336</v>
      </c>
      <c r="AK22" s="11">
        <f>'OddsRatio_working_3-way'!U22/(3*'OddsRatio_working_3-way'!X22^(1/3))*SIN(('OddsRatio_working_3-way'!Y22+4*PI())/3)</f>
        <v>0.47713490058778663</v>
      </c>
      <c r="AL22" s="11">
        <f>'OddsRatio_working_3-way'!Z22+'OddsRatio_working_3-way'!AF22</f>
        <v>1.0512377758932419</v>
      </c>
      <c r="AM22" s="11">
        <f>'OddsRatio_working_3-way'!AA22+'OddsRatio_working_3-way'!AG22</f>
        <v>-0.60160600387150187</v>
      </c>
      <c r="AN22" s="11">
        <f>'OddsRatio_working_3-way'!AB22+'OddsRatio_working_3-way'!AH22</f>
        <v>-0.44963177202174032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1.0512377758932419</v>
      </c>
      <c r="AS22" s="11">
        <f>IF(('OddsRatio_working_3-way'!X22=0),IF(Q22&gt;0,-Q22^(1/3),(-Q22)^(1/3)),'OddsRatio_working_3-way'!AM22-'OddsRatio_working_3-way'!R22/3)</f>
        <v>-0.60160600387150187</v>
      </c>
      <c r="AT22" s="11">
        <f>IF(('OddsRatio_working_3-way'!X22=0),IF(Q22&gt;0,-Q22^(1/3),(-Q22)^(1/3)),'OddsRatio_working_3-way'!AN22-'OddsRatio_working_3-way'!R22/3)</f>
        <v>-0.44963177202174032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3.29</v>
      </c>
      <c r="B23" s="4">
        <f>IF('True_Odds_Calculator_3-way'!B24="","",'True_Odds_Calculator_3-way'!B24)</f>
        <v>3.04</v>
      </c>
      <c r="C23" s="4">
        <f>IF('True_Odds_Calculator_3-way'!C24="","",'True_Odds_Calculator_3-way'!C24)</f>
        <v>2.5</v>
      </c>
      <c r="D23" s="9">
        <f t="shared" si="13"/>
        <v>0.2936201372690484</v>
      </c>
      <c r="E23" s="9">
        <f t="shared" si="14"/>
        <v>0.31815487491887107</v>
      </c>
      <c r="F23" s="9">
        <f t="shared" si="15"/>
        <v>0.38822498781208076</v>
      </c>
      <c r="G23" s="9">
        <f t="shared" si="16"/>
        <v>1.0505506366908512</v>
      </c>
      <c r="H23" s="9">
        <f t="shared" si="17"/>
        <v>3.4057609580220496</v>
      </c>
      <c r="I23" s="9">
        <f t="shared" si="18"/>
        <v>3.1431232988493365</v>
      </c>
      <c r="J23" s="9">
        <f t="shared" si="19"/>
        <v>2.5758259550362772</v>
      </c>
      <c r="K23" s="11">
        <f t="shared" si="20"/>
        <v>0.303951367781155</v>
      </c>
      <c r="L23" s="11">
        <f t="shared" si="21"/>
        <v>0.32894736842105265</v>
      </c>
      <c r="M23" s="11">
        <f t="shared" si="22"/>
        <v>0.4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-0.28025115981442994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0.23316269396896494</v>
      </c>
      <c r="Q23" s="11">
        <f>2*'OddsRatio_working_3-way'!K23*'OddsRatio_working_3-way'!L23*'OddsRatio_working_3-way'!M23</f>
        <v>7.9987202047672387E-2</v>
      </c>
      <c r="R23" s="11">
        <f t="shared" si="23"/>
        <v>0</v>
      </c>
      <c r="S23" s="11">
        <f t="shared" si="24"/>
        <v>-0.8319776236549925</v>
      </c>
      <c r="T23" s="11">
        <f t="shared" si="25"/>
        <v>-0.28541256386106095</v>
      </c>
      <c r="U23" s="11">
        <f>'OddsRatio_working_3-way'!S23-'OddsRatio_working_3-way'!R23^2/3</f>
        <v>-0.8319776236549925</v>
      </c>
      <c r="V23" s="11">
        <f>'OddsRatio_working_3-way'!S23*'OddsRatio_working_3-way'!R23/3-2*'OddsRatio_working_3-way'!R23^3/27-'OddsRatio_working_3-way'!T23</f>
        <v>0.28541256386106095</v>
      </c>
      <c r="W23" s="11">
        <f>'OddsRatio_working_3-way'!V23^2+4*'OddsRatio_working_3-way'!U23^3/27</f>
        <v>-3.8558018599741117E-3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0.14604462799921666</v>
      </c>
      <c r="Y23" s="11">
        <f>IF('OddsRatio_working_3-way'!W23&gt;=0,IF('OddsRatio_working_3-way'!V23+SQRT('OddsRatio_working_3-way'!W23)&gt;0,0,PI()),ACOS('OddsRatio_working_3-way'!V23/(2*'OddsRatio_working_3-way'!X23)))</f>
        <v>0.21422425644096132</v>
      </c>
      <c r="Z23" s="11">
        <f>'OddsRatio_working_3-way'!X23^(1/3)*COS('OddsRatio_working_3-way'!Y23/3)</f>
        <v>0.52527531834542573</v>
      </c>
      <c r="AA23" s="11">
        <f>'OddsRatio_working_3-way'!X23^(1/3)*COS(('OddsRatio_working_3-way'!Y23+2*PI())/3)</f>
        <v>-0.29517664911680824</v>
      </c>
      <c r="AB23" s="11">
        <f>'OddsRatio_working_3-way'!X23^(1/3)*COS(('OddsRatio_working_3-way'!Y23+4*PI())/3)</f>
        <v>-0.23009866922861757</v>
      </c>
      <c r="AC23" s="11">
        <f>'OddsRatio_working_3-way'!X23^(1/3)*SIN('OddsRatio_working_3-way'!Y23/3)</f>
        <v>3.757278920676408E-2</v>
      </c>
      <c r="AD23" s="11">
        <f>'OddsRatio_working_3-way'!X23^(1/3)*SIN(('OddsRatio_working_3-way'!Y23+2*PI())/3)</f>
        <v>0.43611537506471493</v>
      </c>
      <c r="AE23" s="11">
        <f>'OddsRatio_working_3-way'!X23^(1/3)*SIN(('OddsRatio_working_3-way'!Y23+4*PI())/3)</f>
        <v>-0.47368816427147881</v>
      </c>
      <c r="AF23" s="11">
        <f>-'OddsRatio_working_3-way'!U23/(3*'OddsRatio_working_3-way'!X23^(1/3))*COS(('OddsRatio_working_3-way'!Y23)/3)</f>
        <v>0.52527531834542551</v>
      </c>
      <c r="AG23" s="11">
        <f>-'OddsRatio_working_3-way'!U23/(3*'OddsRatio_working_3-way'!X23^(1/3))*COS(('OddsRatio_working_3-way'!Y23+2*PI())/3)</f>
        <v>-0.29517664911680808</v>
      </c>
      <c r="AH23" s="11">
        <f>-'OddsRatio_working_3-way'!U23/(3*'OddsRatio_working_3-way'!X23^(1/3))*COS(('OddsRatio_working_3-way'!Y23+4*PI())/3)</f>
        <v>-0.23009866922861749</v>
      </c>
      <c r="AI23" s="11">
        <f>'OddsRatio_working_3-way'!U23/(3*'OddsRatio_working_3-way'!X23^(1/3))*SIN(('OddsRatio_working_3-way'!Y23)/3)</f>
        <v>-3.757278920676406E-2</v>
      </c>
      <c r="AJ23" s="11">
        <f>'OddsRatio_working_3-way'!U23/(3*'OddsRatio_working_3-way'!X23^(1/3))*SIN(('OddsRatio_working_3-way'!Y23+2*PI())/3)</f>
        <v>-0.43611537506471471</v>
      </c>
      <c r="AK23" s="11">
        <f>'OddsRatio_working_3-way'!U23/(3*'OddsRatio_working_3-way'!X23^(1/3))*SIN(('OddsRatio_working_3-way'!Y23+4*PI())/3)</f>
        <v>0.47368816427147858</v>
      </c>
      <c r="AL23" s="11">
        <f>'OddsRatio_working_3-way'!Z23+'OddsRatio_working_3-way'!AF23</f>
        <v>1.0505506366908512</v>
      </c>
      <c r="AM23" s="11">
        <f>'OddsRatio_working_3-way'!AA23+'OddsRatio_working_3-way'!AG23</f>
        <v>-0.59035329823361637</v>
      </c>
      <c r="AN23" s="11">
        <f>'OddsRatio_working_3-way'!AB23+'OddsRatio_working_3-way'!AH23</f>
        <v>-0.46019733845723509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1.0505506366908512</v>
      </c>
      <c r="AS23" s="11">
        <f>IF(('OddsRatio_working_3-way'!X23=0),IF(Q23&gt;0,-Q23^(1/3),(-Q23)^(1/3)),'OddsRatio_working_3-way'!AM23-'OddsRatio_working_3-way'!R23/3)</f>
        <v>-0.59035329823361637</v>
      </c>
      <c r="AT23" s="11">
        <f>IF(('OddsRatio_working_3-way'!X23=0),IF(Q23&gt;0,-Q23^(1/3),(-Q23)^(1/3)),'OddsRatio_working_3-way'!AN23-'OddsRatio_working_3-way'!R23/3)</f>
        <v>-0.46019733845723509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1.98</v>
      </c>
      <c r="B24" s="4">
        <f>IF('True_Odds_Calculator_3-way'!B25="","",'True_Odds_Calculator_3-way'!B25)</f>
        <v>3.37</v>
      </c>
      <c r="C24" s="4">
        <f>IF('True_Odds_Calculator_3-way'!C25="","",'True_Odds_Calculator_3-way'!C25)</f>
        <v>4.2699999999999996</v>
      </c>
      <c r="D24" s="9">
        <f t="shared" si="13"/>
        <v>0.49083890863311491</v>
      </c>
      <c r="E24" s="9">
        <f t="shared" si="14"/>
        <v>0.28501064392632042</v>
      </c>
      <c r="F24" s="9">
        <f t="shared" si="15"/>
        <v>0.22415044744056475</v>
      </c>
      <c r="G24" s="9">
        <f t="shared" si="16"/>
        <v>1.058498266762689</v>
      </c>
      <c r="H24" s="9">
        <f t="shared" si="17"/>
        <v>2.037328301427435</v>
      </c>
      <c r="I24" s="9">
        <f t="shared" si="18"/>
        <v>3.5086408922275729</v>
      </c>
      <c r="J24" s="9">
        <f t="shared" si="19"/>
        <v>4.4612893323139931</v>
      </c>
      <c r="K24" s="11">
        <f t="shared" si="20"/>
        <v>0.50505050505050508</v>
      </c>
      <c r="L24" s="11">
        <f t="shared" si="21"/>
        <v>0.29673590504451036</v>
      </c>
      <c r="M24" s="11">
        <f t="shared" si="22"/>
        <v>0.23419203747072601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-0.26656259535570725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0.23234590535266705</v>
      </c>
      <c r="Q24" s="11">
        <f>2*'OddsRatio_working_3-way'!K24*'OddsRatio_working_3-way'!L24*'OddsRatio_working_3-way'!M24</f>
        <v>7.0195137568781582E-2</v>
      </c>
      <c r="R24" s="11">
        <f t="shared" si="23"/>
        <v>0</v>
      </c>
      <c r="S24" s="11">
        <f t="shared" si="24"/>
        <v>-0.87163731671587052</v>
      </c>
      <c r="T24" s="11">
        <f t="shared" si="25"/>
        <v>-0.26333453677216634</v>
      </c>
      <c r="U24" s="11">
        <f>'OddsRatio_working_3-way'!S24-'OddsRatio_working_3-way'!R24^2/3</f>
        <v>-0.87163731671587052</v>
      </c>
      <c r="V24" s="11">
        <f>'OddsRatio_working_3-way'!S24*'OddsRatio_working_3-way'!R24/3-2*'OddsRatio_working_3-way'!R24^3/27-'OddsRatio_working_3-way'!T24</f>
        <v>0.26333453677216634</v>
      </c>
      <c r="W24" s="11">
        <f>'OddsRatio_working_3-way'!V24^2+4*'OddsRatio_working_3-way'!U24^3/27</f>
        <v>-2.8762752314809154E-2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0.1566108477818671</v>
      </c>
      <c r="Y24" s="11">
        <f>IF('OddsRatio_working_3-way'!W24&gt;=0,IF('OddsRatio_working_3-way'!V24+SQRT('OddsRatio_working_3-way'!W24)&gt;0,0,PI()),ACOS('OddsRatio_working_3-way'!V24/(2*'OddsRatio_working_3-way'!X24)))</f>
        <v>0.5721682929498858</v>
      </c>
      <c r="Z24" s="11">
        <f>'OddsRatio_working_3-way'!X24^(1/3)*COS('OddsRatio_working_3-way'!Y24/3)</f>
        <v>0.52924913338134449</v>
      </c>
      <c r="AA24" s="11">
        <f>'OddsRatio_working_3-way'!X24^(1/3)*COS(('OddsRatio_working_3-way'!Y24+2*PI())/3)</f>
        <v>-0.35311663012174771</v>
      </c>
      <c r="AB24" s="11">
        <f>'OddsRatio_working_3-way'!X24^(1/3)*COS(('OddsRatio_working_3-way'!Y24+4*PI())/3)</f>
        <v>-0.17613250325959698</v>
      </c>
      <c r="AC24" s="11">
        <f>'OddsRatio_working_3-way'!X24^(1/3)*SIN('OddsRatio_working_3-way'!Y24/3)</f>
        <v>0.10218183328615373</v>
      </c>
      <c r="AD24" s="11">
        <f>'OddsRatio_working_3-way'!X24^(1/3)*SIN(('OddsRatio_working_3-way'!Y24+2*PI())/3)</f>
        <v>0.40725227779606632</v>
      </c>
      <c r="AE24" s="11">
        <f>'OddsRatio_working_3-way'!X24^(1/3)*SIN(('OddsRatio_working_3-way'!Y24+4*PI())/3)</f>
        <v>-0.50943411108221992</v>
      </c>
      <c r="AF24" s="11">
        <f>-'OddsRatio_working_3-way'!U24/(3*'OddsRatio_working_3-way'!X24^(1/3))*COS(('OddsRatio_working_3-way'!Y24)/3)</f>
        <v>0.52924913338134438</v>
      </c>
      <c r="AG24" s="11">
        <f>-'OddsRatio_working_3-way'!U24/(3*'OddsRatio_working_3-way'!X24^(1/3))*COS(('OddsRatio_working_3-way'!Y24+2*PI())/3)</f>
        <v>-0.35311663012174765</v>
      </c>
      <c r="AH24" s="11">
        <f>-'OddsRatio_working_3-way'!U24/(3*'OddsRatio_working_3-way'!X24^(1/3))*COS(('OddsRatio_working_3-way'!Y24+4*PI())/3)</f>
        <v>-0.17613250325959695</v>
      </c>
      <c r="AI24" s="11">
        <f>'OddsRatio_working_3-way'!U24/(3*'OddsRatio_working_3-way'!X24^(1/3))*SIN(('OddsRatio_working_3-way'!Y24)/3)</f>
        <v>-0.1021818332861537</v>
      </c>
      <c r="AJ24" s="11">
        <f>'OddsRatio_working_3-way'!U24/(3*'OddsRatio_working_3-way'!X24^(1/3))*SIN(('OddsRatio_working_3-way'!Y24+2*PI())/3)</f>
        <v>-0.40725227779606626</v>
      </c>
      <c r="AK24" s="11">
        <f>'OddsRatio_working_3-way'!U24/(3*'OddsRatio_working_3-way'!X24^(1/3))*SIN(('OddsRatio_working_3-way'!Y24+4*PI())/3)</f>
        <v>0.50943411108221981</v>
      </c>
      <c r="AL24" s="11">
        <f>'OddsRatio_working_3-way'!Z24+'OddsRatio_working_3-way'!AF24</f>
        <v>1.058498266762689</v>
      </c>
      <c r="AM24" s="11">
        <f>'OddsRatio_working_3-way'!AA24+'OddsRatio_working_3-way'!AG24</f>
        <v>-0.70623326024349531</v>
      </c>
      <c r="AN24" s="11">
        <f>'OddsRatio_working_3-way'!AB24+'OddsRatio_working_3-way'!AH24</f>
        <v>-0.3522650065191939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1.058498266762689</v>
      </c>
      <c r="AS24" s="11">
        <f>IF(('OddsRatio_working_3-way'!X24=0),IF(Q24&gt;0,-Q24^(1/3),(-Q24)^(1/3)),'OddsRatio_working_3-way'!AM24-'OddsRatio_working_3-way'!R24/3)</f>
        <v>-0.70623326024349531</v>
      </c>
      <c r="AT24" s="11">
        <f>IF(('OddsRatio_working_3-way'!X24=0),IF(Q24&gt;0,-Q24^(1/3),(-Q24)^(1/3)),'OddsRatio_working_3-way'!AN24-'OddsRatio_working_3-way'!R24/3)</f>
        <v>-0.3522650065191939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1.65</v>
      </c>
      <c r="B25" s="4">
        <f>IF('True_Odds_Calculator_3-way'!B26="","",'True_Odds_Calculator_3-way'!B26)</f>
        <v>3.93</v>
      </c>
      <c r="C25" s="4">
        <f>IF('True_Odds_Calculator_3-way'!C26="","",'True_Odds_Calculator_3-way'!C26)</f>
        <v>5.72</v>
      </c>
      <c r="D25" s="9">
        <f t="shared" si="13"/>
        <v>0.59112351242907946</v>
      </c>
      <c r="E25" s="9">
        <f t="shared" si="14"/>
        <v>0.24283969160637986</v>
      </c>
      <c r="F25" s="9">
        <f t="shared" si="15"/>
        <v>0.16603679596454082</v>
      </c>
      <c r="G25" s="9">
        <f t="shared" si="16"/>
        <v>1.0641443571145017</v>
      </c>
      <c r="H25" s="9">
        <f t="shared" si="17"/>
        <v>1.6916938321244257</v>
      </c>
      <c r="I25" s="9">
        <f t="shared" si="18"/>
        <v>4.117942966345491</v>
      </c>
      <c r="J25" s="9">
        <f t="shared" si="19"/>
        <v>6.0227613655804477</v>
      </c>
      <c r="K25" s="11">
        <f t="shared" si="20"/>
        <v>0.60606060606060608</v>
      </c>
      <c r="L25" s="11">
        <f t="shared" si="21"/>
        <v>0.2544529262086514</v>
      </c>
      <c r="M25" s="11">
        <f t="shared" si="22"/>
        <v>0.17482517482517484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-0.24235414519939158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0.22377191010084838</v>
      </c>
      <c r="Q25" s="11">
        <f>2*'OddsRatio_working_3-way'!K25*'OddsRatio_working_3-way'!L25*'OddsRatio_working_3-way'!M25</f>
        <v>5.392094219297551E-2</v>
      </c>
      <c r="R25" s="11">
        <f t="shared" si="23"/>
        <v>0</v>
      </c>
      <c r="S25" s="11">
        <f t="shared" si="24"/>
        <v>-0.92332610988248176</v>
      </c>
      <c r="T25" s="11">
        <f t="shared" si="25"/>
        <v>-0.22248821924879078</v>
      </c>
      <c r="U25" s="11">
        <f>'OddsRatio_working_3-way'!S25-'OddsRatio_working_3-way'!R25^2/3</f>
        <v>-0.92332610988248176</v>
      </c>
      <c r="V25" s="11">
        <f>'OddsRatio_working_3-way'!S25*'OddsRatio_working_3-way'!R25/3-2*'OddsRatio_working_3-way'!R25^3/27-'OddsRatio_working_3-way'!T25</f>
        <v>0.22248821924879078</v>
      </c>
      <c r="W25" s="11">
        <f>'OddsRatio_working_3-way'!V25^2+4*'OddsRatio_working_3-way'!U25^3/27</f>
        <v>-6.7115915096917889E-2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0.17074610010291297</v>
      </c>
      <c r="Y25" s="11">
        <f>IF('OddsRatio_working_3-way'!W25&gt;=0,IF('OddsRatio_working_3-way'!V25+SQRT('OddsRatio_working_3-way'!W25)&gt;0,0,PI()),ACOS('OddsRatio_working_3-way'!V25/(2*'OddsRatio_working_3-way'!X25)))</f>
        <v>0.86121300873054174</v>
      </c>
      <c r="Z25" s="11">
        <f>'OddsRatio_working_3-way'!X25^(1/3)*COS('OddsRatio_working_3-way'!Y25/3)</f>
        <v>0.53207217855725086</v>
      </c>
      <c r="AA25" s="11">
        <f>'OddsRatio_working_3-way'!X25^(1/3)*COS(('OddsRatio_working_3-way'!Y25+2*PI())/3)</f>
        <v>-0.40207257362979548</v>
      </c>
      <c r="AB25" s="11">
        <f>'OddsRatio_working_3-way'!X25^(1/3)*COS(('OddsRatio_working_3-way'!Y25+4*PI())/3)</f>
        <v>-0.12999960492745552</v>
      </c>
      <c r="AC25" s="11">
        <f>'OddsRatio_working_3-way'!X25^(1/3)*SIN('OddsRatio_working_3-way'!Y25/3)</f>
        <v>0.15708140171951673</v>
      </c>
      <c r="AD25" s="11">
        <f>'OddsRatio_working_3-way'!X25^(1/3)*SIN(('OddsRatio_working_3-way'!Y25+2*PI())/3)</f>
        <v>0.38224732241775078</v>
      </c>
      <c r="AE25" s="11">
        <f>'OddsRatio_working_3-way'!X25^(1/3)*SIN(('OddsRatio_working_3-way'!Y25+4*PI())/3)</f>
        <v>-0.5393287241372674</v>
      </c>
      <c r="AF25" s="11">
        <f>-'OddsRatio_working_3-way'!U25/(3*'OddsRatio_working_3-way'!X25^(1/3))*COS(('OddsRatio_working_3-way'!Y25)/3)</f>
        <v>0.53207217855725097</v>
      </c>
      <c r="AG25" s="11">
        <f>-'OddsRatio_working_3-way'!U25/(3*'OddsRatio_working_3-way'!X25^(1/3))*COS(('OddsRatio_working_3-way'!Y25+2*PI())/3)</f>
        <v>-0.40207257362979554</v>
      </c>
      <c r="AH25" s="11">
        <f>-'OddsRatio_working_3-way'!U25/(3*'OddsRatio_working_3-way'!X25^(1/3))*COS(('OddsRatio_working_3-way'!Y25+4*PI())/3)</f>
        <v>-0.12999960492745555</v>
      </c>
      <c r="AI25" s="11">
        <f>'OddsRatio_working_3-way'!U25/(3*'OddsRatio_working_3-way'!X25^(1/3))*SIN(('OddsRatio_working_3-way'!Y25)/3)</f>
        <v>-0.15708140171951676</v>
      </c>
      <c r="AJ25" s="11">
        <f>'OddsRatio_working_3-way'!U25/(3*'OddsRatio_working_3-way'!X25^(1/3))*SIN(('OddsRatio_working_3-way'!Y25+2*PI())/3)</f>
        <v>-0.38224732241775083</v>
      </c>
      <c r="AK25" s="11">
        <f>'OddsRatio_working_3-way'!U25/(3*'OddsRatio_working_3-way'!X25^(1/3))*SIN(('OddsRatio_working_3-way'!Y25+4*PI())/3)</f>
        <v>0.53932872413726751</v>
      </c>
      <c r="AL25" s="11">
        <f>'OddsRatio_working_3-way'!Z25+'OddsRatio_working_3-way'!AF25</f>
        <v>1.0641443571145017</v>
      </c>
      <c r="AM25" s="11">
        <f>'OddsRatio_working_3-way'!AA25+'OddsRatio_working_3-way'!AG25</f>
        <v>-0.80414514725959108</v>
      </c>
      <c r="AN25" s="11">
        <f>'OddsRatio_working_3-way'!AB25+'OddsRatio_working_3-way'!AH25</f>
        <v>-0.2599992098549111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1.0641443571145017</v>
      </c>
      <c r="AS25" s="11">
        <f>IF(('OddsRatio_working_3-way'!X25=0),IF(Q25&gt;0,-Q25^(1/3),(-Q25)^(1/3)),'OddsRatio_working_3-way'!AM25-'OddsRatio_working_3-way'!R25/3)</f>
        <v>-0.80414514725959108</v>
      </c>
      <c r="AT25" s="11">
        <f>IF(('OddsRatio_working_3-way'!X25=0),IF(Q25&gt;0,-Q25^(1/3),(-Q25)^(1/3)),'OddsRatio_working_3-way'!AN25-'OddsRatio_working_3-way'!R25/3)</f>
        <v>-0.2599992098549111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2.06</v>
      </c>
      <c r="B26" s="4">
        <f>IF('True_Odds_Calculator_3-way'!B27="","",'True_Odds_Calculator_3-way'!B27)</f>
        <v>3.5</v>
      </c>
      <c r="C26" s="4">
        <f>IF('True_Odds_Calculator_3-way'!C27="","",'True_Odds_Calculator_3-way'!C27)</f>
        <v>3.8</v>
      </c>
      <c r="D26" s="9">
        <f t="shared" si="13"/>
        <v>0.472116069759556</v>
      </c>
      <c r="E26" s="9">
        <f t="shared" si="14"/>
        <v>0.27494560762873999</v>
      </c>
      <c r="F26" s="9">
        <f t="shared" si="15"/>
        <v>0.25293832261170385</v>
      </c>
      <c r="G26" s="9">
        <f t="shared" si="16"/>
        <v>1.0548332066468993</v>
      </c>
      <c r="H26" s="9">
        <f t="shared" si="17"/>
        <v>2.1181231990457134</v>
      </c>
      <c r="I26" s="9">
        <f t="shared" si="18"/>
        <v>3.6370830166172485</v>
      </c>
      <c r="J26" s="9">
        <f t="shared" si="19"/>
        <v>3.9535329786113178</v>
      </c>
      <c r="K26" s="11">
        <f t="shared" si="20"/>
        <v>0.4854368932038835</v>
      </c>
      <c r="L26" s="11">
        <f t="shared" si="21"/>
        <v>0.2857142857142857</v>
      </c>
      <c r="M26" s="11">
        <f t="shared" si="22"/>
        <v>0.26315789473684209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-0.27082268778742968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0.23213373238922547</v>
      </c>
      <c r="Q26" s="11">
        <f>2*'OddsRatio_working_3-way'!K26*'OddsRatio_working_3-way'!L26*'OddsRatio_working_3-way'!M26</f>
        <v>7.2998029053215549E-2</v>
      </c>
      <c r="R26" s="11">
        <f t="shared" si="23"/>
        <v>0</v>
      </c>
      <c r="S26" s="11">
        <f t="shared" si="24"/>
        <v>-0.85714285714285721</v>
      </c>
      <c r="T26" s="11">
        <f t="shared" si="25"/>
        <v>-0.26954177897574122</v>
      </c>
      <c r="U26" s="11">
        <f>'OddsRatio_working_3-way'!S26-'OddsRatio_working_3-way'!R26^2/3</f>
        <v>-0.85714285714285721</v>
      </c>
      <c r="V26" s="11">
        <f>'OddsRatio_working_3-way'!S26*'OddsRatio_working_3-way'!R26/3-2*'OddsRatio_working_3-way'!R26^3/27-'OddsRatio_working_3-way'!T26</f>
        <v>0.26954177897574122</v>
      </c>
      <c r="W26" s="11">
        <f>'OddsRatio_working_3-way'!V26^2+4*'OddsRatio_working_3-way'!U26^3/27</f>
        <v>-2.0641690027992113E-2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0.15272070966424253</v>
      </c>
      <c r="Y26" s="11">
        <f>IF('OddsRatio_working_3-way'!W26&gt;=0,IF('OddsRatio_working_3-way'!V26+SQRT('OddsRatio_working_3-way'!W26)&gt;0,0,PI()),ACOS('OddsRatio_working_3-way'!V26/(2*'OddsRatio_working_3-way'!X26)))</f>
        <v>0.48971624655343926</v>
      </c>
      <c r="Z26" s="11">
        <f>'OddsRatio_working_3-way'!X26^(1/3)*COS('OddsRatio_working_3-way'!Y26/3)</f>
        <v>0.52741660332344964</v>
      </c>
      <c r="AA26" s="11">
        <f>'OddsRatio_working_3-way'!X26^(1/3)*COS(('OddsRatio_working_3-way'!Y26+2*PI())/3)</f>
        <v>-0.33893801115060007</v>
      </c>
      <c r="AB26" s="11">
        <f>'OddsRatio_working_3-way'!X26^(1/3)*COS(('OddsRatio_working_3-way'!Y26+4*PI())/3)</f>
        <v>-0.18847859217284982</v>
      </c>
      <c r="AC26" s="11">
        <f>'OddsRatio_working_3-way'!X26^(1/3)*SIN('OddsRatio_working_3-way'!Y26/3)</f>
        <v>8.6867786048919024E-2</v>
      </c>
      <c r="AD26" s="11">
        <f>'OddsRatio_working_3-way'!X26^(1/3)*SIN(('OddsRatio_working_3-way'!Y26+2*PI())/3)</f>
        <v>0.413322283831348</v>
      </c>
      <c r="AE26" s="11">
        <f>'OddsRatio_working_3-way'!X26^(1/3)*SIN(('OddsRatio_working_3-way'!Y26+4*PI())/3)</f>
        <v>-0.50019006988026693</v>
      </c>
      <c r="AF26" s="11">
        <f>-'OddsRatio_working_3-way'!U26/(3*'OddsRatio_working_3-way'!X26^(1/3))*COS(('OddsRatio_working_3-way'!Y26)/3)</f>
        <v>0.52741660332344964</v>
      </c>
      <c r="AG26" s="11">
        <f>-'OddsRatio_working_3-way'!U26/(3*'OddsRatio_working_3-way'!X26^(1/3))*COS(('OddsRatio_working_3-way'!Y26+2*PI())/3)</f>
        <v>-0.33893801115060007</v>
      </c>
      <c r="AH26" s="11">
        <f>-'OddsRatio_working_3-way'!U26/(3*'OddsRatio_working_3-way'!X26^(1/3))*COS(('OddsRatio_working_3-way'!Y26+4*PI())/3)</f>
        <v>-0.18847859217284982</v>
      </c>
      <c r="AI26" s="11">
        <f>'OddsRatio_working_3-way'!U26/(3*'OddsRatio_working_3-way'!X26^(1/3))*SIN(('OddsRatio_working_3-way'!Y26)/3)</f>
        <v>-8.6867786048919024E-2</v>
      </c>
      <c r="AJ26" s="11">
        <f>'OddsRatio_working_3-way'!U26/(3*'OddsRatio_working_3-way'!X26^(1/3))*SIN(('OddsRatio_working_3-way'!Y26+2*PI())/3)</f>
        <v>-0.413322283831348</v>
      </c>
      <c r="AK26" s="11">
        <f>'OddsRatio_working_3-way'!U26/(3*'OddsRatio_working_3-way'!X26^(1/3))*SIN(('OddsRatio_working_3-way'!Y26+4*PI())/3)</f>
        <v>0.50019006988026693</v>
      </c>
      <c r="AL26" s="11">
        <f>'OddsRatio_working_3-way'!Z26+'OddsRatio_working_3-way'!AF26</f>
        <v>1.0548332066468993</v>
      </c>
      <c r="AM26" s="11">
        <f>'OddsRatio_working_3-way'!AA26+'OddsRatio_working_3-way'!AG26</f>
        <v>-0.67787602230120014</v>
      </c>
      <c r="AN26" s="11">
        <f>'OddsRatio_working_3-way'!AB26+'OddsRatio_working_3-way'!AH26</f>
        <v>-0.37695718434569964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1.0548332066468993</v>
      </c>
      <c r="AS26" s="11">
        <f>IF(('OddsRatio_working_3-way'!X26=0),IF(Q26&gt;0,-Q26^(1/3),(-Q26)^(1/3)),'OddsRatio_working_3-way'!AM26-'OddsRatio_working_3-way'!R26/3)</f>
        <v>-0.67787602230120014</v>
      </c>
      <c r="AT26" s="11">
        <f>IF(('OddsRatio_working_3-way'!X26=0),IF(Q26&gt;0,-Q26^(1/3),(-Q26)^(1/3)),'OddsRatio_working_3-way'!AN26-'OddsRatio_working_3-way'!R26/3)</f>
        <v>-0.37695718434569964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2.5</v>
      </c>
      <c r="B27" s="4">
        <f>IF('True_Odds_Calculator_3-way'!B28="","",'True_Odds_Calculator_3-way'!B28)</f>
        <v>3.11</v>
      </c>
      <c r="C27" s="4">
        <f>IF('True_Odds_Calculator_3-way'!C28="","",'True_Odds_Calculator_3-way'!C28)</f>
        <v>3.21</v>
      </c>
      <c r="D27" s="9">
        <f t="shared" si="13"/>
        <v>0.38816924123346142</v>
      </c>
      <c r="E27" s="9">
        <f t="shared" si="14"/>
        <v>0.31083101187129741</v>
      </c>
      <c r="F27" s="9">
        <f t="shared" si="15"/>
        <v>0.300999746895241</v>
      </c>
      <c r="G27" s="9">
        <f t="shared" si="16"/>
        <v>1.0507972533189593</v>
      </c>
      <c r="H27" s="9">
        <f t="shared" si="17"/>
        <v>2.5761958799784388</v>
      </c>
      <c r="I27" s="9">
        <f t="shared" si="18"/>
        <v>3.2171822045030041</v>
      </c>
      <c r="J27" s="9">
        <f t="shared" si="19"/>
        <v>3.3222619298349008</v>
      </c>
      <c r="K27" s="11">
        <f t="shared" si="20"/>
        <v>0.4</v>
      </c>
      <c r="L27" s="11">
        <f t="shared" si="21"/>
        <v>0.32154340836012862</v>
      </c>
      <c r="M27" s="11">
        <f t="shared" si="22"/>
        <v>0.3115264797507788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-0.28025963878955429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0.23319409802566338</v>
      </c>
      <c r="Q27" s="11">
        <f>2*'OddsRatio_working_3-way'!K27*'OddsRatio_working_3-way'!L27*'OddsRatio_working_3-way'!M27</f>
        <v>8.0135428874798423E-2</v>
      </c>
      <c r="R27" s="11">
        <f t="shared" si="23"/>
        <v>0</v>
      </c>
      <c r="S27" s="11">
        <f t="shared" si="24"/>
        <v>-0.83206450644421115</v>
      </c>
      <c r="T27" s="11">
        <f t="shared" si="25"/>
        <v>-0.2859328200839214</v>
      </c>
      <c r="U27" s="11">
        <f>'OddsRatio_working_3-way'!S27-'OddsRatio_working_3-way'!R27^2/3</f>
        <v>-0.83206450644421115</v>
      </c>
      <c r="V27" s="11">
        <f>'OddsRatio_working_3-way'!S27*'OddsRatio_working_3-way'!R27/3-2*'OddsRatio_working_3-way'!R27^3/27-'OddsRatio_working_3-way'!T27</f>
        <v>0.2859328200839214</v>
      </c>
      <c r="W27" s="11">
        <f>'OddsRatio_working_3-way'!V27^2+4*'OddsRatio_working_3-way'!U27^3/27</f>
        <v>-3.5852871563136629E-3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0.14606750559027307</v>
      </c>
      <c r="Y27" s="11">
        <f>IF('OddsRatio_working_3-way'!W27&gt;=0,IF('OddsRatio_working_3-way'!V27+SQRT('OddsRatio_working_3-way'!W27)&gt;0,0,PI()),ACOS('OddsRatio_working_3-way'!V27/(2*'OddsRatio_working_3-way'!X27)))</f>
        <v>0.20642730049330082</v>
      </c>
      <c r="Z27" s="11">
        <f>'OddsRatio_working_3-way'!X27^(1/3)*COS('OddsRatio_working_3-way'!Y27/3)</f>
        <v>0.52539862665947956</v>
      </c>
      <c r="AA27" s="11">
        <f>'OddsRatio_working_3-way'!X27^(1/3)*COS(('OddsRatio_working_3-way'!Y27+2*PI())/3)</f>
        <v>-0.2940575489194916</v>
      </c>
      <c r="AB27" s="11">
        <f>'OddsRatio_working_3-way'!X27^(1/3)*COS(('OddsRatio_working_3-way'!Y27+4*PI())/3)</f>
        <v>-0.23134107773998805</v>
      </c>
      <c r="AC27" s="11">
        <f>'OddsRatio_working_3-way'!X27^(1/3)*SIN('OddsRatio_working_3-way'!Y27/3)</f>
        <v>3.6209371518109768E-2</v>
      </c>
      <c r="AD27" s="11">
        <f>'OddsRatio_working_3-way'!X27^(1/3)*SIN(('OddsRatio_working_3-way'!Y27+2*PI())/3)</f>
        <v>0.43690387204151043</v>
      </c>
      <c r="AE27" s="11">
        <f>'OddsRatio_working_3-way'!X27^(1/3)*SIN(('OddsRatio_working_3-way'!Y27+4*PI())/3)</f>
        <v>-0.4731132435596202</v>
      </c>
      <c r="AF27" s="11">
        <f>-'OddsRatio_working_3-way'!U27/(3*'OddsRatio_working_3-way'!X27^(1/3))*COS(('OddsRatio_working_3-way'!Y27)/3)</f>
        <v>0.52539862665947967</v>
      </c>
      <c r="AG27" s="11">
        <f>-'OddsRatio_working_3-way'!U27/(3*'OddsRatio_working_3-way'!X27^(1/3))*COS(('OddsRatio_working_3-way'!Y27+2*PI())/3)</f>
        <v>-0.29405754891949165</v>
      </c>
      <c r="AH27" s="11">
        <f>-'OddsRatio_working_3-way'!U27/(3*'OddsRatio_working_3-way'!X27^(1/3))*COS(('OddsRatio_working_3-way'!Y27+4*PI())/3)</f>
        <v>-0.2313410777399881</v>
      </c>
      <c r="AI27" s="11">
        <f>'OddsRatio_working_3-way'!U27/(3*'OddsRatio_working_3-way'!X27^(1/3))*SIN(('OddsRatio_working_3-way'!Y27)/3)</f>
        <v>-3.6209371518109774E-2</v>
      </c>
      <c r="AJ27" s="11">
        <f>'OddsRatio_working_3-way'!U27/(3*'OddsRatio_working_3-way'!X27^(1/3))*SIN(('OddsRatio_working_3-way'!Y27+2*PI())/3)</f>
        <v>-0.43690387204151054</v>
      </c>
      <c r="AK27" s="11">
        <f>'OddsRatio_working_3-way'!U27/(3*'OddsRatio_working_3-way'!X27^(1/3))*SIN(('OddsRatio_working_3-way'!Y27+4*PI())/3)</f>
        <v>0.47311324355962026</v>
      </c>
      <c r="AL27" s="11">
        <f>'OddsRatio_working_3-way'!Z27+'OddsRatio_working_3-way'!AF27</f>
        <v>1.0507972533189593</v>
      </c>
      <c r="AM27" s="11">
        <f>'OddsRatio_working_3-way'!AA27+'OddsRatio_working_3-way'!AG27</f>
        <v>-0.5881150978389833</v>
      </c>
      <c r="AN27" s="11">
        <f>'OddsRatio_working_3-way'!AB27+'OddsRatio_working_3-way'!AH27</f>
        <v>-0.46268215547997615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1.0507972533189593</v>
      </c>
      <c r="AS27" s="11">
        <f>IF(('OddsRatio_working_3-way'!X27=0),IF(Q27&gt;0,-Q27^(1/3),(-Q27)^(1/3)),'OddsRatio_working_3-way'!AM27-'OddsRatio_working_3-way'!R27/3)</f>
        <v>-0.5881150978389833</v>
      </c>
      <c r="AT27" s="11">
        <f>IF(('OddsRatio_working_3-way'!X27=0),IF(Q27&gt;0,-Q27^(1/3),(-Q27)^(1/3)),'OddsRatio_working_3-way'!AN27-'OddsRatio_working_3-way'!R27/3)</f>
        <v>-0.46268215547997615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1.74</v>
      </c>
      <c r="B28" s="4">
        <f>IF('True_Odds_Calculator_3-way'!B29="","",'True_Odds_Calculator_3-way'!B29)</f>
        <v>3.56</v>
      </c>
      <c r="C28" s="4">
        <f>IF('True_Odds_Calculator_3-way'!C29="","",'True_Odds_Calculator_3-way'!C29)</f>
        <v>5.57</v>
      </c>
      <c r="D28" s="9">
        <f t="shared" si="13"/>
        <v>0.56007429201893699</v>
      </c>
      <c r="E28" s="9">
        <f t="shared" si="14"/>
        <v>0.26901048117719367</v>
      </c>
      <c r="F28" s="9">
        <f t="shared" si="15"/>
        <v>0.17091522680386914</v>
      </c>
      <c r="G28" s="9">
        <f t="shared" si="16"/>
        <v>1.0614559683348377</v>
      </c>
      <c r="H28" s="9">
        <f t="shared" si="17"/>
        <v>1.78547741656778</v>
      </c>
      <c r="I28" s="9">
        <f t="shared" si="18"/>
        <v>3.7173272789371845</v>
      </c>
      <c r="J28" s="9">
        <f t="shared" si="19"/>
        <v>5.8508537752902088</v>
      </c>
      <c r="K28" s="11">
        <f t="shared" si="20"/>
        <v>0.57471264367816088</v>
      </c>
      <c r="L28" s="11">
        <f t="shared" si="21"/>
        <v>0.2808988764044944</v>
      </c>
      <c r="M28" s="11">
        <f t="shared" si="22"/>
        <v>0.17953321364452424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-0.25091893969905277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0.22809737688596243</v>
      </c>
      <c r="Q28" s="11">
        <f>2*'OddsRatio_working_3-way'!K28*'OddsRatio_working_3-way'!L28*'OddsRatio_working_3-way'!M28</f>
        <v>5.7966296540269996E-2</v>
      </c>
      <c r="R28" s="11">
        <f t="shared" si="23"/>
        <v>0</v>
      </c>
      <c r="S28" s="11">
        <f t="shared" si="24"/>
        <v>-0.90904806611863553</v>
      </c>
      <c r="T28" s="11">
        <f t="shared" si="25"/>
        <v>-0.23101602696788703</v>
      </c>
      <c r="U28" s="11">
        <f>'OddsRatio_working_3-way'!S28-'OddsRatio_working_3-way'!R28^2/3</f>
        <v>-0.90904806611863553</v>
      </c>
      <c r="V28" s="11">
        <f>'OddsRatio_working_3-way'!S28*'OddsRatio_working_3-way'!R28/3-2*'OddsRatio_working_3-way'!R28^3/27-'OddsRatio_working_3-way'!T28</f>
        <v>0.23101602696788703</v>
      </c>
      <c r="W28" s="11">
        <f>'OddsRatio_working_3-way'!V28^2+4*'OddsRatio_working_3-way'!U28^3/27</f>
        <v>-5.7921755826514293E-2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0.16680089968473027</v>
      </c>
      <c r="Y28" s="11">
        <f>IF('OddsRatio_working_3-way'!W28&gt;=0,IF('OddsRatio_working_3-way'!V28+SQRT('OddsRatio_working_3-way'!W28)&gt;0,0,PI()),ACOS('OddsRatio_working_3-way'!V28/(2*'OddsRatio_working_3-way'!X28)))</f>
        <v>0.80586098963257025</v>
      </c>
      <c r="Z28" s="11">
        <f>'OddsRatio_working_3-way'!X28^(1/3)*COS('OddsRatio_working_3-way'!Y28/3)</f>
        <v>0.53072798416741884</v>
      </c>
      <c r="AA28" s="11">
        <f>'OddsRatio_working_3-way'!X28^(1/3)*COS(('OddsRatio_working_3-way'!Y28+2*PI())/3)</f>
        <v>-0.39188621007663721</v>
      </c>
      <c r="AB28" s="11">
        <f>'OddsRatio_working_3-way'!X28^(1/3)*COS(('OddsRatio_working_3-way'!Y28+4*PI())/3)</f>
        <v>-0.13884177409078174</v>
      </c>
      <c r="AC28" s="11">
        <f>'OddsRatio_working_3-way'!X28^(1/3)*SIN('OddsRatio_working_3-way'!Y28/3)</f>
        <v>0.14609527323337063</v>
      </c>
      <c r="AD28" s="11">
        <f>'OddsRatio_working_3-way'!X28^(1/3)*SIN(('OddsRatio_working_3-way'!Y28+2*PI())/3)</f>
        <v>0.38657628017160467</v>
      </c>
      <c r="AE28" s="11">
        <f>'OddsRatio_working_3-way'!X28^(1/3)*SIN(('OddsRatio_working_3-way'!Y28+4*PI())/3)</f>
        <v>-0.53267155340497541</v>
      </c>
      <c r="AF28" s="11">
        <f>-'OddsRatio_working_3-way'!U28/(3*'OddsRatio_working_3-way'!X28^(1/3))*COS(('OddsRatio_working_3-way'!Y28)/3)</f>
        <v>0.53072798416741884</v>
      </c>
      <c r="AG28" s="11">
        <f>-'OddsRatio_working_3-way'!U28/(3*'OddsRatio_working_3-way'!X28^(1/3))*COS(('OddsRatio_working_3-way'!Y28+2*PI())/3)</f>
        <v>-0.39188621007663721</v>
      </c>
      <c r="AH28" s="11">
        <f>-'OddsRatio_working_3-way'!U28/(3*'OddsRatio_working_3-way'!X28^(1/3))*COS(('OddsRatio_working_3-way'!Y28+4*PI())/3)</f>
        <v>-0.13884177409078174</v>
      </c>
      <c r="AI28" s="11">
        <f>'OddsRatio_working_3-way'!U28/(3*'OddsRatio_working_3-way'!X28^(1/3))*SIN(('OddsRatio_working_3-way'!Y28)/3)</f>
        <v>-0.14609527323337063</v>
      </c>
      <c r="AJ28" s="11">
        <f>'OddsRatio_working_3-way'!U28/(3*'OddsRatio_working_3-way'!X28^(1/3))*SIN(('OddsRatio_working_3-way'!Y28+2*PI())/3)</f>
        <v>-0.38657628017160467</v>
      </c>
      <c r="AK28" s="11">
        <f>'OddsRatio_working_3-way'!U28/(3*'OddsRatio_working_3-way'!X28^(1/3))*SIN(('OddsRatio_working_3-way'!Y28+4*PI())/3)</f>
        <v>0.53267155340497541</v>
      </c>
      <c r="AL28" s="11">
        <f>'OddsRatio_working_3-way'!Z28+'OddsRatio_working_3-way'!AF28</f>
        <v>1.0614559683348377</v>
      </c>
      <c r="AM28" s="11">
        <f>'OddsRatio_working_3-way'!AA28+'OddsRatio_working_3-way'!AG28</f>
        <v>-0.78377242015327442</v>
      </c>
      <c r="AN28" s="11">
        <f>'OddsRatio_working_3-way'!AB28+'OddsRatio_working_3-way'!AH28</f>
        <v>-0.27768354818156349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1.0614559683348377</v>
      </c>
      <c r="AS28" s="11">
        <f>IF(('OddsRatio_working_3-way'!X28=0),IF(Q28&gt;0,-Q28^(1/3),(-Q28)^(1/3)),'OddsRatio_working_3-way'!AM28-'OddsRatio_working_3-way'!R28/3)</f>
        <v>-0.78377242015327442</v>
      </c>
      <c r="AT28" s="11">
        <f>IF(('OddsRatio_working_3-way'!X28=0),IF(Q28&gt;0,-Q28^(1/3),(-Q28)^(1/3)),'OddsRatio_working_3-way'!AN28-'OddsRatio_working_3-way'!R28/3)</f>
        <v>-0.27768354818156349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2.5099999999999998</v>
      </c>
      <c r="B29" s="4">
        <f>IF('True_Odds_Calculator_3-way'!B30="","",'True_Odds_Calculator_3-way'!B30)</f>
        <v>3.08</v>
      </c>
      <c r="C29" s="4">
        <f>IF('True_Odds_Calculator_3-way'!C30="","",'True_Odds_Calculator_3-way'!C30)</f>
        <v>3.22</v>
      </c>
      <c r="D29" s="9">
        <f t="shared" si="13"/>
        <v>0.3863955246516268</v>
      </c>
      <c r="E29" s="9">
        <f t="shared" si="14"/>
        <v>0.31372808950856579</v>
      </c>
      <c r="F29" s="9">
        <f t="shared" si="15"/>
        <v>0.29987638583980752</v>
      </c>
      <c r="G29" s="9">
        <f t="shared" si="16"/>
        <v>1.0516699955758626</v>
      </c>
      <c r="H29" s="9">
        <f t="shared" si="17"/>
        <v>2.5880216933195523</v>
      </c>
      <c r="I29" s="9">
        <f t="shared" si="18"/>
        <v>3.1874735907977945</v>
      </c>
      <c r="J29" s="9">
        <f t="shared" si="19"/>
        <v>3.3347073901784152</v>
      </c>
      <c r="K29" s="11">
        <f t="shared" si="20"/>
        <v>0.39840637450199207</v>
      </c>
      <c r="L29" s="11">
        <f t="shared" si="21"/>
        <v>0.32467532467532467</v>
      </c>
      <c r="M29" s="11">
        <f t="shared" si="22"/>
        <v>0.3105590062111801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-0.28009989565011717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0.23339729731553743</v>
      </c>
      <c r="Q29" s="11">
        <f>2*'OddsRatio_working_3-way'!K29*'OddsRatio_working_3-way'!L29*'OddsRatio_working_3-way'!M29</f>
        <v>8.0343303723076562E-2</v>
      </c>
      <c r="R29" s="11">
        <f t="shared" si="23"/>
        <v>0</v>
      </c>
      <c r="S29" s="11">
        <f t="shared" si="24"/>
        <v>-0.83326449220488952</v>
      </c>
      <c r="T29" s="11">
        <f t="shared" si="25"/>
        <v>-0.28683803518240603</v>
      </c>
      <c r="U29" s="11">
        <f>'OddsRatio_working_3-way'!S29-'OddsRatio_working_3-way'!R29^2/3</f>
        <v>-0.83326449220488952</v>
      </c>
      <c r="V29" s="11">
        <f>'OddsRatio_working_3-way'!S29*'OddsRatio_working_3-way'!R29/3-2*'OddsRatio_working_3-way'!R29^3/27-'OddsRatio_working_3-way'!T29</f>
        <v>0.28683803518240603</v>
      </c>
      <c r="W29" s="11">
        <f>'OddsRatio_working_3-way'!V29^2+4*'OddsRatio_working_3-way'!U29^3/27</f>
        <v>-3.4365780961840009E-3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0.14638360267076295</v>
      </c>
      <c r="Y29" s="11">
        <f>IF('OddsRatio_working_3-way'!W29&gt;=0,IF('OddsRatio_working_3-way'!V29+SQRT('OddsRatio_working_3-way'!W29)&gt;0,0,PI()),ACOS('OddsRatio_working_3-way'!V29/(2*'OddsRatio_working_3-way'!X29)))</f>
        <v>0.20159809706243048</v>
      </c>
      <c r="Z29" s="11">
        <f>'OddsRatio_working_3-way'!X29^(1/3)*COS('OddsRatio_working_3-way'!Y29/3)</f>
        <v>0.5258349977879313</v>
      </c>
      <c r="AA29" s="11">
        <f>'OddsRatio_working_3-way'!X29^(1/3)*COS(('OddsRatio_working_3-way'!Y29+2*PI())/3)</f>
        <v>-0.29356532715710765</v>
      </c>
      <c r="AB29" s="11">
        <f>'OddsRatio_working_3-way'!X29^(1/3)*COS(('OddsRatio_working_3-way'!Y29+4*PI())/3)</f>
        <v>-0.23226967063082382</v>
      </c>
      <c r="AC29" s="11">
        <f>'OddsRatio_working_3-way'!X29^(1/3)*SIN('OddsRatio_working_3-way'!Y29/3)</f>
        <v>3.5389063795604768E-2</v>
      </c>
      <c r="AD29" s="11">
        <f>'OddsRatio_working_3-way'!X29^(1/3)*SIN(('OddsRatio_working_3-way'!Y29+2*PI())/3)</f>
        <v>0.43769193438548015</v>
      </c>
      <c r="AE29" s="11">
        <f>'OddsRatio_working_3-way'!X29^(1/3)*SIN(('OddsRatio_working_3-way'!Y29+4*PI())/3)</f>
        <v>-0.47308099818108496</v>
      </c>
      <c r="AF29" s="11">
        <f>-'OddsRatio_working_3-way'!U29/(3*'OddsRatio_working_3-way'!X29^(1/3))*COS(('OddsRatio_working_3-way'!Y29)/3)</f>
        <v>0.52583499778793141</v>
      </c>
      <c r="AG29" s="11">
        <f>-'OddsRatio_working_3-way'!U29/(3*'OddsRatio_working_3-way'!X29^(1/3))*COS(('OddsRatio_working_3-way'!Y29+2*PI())/3)</f>
        <v>-0.2935653271571077</v>
      </c>
      <c r="AH29" s="11">
        <f>-'OddsRatio_working_3-way'!U29/(3*'OddsRatio_working_3-way'!X29^(1/3))*COS(('OddsRatio_working_3-way'!Y29+4*PI())/3)</f>
        <v>-0.23226967063082385</v>
      </c>
      <c r="AI29" s="11">
        <f>'OddsRatio_working_3-way'!U29/(3*'OddsRatio_working_3-way'!X29^(1/3))*SIN(('OddsRatio_working_3-way'!Y29)/3)</f>
        <v>-3.5389063795604775E-2</v>
      </c>
      <c r="AJ29" s="11">
        <f>'OddsRatio_working_3-way'!U29/(3*'OddsRatio_working_3-way'!X29^(1/3))*SIN(('OddsRatio_working_3-way'!Y29+2*PI())/3)</f>
        <v>-0.43769193438548026</v>
      </c>
      <c r="AK29" s="11">
        <f>'OddsRatio_working_3-way'!U29/(3*'OddsRatio_working_3-way'!X29^(1/3))*SIN(('OddsRatio_working_3-way'!Y29+4*PI())/3)</f>
        <v>0.47308099818108507</v>
      </c>
      <c r="AL29" s="11">
        <f>'OddsRatio_working_3-way'!Z29+'OddsRatio_working_3-way'!AF29</f>
        <v>1.0516699955758626</v>
      </c>
      <c r="AM29" s="11">
        <f>'OddsRatio_working_3-way'!AA29+'OddsRatio_working_3-way'!AG29</f>
        <v>-0.58713065431421541</v>
      </c>
      <c r="AN29" s="11">
        <f>'OddsRatio_working_3-way'!AB29+'OddsRatio_working_3-way'!AH29</f>
        <v>-0.46453934126164764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1.0516699955758626</v>
      </c>
      <c r="AS29" s="11">
        <f>IF(('OddsRatio_working_3-way'!X29=0),IF(Q29&gt;0,-Q29^(1/3),(-Q29)^(1/3)),'OddsRatio_working_3-way'!AM29-'OddsRatio_working_3-way'!R29/3)</f>
        <v>-0.58713065431421541</v>
      </c>
      <c r="AT29" s="11">
        <f>IF(('OddsRatio_working_3-way'!X29=0),IF(Q29&gt;0,-Q29^(1/3),(-Q29)^(1/3)),'OddsRatio_working_3-way'!AN29-'OddsRatio_working_3-way'!R29/3)</f>
        <v>-0.46453934126164764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2.87</v>
      </c>
      <c r="B30" s="4">
        <f>IF('True_Odds_Calculator_3-way'!B31="","",'True_Odds_Calculator_3-way'!B31)</f>
        <v>3.22</v>
      </c>
      <c r="C30" s="4">
        <f>IF('True_Odds_Calculator_3-way'!C31="","",'True_Odds_Calculator_3-way'!C31)</f>
        <v>2.68</v>
      </c>
      <c r="D30" s="9">
        <f t="shared" si="13"/>
        <v>0.33762606376534365</v>
      </c>
      <c r="E30" s="9">
        <f t="shared" si="14"/>
        <v>0.30038608050969767</v>
      </c>
      <c r="F30" s="9">
        <f t="shared" si="15"/>
        <v>0.36198785572495862</v>
      </c>
      <c r="G30" s="9">
        <f t="shared" si="16"/>
        <v>1.0491211997609118</v>
      </c>
      <c r="H30" s="9">
        <f t="shared" si="17"/>
        <v>2.9618566435529057</v>
      </c>
      <c r="I30" s="9">
        <f t="shared" si="18"/>
        <v>3.329049063469224</v>
      </c>
      <c r="J30" s="9">
        <f t="shared" si="19"/>
        <v>2.7625236155983317</v>
      </c>
      <c r="K30" s="11">
        <f t="shared" si="20"/>
        <v>0.34843205574912889</v>
      </c>
      <c r="L30" s="11">
        <f t="shared" si="21"/>
        <v>0.3105590062111801</v>
      </c>
      <c r="M30" s="11">
        <f t="shared" si="22"/>
        <v>0.37313432835820892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-0.28159912451075941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0.23297174395945047</v>
      </c>
      <c r="Q30" s="11">
        <f>2*'OddsRatio_working_3-way'!K30*'OddsRatio_working_3-way'!L30*'OddsRatio_working_3-way'!M30</f>
        <v>8.0752770869826837E-2</v>
      </c>
      <c r="R30" s="11">
        <f t="shared" si="23"/>
        <v>0</v>
      </c>
      <c r="S30" s="11">
        <f t="shared" si="24"/>
        <v>-0.82731700378759176</v>
      </c>
      <c r="T30" s="11">
        <f t="shared" si="25"/>
        <v>-0.28676499264734545</v>
      </c>
      <c r="U30" s="11">
        <f>'OddsRatio_working_3-way'!S30-'OddsRatio_working_3-way'!R30^2/3</f>
        <v>-0.82731700378759176</v>
      </c>
      <c r="V30" s="11">
        <f>'OddsRatio_working_3-way'!S30*'OddsRatio_working_3-way'!R30/3-2*'OddsRatio_working_3-way'!R30^3/27-'OddsRatio_working_3-way'!T30</f>
        <v>0.28676499264734545</v>
      </c>
      <c r="W30" s="11">
        <f>'OddsRatio_working_3-way'!V30^2+4*'OddsRatio_working_3-way'!U30^3/27</f>
        <v>-1.6562029329093286E-3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0.14481916649820684</v>
      </c>
      <c r="Y30" s="11">
        <f>IF('OddsRatio_working_3-way'!W30&gt;=0,IF('OddsRatio_working_3-way'!V30+SQRT('OddsRatio_working_3-way'!W30)&gt;0,0,PI()),ACOS('OddsRatio_working_3-way'!V30/(2*'OddsRatio_working_3-way'!X30)))</f>
        <v>0.1409743826830403</v>
      </c>
      <c r="Z30" s="11">
        <f>'OddsRatio_working_3-way'!X30^(1/3)*COS('OddsRatio_working_3-way'!Y30/3)</f>
        <v>0.52456059988045589</v>
      </c>
      <c r="AA30" s="11">
        <f>'OddsRatio_working_3-way'!X30^(1/3)*COS(('OddsRatio_working_3-way'!Y30+2*PI())/3)</f>
        <v>-0.28364343961327682</v>
      </c>
      <c r="AB30" s="11">
        <f>'OddsRatio_working_3-way'!X30^(1/3)*COS(('OddsRatio_working_3-way'!Y30+4*PI())/3)</f>
        <v>-0.2409171602671791</v>
      </c>
      <c r="AC30" s="11">
        <f>'OddsRatio_working_3-way'!X30^(1/3)*SIN('OddsRatio_working_3-way'!Y30/3)</f>
        <v>2.4668028881940793E-2</v>
      </c>
      <c r="AD30" s="11">
        <f>'OddsRatio_working_3-way'!X30^(1/3)*SIN(('OddsRatio_working_3-way'!Y30+2*PI())/3)</f>
        <v>0.44194879087990874</v>
      </c>
      <c r="AE30" s="11">
        <f>'OddsRatio_working_3-way'!X30^(1/3)*SIN(('OddsRatio_working_3-way'!Y30+4*PI())/3)</f>
        <v>-0.46661681976184949</v>
      </c>
      <c r="AF30" s="11">
        <f>-'OddsRatio_working_3-way'!U30/(3*'OddsRatio_working_3-way'!X30^(1/3))*COS(('OddsRatio_working_3-way'!Y30)/3)</f>
        <v>0.52456059988045589</v>
      </c>
      <c r="AG30" s="11">
        <f>-'OddsRatio_working_3-way'!U30/(3*'OddsRatio_working_3-way'!X30^(1/3))*COS(('OddsRatio_working_3-way'!Y30+2*PI())/3)</f>
        <v>-0.28364343961327682</v>
      </c>
      <c r="AH30" s="11">
        <f>-'OddsRatio_working_3-way'!U30/(3*'OddsRatio_working_3-way'!X30^(1/3))*COS(('OddsRatio_working_3-way'!Y30+4*PI())/3)</f>
        <v>-0.2409171602671791</v>
      </c>
      <c r="AI30" s="11">
        <f>'OddsRatio_working_3-way'!U30/(3*'OddsRatio_working_3-way'!X30^(1/3))*SIN(('OddsRatio_working_3-way'!Y30)/3)</f>
        <v>-2.4668028881940793E-2</v>
      </c>
      <c r="AJ30" s="11">
        <f>'OddsRatio_working_3-way'!U30/(3*'OddsRatio_working_3-way'!X30^(1/3))*SIN(('OddsRatio_working_3-way'!Y30+2*PI())/3)</f>
        <v>-0.44194879087990874</v>
      </c>
      <c r="AK30" s="11">
        <f>'OddsRatio_working_3-way'!U30/(3*'OddsRatio_working_3-way'!X30^(1/3))*SIN(('OddsRatio_working_3-way'!Y30+4*PI())/3)</f>
        <v>0.46661681976184949</v>
      </c>
      <c r="AL30" s="11">
        <f>'OddsRatio_working_3-way'!Z30+'OddsRatio_working_3-way'!AF30</f>
        <v>1.0491211997609118</v>
      </c>
      <c r="AM30" s="11">
        <f>'OddsRatio_working_3-way'!AA30+'OddsRatio_working_3-way'!AG30</f>
        <v>-0.56728687922655363</v>
      </c>
      <c r="AN30" s="11">
        <f>'OddsRatio_working_3-way'!AB30+'OddsRatio_working_3-way'!AH30</f>
        <v>-0.48183432053435821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1.0491211997609118</v>
      </c>
      <c r="AS30" s="11">
        <f>IF(('OddsRatio_working_3-way'!X30=0),IF(Q30&gt;0,-Q30^(1/3),(-Q30)^(1/3)),'OddsRatio_working_3-way'!AM30-'OddsRatio_working_3-way'!R30/3)</f>
        <v>-0.56728687922655363</v>
      </c>
      <c r="AT30" s="11">
        <f>IF(('OddsRatio_working_3-way'!X30=0),IF(Q30&gt;0,-Q30^(1/3),(-Q30)^(1/3)),'OddsRatio_working_3-way'!AN30-'OddsRatio_working_3-way'!R30/3)</f>
        <v>-0.48183432053435821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3.38</v>
      </c>
      <c r="B31" s="4">
        <f>IF('True_Odds_Calculator_3-way'!B32="","",'True_Odds_Calculator_3-way'!B32)</f>
        <v>3.18</v>
      </c>
      <c r="C31" s="4">
        <f>IF('True_Odds_Calculator_3-way'!C32="","",'True_Odds_Calculator_3-way'!C32)</f>
        <v>2.36</v>
      </c>
      <c r="D31" s="9">
        <f t="shared" si="13"/>
        <v>0.2852682042849522</v>
      </c>
      <c r="E31" s="9">
        <f t="shared" si="14"/>
        <v>0.30349666802718794</v>
      </c>
      <c r="F31" s="9">
        <f t="shared" si="15"/>
        <v>0.4112351276878598</v>
      </c>
      <c r="G31" s="9">
        <f t="shared" si="16"/>
        <v>1.0527197657514673</v>
      </c>
      <c r="H31" s="9">
        <f t="shared" si="17"/>
        <v>3.5054730424884917</v>
      </c>
      <c r="I31" s="9">
        <f t="shared" si="18"/>
        <v>3.2949290893381988</v>
      </c>
      <c r="J31" s="9">
        <f t="shared" si="19"/>
        <v>2.4316988814219949</v>
      </c>
      <c r="K31" s="11">
        <f t="shared" si="20"/>
        <v>0.29585798816568049</v>
      </c>
      <c r="L31" s="11">
        <f t="shared" si="21"/>
        <v>0.31446540880503143</v>
      </c>
      <c r="M31" s="11">
        <f t="shared" si="22"/>
        <v>0.42372881355932207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-0.27817400019805849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0.23338120801897835</v>
      </c>
      <c r="Q31" s="11">
        <f>2*'OddsRatio_working_3-way'!K31*'OddsRatio_working_3-way'!L31*'OddsRatio_working_3-way'!M31</f>
        <v>7.8845002709114306E-2</v>
      </c>
      <c r="R31" s="11">
        <f t="shared" si="23"/>
        <v>0</v>
      </c>
      <c r="S31" s="11">
        <f t="shared" si="24"/>
        <v>-0.83897563342660386</v>
      </c>
      <c r="T31" s="11">
        <f t="shared" si="25"/>
        <v>-0.28343771399547429</v>
      </c>
      <c r="U31" s="11">
        <f>'OddsRatio_working_3-way'!S31-'OddsRatio_working_3-way'!R31^2/3</f>
        <v>-0.83897563342660386</v>
      </c>
      <c r="V31" s="11">
        <f>'OddsRatio_working_3-way'!S31*'OddsRatio_working_3-way'!R31/3-2*'OddsRatio_working_3-way'!R31^3/27-'OddsRatio_working_3-way'!T31</f>
        <v>0.28343771399547429</v>
      </c>
      <c r="W31" s="11">
        <f>'OddsRatio_working_3-way'!V31^2+4*'OddsRatio_working_3-way'!U31^3/27</f>
        <v>-7.1502125170595648E-3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0.14789113414268606</v>
      </c>
      <c r="Y31" s="11">
        <f>IF('OddsRatio_working_3-way'!W31&gt;=0,IF('OddsRatio_working_3-way'!V31+SQRT('OddsRatio_working_3-way'!W31)&gt;0,0,PI()),ACOS('OddsRatio_working_3-way'!V31/(2*'OddsRatio_working_3-way'!X31)))</f>
        <v>0.28992707840290532</v>
      </c>
      <c r="Z31" s="11">
        <f>'OddsRatio_working_3-way'!X31^(1/3)*COS('OddsRatio_working_3-way'!Y31/3)</f>
        <v>0.52635988287573376</v>
      </c>
      <c r="AA31" s="11">
        <f>'OddsRatio_working_3-way'!X31^(1/3)*COS(('OddsRatio_working_3-way'!Y31+2*PI())/3)</f>
        <v>-0.30737115810966592</v>
      </c>
      <c r="AB31" s="11">
        <f>'OddsRatio_working_3-way'!X31^(1/3)*COS(('OddsRatio_working_3-way'!Y31+4*PI())/3)</f>
        <v>-0.21898872476606795</v>
      </c>
      <c r="AC31" s="11">
        <f>'OddsRatio_working_3-way'!X31^(1/3)*SIN('OddsRatio_working_3-way'!Y31/3)</f>
        <v>5.1027621682560503E-2</v>
      </c>
      <c r="AD31" s="11">
        <f>'OddsRatio_working_3-way'!X31^(1/3)*SIN(('OddsRatio_working_3-way'!Y31+2*PI())/3)</f>
        <v>0.43032721926210687</v>
      </c>
      <c r="AE31" s="11">
        <f>'OddsRatio_working_3-way'!X31^(1/3)*SIN(('OddsRatio_working_3-way'!Y31+4*PI())/3)</f>
        <v>-0.48135484094466735</v>
      </c>
      <c r="AF31" s="11">
        <f>-'OddsRatio_working_3-way'!U31/(3*'OddsRatio_working_3-way'!X31^(1/3))*COS(('OddsRatio_working_3-way'!Y31)/3)</f>
        <v>0.52635988287573365</v>
      </c>
      <c r="AG31" s="11">
        <f>-'OddsRatio_working_3-way'!U31/(3*'OddsRatio_working_3-way'!X31^(1/3))*COS(('OddsRatio_working_3-way'!Y31+2*PI())/3)</f>
        <v>-0.30737115810966587</v>
      </c>
      <c r="AH31" s="11">
        <f>-'OddsRatio_working_3-way'!U31/(3*'OddsRatio_working_3-way'!X31^(1/3))*COS(('OddsRatio_working_3-way'!Y31+4*PI())/3)</f>
        <v>-0.2189887247660679</v>
      </c>
      <c r="AI31" s="11">
        <f>'OddsRatio_working_3-way'!U31/(3*'OddsRatio_working_3-way'!X31^(1/3))*SIN(('OddsRatio_working_3-way'!Y31)/3)</f>
        <v>-5.1027621682560489E-2</v>
      </c>
      <c r="AJ31" s="11">
        <f>'OddsRatio_working_3-way'!U31/(3*'OddsRatio_working_3-way'!X31^(1/3))*SIN(('OddsRatio_working_3-way'!Y31+2*PI())/3)</f>
        <v>-0.43032721926210682</v>
      </c>
      <c r="AK31" s="11">
        <f>'OddsRatio_working_3-way'!U31/(3*'OddsRatio_working_3-way'!X31^(1/3))*SIN(('OddsRatio_working_3-way'!Y31+4*PI())/3)</f>
        <v>0.48135484094466724</v>
      </c>
      <c r="AL31" s="11">
        <f>'OddsRatio_working_3-way'!Z31+'OddsRatio_working_3-way'!AF31</f>
        <v>1.0527197657514673</v>
      </c>
      <c r="AM31" s="11">
        <f>'OddsRatio_working_3-way'!AA31+'OddsRatio_working_3-way'!AG31</f>
        <v>-0.61474231621933173</v>
      </c>
      <c r="AN31" s="11">
        <f>'OddsRatio_working_3-way'!AB31+'OddsRatio_working_3-way'!AH31</f>
        <v>-0.43797744953213585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1.0527197657514673</v>
      </c>
      <c r="AS31" s="11">
        <f>IF(('OddsRatio_working_3-way'!X31=0),IF(Q31&gt;0,-Q31^(1/3),(-Q31)^(1/3)),'OddsRatio_working_3-way'!AM31-'OddsRatio_working_3-way'!R31/3)</f>
        <v>-0.61474231621933173</v>
      </c>
      <c r="AT31" s="11">
        <f>IF(('OddsRatio_working_3-way'!X31=0),IF(Q31&gt;0,-Q31^(1/3),(-Q31)^(1/3)),'OddsRatio_working_3-way'!AN31-'OddsRatio_working_3-way'!R31/3)</f>
        <v>-0.43797744953213585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2.86</v>
      </c>
      <c r="B32" s="4">
        <f>IF('True_Odds_Calculator_3-way'!B33="","",'True_Odds_Calculator_3-way'!B33)</f>
        <v>3.05</v>
      </c>
      <c r="C32" s="4">
        <f>IF('True_Odds_Calculator_3-way'!C33="","",'True_Odds_Calculator_3-way'!C33)</f>
        <v>2.82</v>
      </c>
      <c r="D32" s="9">
        <f t="shared" si="13"/>
        <v>0.33884990219605499</v>
      </c>
      <c r="E32" s="9">
        <f t="shared" si="14"/>
        <v>0.31741284249026636</v>
      </c>
      <c r="F32" s="9">
        <f t="shared" si="15"/>
        <v>0.34373725531367855</v>
      </c>
      <c r="G32" s="9">
        <f t="shared" si="16"/>
        <v>1.0490103126086026</v>
      </c>
      <c r="H32" s="9">
        <f t="shared" si="17"/>
        <v>2.9511591814520002</v>
      </c>
      <c r="I32" s="9">
        <f t="shared" si="18"/>
        <v>3.1504711408476345</v>
      </c>
      <c r="J32" s="9">
        <f t="shared" si="19"/>
        <v>2.9091987689476566</v>
      </c>
      <c r="K32" s="11">
        <f t="shared" si="20"/>
        <v>0.34965034965034969</v>
      </c>
      <c r="L32" s="11">
        <f t="shared" si="21"/>
        <v>0.32786885245901642</v>
      </c>
      <c r="M32" s="11">
        <f t="shared" si="22"/>
        <v>0.3546099290780142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-0.28211307353267578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0.23293762393867035</v>
      </c>
      <c r="Q32" s="11">
        <f>2*'OddsRatio_working_3-way'!K32*'OddsRatio_working_3-way'!L32*'OddsRatio_working_3-way'!M32</f>
        <v>8.1304580781385818E-2</v>
      </c>
      <c r="R32" s="11">
        <f t="shared" si="23"/>
        <v>0</v>
      </c>
      <c r="S32" s="11">
        <f t="shared" si="24"/>
        <v>-0.82568886660153418</v>
      </c>
      <c r="T32" s="11">
        <f t="shared" si="25"/>
        <v>-0.28819855727802246</v>
      </c>
      <c r="U32" s="11">
        <f>'OddsRatio_working_3-way'!S32-'OddsRatio_working_3-way'!R32^2/3</f>
        <v>-0.82568886660153418</v>
      </c>
      <c r="V32" s="11">
        <f>'OddsRatio_working_3-way'!S32*'OddsRatio_working_3-way'!R32/3-2*'OddsRatio_working_3-way'!R32^3/27-'OddsRatio_working_3-way'!T32</f>
        <v>0.28819855727802246</v>
      </c>
      <c r="W32" s="11">
        <f>'OddsRatio_working_3-way'!V32^2+4*'OddsRatio_working_3-way'!U32^3/27</f>
        <v>-3.3764777523044576E-4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0.14439187666933001</v>
      </c>
      <c r="Y32" s="11">
        <f>IF('OddsRatio_working_3-way'!W32&gt;=0,IF('OddsRatio_working_3-way'!V32+SQRT('OddsRatio_working_3-way'!W32)&gt;0,0,PI()),ACOS('OddsRatio_working_3-way'!V32/(2*'OddsRatio_working_3-way'!X32)))</f>
        <v>6.3672614370586356E-2</v>
      </c>
      <c r="Z32" s="11">
        <f>'OddsRatio_working_3-way'!X32^(1/3)*COS('OddsRatio_working_3-way'!Y32/3)</f>
        <v>0.52450515630430117</v>
      </c>
      <c r="AA32" s="11">
        <f>'OddsRatio_working_3-way'!X32^(1/3)*COS(('OddsRatio_working_3-way'!Y32+2*PI())/3)</f>
        <v>-0.27189479823022095</v>
      </c>
      <c r="AB32" s="11">
        <f>'OddsRatio_working_3-way'!X32^(1/3)*COS(('OddsRatio_working_3-way'!Y32+4*PI())/3)</f>
        <v>-0.25261035807408039</v>
      </c>
      <c r="AC32" s="11">
        <f>'OddsRatio_working_3-way'!X32^(1/3)*SIN('OddsRatio_working_3-way'!Y32/3)</f>
        <v>1.1133876715319083E-2</v>
      </c>
      <c r="AD32" s="11">
        <f>'OddsRatio_working_3-way'!X32^(1/3)*SIN(('OddsRatio_working_3-way'!Y32+2*PI())/3)</f>
        <v>0.44866785141779303</v>
      </c>
      <c r="AE32" s="11">
        <f>'OddsRatio_working_3-way'!X32^(1/3)*SIN(('OddsRatio_working_3-way'!Y32+4*PI())/3)</f>
        <v>-0.45980172813311199</v>
      </c>
      <c r="AF32" s="11">
        <f>-'OddsRatio_working_3-way'!U32/(3*'OddsRatio_working_3-way'!X32^(1/3))*COS(('OddsRatio_working_3-way'!Y32)/3)</f>
        <v>0.52450515630430128</v>
      </c>
      <c r="AG32" s="11">
        <f>-'OddsRatio_working_3-way'!U32/(3*'OddsRatio_working_3-way'!X32^(1/3))*COS(('OddsRatio_working_3-way'!Y32+2*PI())/3)</f>
        <v>-0.271894798230221</v>
      </c>
      <c r="AH32" s="11">
        <f>-'OddsRatio_working_3-way'!U32/(3*'OddsRatio_working_3-way'!X32^(1/3))*COS(('OddsRatio_working_3-way'!Y32+4*PI())/3)</f>
        <v>-0.25261035807408044</v>
      </c>
      <c r="AI32" s="11">
        <f>'OddsRatio_working_3-way'!U32/(3*'OddsRatio_working_3-way'!X32^(1/3))*SIN(('OddsRatio_working_3-way'!Y32)/3)</f>
        <v>-1.1133876715319086E-2</v>
      </c>
      <c r="AJ32" s="11">
        <f>'OddsRatio_working_3-way'!U32/(3*'OddsRatio_working_3-way'!X32^(1/3))*SIN(('OddsRatio_working_3-way'!Y32+2*PI())/3)</f>
        <v>-0.44866785141779314</v>
      </c>
      <c r="AK32" s="11">
        <f>'OddsRatio_working_3-way'!U32/(3*'OddsRatio_working_3-way'!X32^(1/3))*SIN(('OddsRatio_working_3-way'!Y32+4*PI())/3)</f>
        <v>0.4598017281331121</v>
      </c>
      <c r="AL32" s="11">
        <f>'OddsRatio_working_3-way'!Z32+'OddsRatio_working_3-way'!AF32</f>
        <v>1.0490103126086026</v>
      </c>
      <c r="AM32" s="11">
        <f>'OddsRatio_working_3-way'!AA32+'OddsRatio_working_3-way'!AG32</f>
        <v>-0.543789596460442</v>
      </c>
      <c r="AN32" s="11">
        <f>'OddsRatio_working_3-way'!AB32+'OddsRatio_working_3-way'!AH32</f>
        <v>-0.50522071614816078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1.0490103126086026</v>
      </c>
      <c r="AS32" s="11">
        <f>IF(('OddsRatio_working_3-way'!X32=0),IF(Q32&gt;0,-Q32^(1/3),(-Q32)^(1/3)),'OddsRatio_working_3-way'!AM32-'OddsRatio_working_3-way'!R32/3)</f>
        <v>-0.543789596460442</v>
      </c>
      <c r="AT32" s="11">
        <f>IF(('OddsRatio_working_3-way'!X32=0),IF(Q32&gt;0,-Q32^(1/3),(-Q32)^(1/3)),'OddsRatio_working_3-way'!AN32-'OddsRatio_working_3-way'!R32/3)</f>
        <v>-0.50522071614816078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2.2000000000000002</v>
      </c>
      <c r="B33" s="4">
        <f>IF('True_Odds_Calculator_3-way'!B34="","",'True_Odds_Calculator_3-way'!B34)</f>
        <v>3.24</v>
      </c>
      <c r="C33" s="4">
        <f>IF('True_Odds_Calculator_3-way'!C34="","",'True_Odds_Calculator_3-way'!C34)</f>
        <v>3.7</v>
      </c>
      <c r="D33" s="9">
        <f t="shared" si="13"/>
        <v>0.44188326003883011</v>
      </c>
      <c r="E33" s="9">
        <f t="shared" si="14"/>
        <v>0.29782497149274534</v>
      </c>
      <c r="F33" s="9">
        <f t="shared" si="15"/>
        <v>0.26029176846842439</v>
      </c>
      <c r="G33" s="9">
        <f t="shared" si="16"/>
        <v>1.0525342898486463</v>
      </c>
      <c r="H33" s="9">
        <f t="shared" si="17"/>
        <v>2.2630411478183761</v>
      </c>
      <c r="I33" s="9">
        <f t="shared" si="18"/>
        <v>3.3576768092609681</v>
      </c>
      <c r="J33" s="9">
        <f t="shared" si="19"/>
        <v>3.8418425825913451</v>
      </c>
      <c r="K33" s="11">
        <f t="shared" si="20"/>
        <v>0.45454545454545453</v>
      </c>
      <c r="L33" s="11">
        <f t="shared" si="21"/>
        <v>0.30864197530864196</v>
      </c>
      <c r="M33" s="11">
        <f t="shared" si="22"/>
        <v>0.27027027027027023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-0.27518427518427524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0.23280856614189943</v>
      </c>
      <c r="Q33" s="11">
        <f>2*'OddsRatio_working_3-way'!K33*'OddsRatio_working_3-way'!L33*'OddsRatio_working_3-way'!M33</f>
        <v>7.5833409166742485E-2</v>
      </c>
      <c r="R33" s="11">
        <f t="shared" si="23"/>
        <v>0</v>
      </c>
      <c r="S33" s="11">
        <f t="shared" si="24"/>
        <v>-0.84600970017636656</v>
      </c>
      <c r="T33" s="11">
        <f t="shared" si="25"/>
        <v>-0.27557319223985882</v>
      </c>
      <c r="U33" s="11">
        <f>'OddsRatio_working_3-way'!S33-'OddsRatio_working_3-way'!R33^2/3</f>
        <v>-0.84600970017636656</v>
      </c>
      <c r="V33" s="11">
        <f>'OddsRatio_working_3-way'!S33*'OddsRatio_working_3-way'!R33/3-2*'OddsRatio_working_3-way'!R33^3/27-'OddsRatio_working_3-way'!T33</f>
        <v>0.27557319223985882</v>
      </c>
      <c r="W33" s="11">
        <f>'OddsRatio_working_3-way'!V33^2+4*'OddsRatio_working_3-way'!U33^3/27</f>
        <v>-1.376557334141458E-2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0.14975493115644037</v>
      </c>
      <c r="Y33" s="11">
        <f>IF('OddsRatio_working_3-way'!W33&gt;=0,IF('OddsRatio_working_3-way'!V33+SQRT('OddsRatio_working_3-way'!W33)&gt;0,0,PI()),ACOS('OddsRatio_working_3-way'!V33/(2*'OddsRatio_working_3-way'!X33)))</f>
        <v>0.40251032079327675</v>
      </c>
      <c r="Z33" s="11">
        <f>'OddsRatio_working_3-way'!X33^(1/3)*COS('OddsRatio_working_3-way'!Y33/3)</f>
        <v>0.52626714492432314</v>
      </c>
      <c r="AA33" s="11">
        <f>'OddsRatio_working_3-way'!X33^(1/3)*COS(('OddsRatio_working_3-way'!Y33+2*PI())/3)</f>
        <v>-0.32465262783521498</v>
      </c>
      <c r="AB33" s="11">
        <f>'OddsRatio_working_3-way'!X33^(1/3)*COS(('OddsRatio_working_3-way'!Y33+4*PI())/3)</f>
        <v>-0.20161451708910821</v>
      </c>
      <c r="AC33" s="11">
        <f>'OddsRatio_working_3-way'!X33^(1/3)*SIN('OddsRatio_working_3-way'!Y33/3)</f>
        <v>7.1036086359847761E-2</v>
      </c>
      <c r="AD33" s="11">
        <f>'OddsRatio_working_3-way'!X33^(1/3)*SIN(('OddsRatio_working_3-way'!Y33+2*PI())/3)</f>
        <v>0.42024267350164668</v>
      </c>
      <c r="AE33" s="11">
        <f>'OddsRatio_working_3-way'!X33^(1/3)*SIN(('OddsRatio_working_3-way'!Y33+4*PI())/3)</f>
        <v>-0.49127875986149444</v>
      </c>
      <c r="AF33" s="11">
        <f>-'OddsRatio_working_3-way'!U33/(3*'OddsRatio_working_3-way'!X33^(1/3))*COS(('OddsRatio_working_3-way'!Y33)/3)</f>
        <v>0.52626714492432314</v>
      </c>
      <c r="AG33" s="11">
        <f>-'OddsRatio_working_3-way'!U33/(3*'OddsRatio_working_3-way'!X33^(1/3))*COS(('OddsRatio_working_3-way'!Y33+2*PI())/3)</f>
        <v>-0.32465262783521498</v>
      </c>
      <c r="AH33" s="11">
        <f>-'OddsRatio_working_3-way'!U33/(3*'OddsRatio_working_3-way'!X33^(1/3))*COS(('OddsRatio_working_3-way'!Y33+4*PI())/3)</f>
        <v>-0.20161451708910821</v>
      </c>
      <c r="AI33" s="11">
        <f>'OddsRatio_working_3-way'!U33/(3*'OddsRatio_working_3-way'!X33^(1/3))*SIN(('OddsRatio_working_3-way'!Y33)/3)</f>
        <v>-7.1036086359847761E-2</v>
      </c>
      <c r="AJ33" s="11">
        <f>'OddsRatio_working_3-way'!U33/(3*'OddsRatio_working_3-way'!X33^(1/3))*SIN(('OddsRatio_working_3-way'!Y33+2*PI())/3)</f>
        <v>-0.42024267350164668</v>
      </c>
      <c r="AK33" s="11">
        <f>'OddsRatio_working_3-way'!U33/(3*'OddsRatio_working_3-way'!X33^(1/3))*SIN(('OddsRatio_working_3-way'!Y33+4*PI())/3)</f>
        <v>0.49127875986149444</v>
      </c>
      <c r="AL33" s="11">
        <f>'OddsRatio_working_3-way'!Z33+'OddsRatio_working_3-way'!AF33</f>
        <v>1.0525342898486463</v>
      </c>
      <c r="AM33" s="11">
        <f>'OddsRatio_working_3-way'!AA33+'OddsRatio_working_3-way'!AG33</f>
        <v>-0.64930525567042996</v>
      </c>
      <c r="AN33" s="11">
        <f>'OddsRatio_working_3-way'!AB33+'OddsRatio_working_3-way'!AH33</f>
        <v>-0.40322903417821643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1.0525342898486463</v>
      </c>
      <c r="AS33" s="11">
        <f>IF(('OddsRatio_working_3-way'!X33=0),IF(Q33&gt;0,-Q33^(1/3),(-Q33)^(1/3)),'OddsRatio_working_3-way'!AM33-'OddsRatio_working_3-way'!R33/3)</f>
        <v>-0.64930525567042996</v>
      </c>
      <c r="AT33" s="11">
        <f>IF(('OddsRatio_working_3-way'!X33=0),IF(Q33&gt;0,-Q33^(1/3),(-Q33)^(1/3)),'OddsRatio_working_3-way'!AN33-'OddsRatio_working_3-way'!R33/3)</f>
        <v>-0.40322903417821643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2.31</v>
      </c>
      <c r="B34" s="4">
        <f>IF('True_Odds_Calculator_3-way'!B35="","",'True_Odds_Calculator_3-way'!B35)</f>
        <v>3.28</v>
      </c>
      <c r="C34" s="4">
        <f>IF('True_Odds_Calculator_3-way'!C35="","",'True_Odds_Calculator_3-way'!C35)</f>
        <v>3.38</v>
      </c>
      <c r="D34" s="9">
        <f t="shared" si="13"/>
        <v>0.42044438301803244</v>
      </c>
      <c r="E34" s="9">
        <f t="shared" si="14"/>
        <v>0.29419467842525771</v>
      </c>
      <c r="F34" s="9">
        <f t="shared" si="15"/>
        <v>0.28536093855670996</v>
      </c>
      <c r="G34" s="9">
        <f t="shared" si="16"/>
        <v>1.0522411186694141</v>
      </c>
      <c r="H34" s="9">
        <f t="shared" si="17"/>
        <v>2.3784358654569324</v>
      </c>
      <c r="I34" s="9">
        <f t="shared" si="18"/>
        <v>3.399109750566264</v>
      </c>
      <c r="J34" s="9">
        <f t="shared" si="19"/>
        <v>3.5043338624332052</v>
      </c>
      <c r="K34" s="11">
        <f t="shared" si="20"/>
        <v>0.4329004329004329</v>
      </c>
      <c r="L34" s="11">
        <f t="shared" si="21"/>
        <v>0.3048780487804878</v>
      </c>
      <c r="M34" s="11">
        <f t="shared" si="22"/>
        <v>0.29585798816568049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-0.27757514530497651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0.23311585225281284</v>
      </c>
      <c r="Q34" s="11">
        <f>2*'OddsRatio_working_3-way'!K34*'OddsRatio_working_3-way'!L34*'OddsRatio_working_3-way'!M34</f>
        <v>7.8095762898764784E-2</v>
      </c>
      <c r="R34" s="11">
        <f t="shared" si="23"/>
        <v>0</v>
      </c>
      <c r="S34" s="11">
        <f t="shared" si="24"/>
        <v>-0.83982970448122973</v>
      </c>
      <c r="T34" s="11">
        <f t="shared" si="25"/>
        <v>-0.28134998475083078</v>
      </c>
      <c r="U34" s="11">
        <f>'OddsRatio_working_3-way'!S34-'OddsRatio_working_3-way'!R34^2/3</f>
        <v>-0.83982970448122973</v>
      </c>
      <c r="V34" s="11">
        <f>'OddsRatio_working_3-way'!S34*'OddsRatio_working_3-way'!R34/3-2*'OddsRatio_working_3-way'!R34^3/27-'OddsRatio_working_3-way'!T34</f>
        <v>0.28134998475083078</v>
      </c>
      <c r="W34" s="11">
        <f>'OddsRatio_working_3-way'!V34^2+4*'OddsRatio_working_3-way'!U34^3/27</f>
        <v>-8.5967922321663892E-3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0.14811701974406849</v>
      </c>
      <c r="Y34" s="11">
        <f>IF('OddsRatio_working_3-way'!W34&gt;=0,IF('OddsRatio_working_3-way'!V34+SQRT('OddsRatio_working_3-way'!W34)&gt;0,0,PI()),ACOS('OddsRatio_working_3-way'!V34/(2*'OddsRatio_working_3-way'!X34)))</f>
        <v>0.31834170091385761</v>
      </c>
      <c r="Z34" s="11">
        <f>'OddsRatio_working_3-way'!X34^(1/3)*COS('OddsRatio_working_3-way'!Y34/3)</f>
        <v>0.52612055933470703</v>
      </c>
      <c r="AA34" s="11">
        <f>'OddsRatio_working_3-way'!X34^(1/3)*COS(('OddsRatio_working_3-way'!Y34+2*PI())/3)</f>
        <v>-0.31159164997881988</v>
      </c>
      <c r="AB34" s="11">
        <f>'OddsRatio_working_3-way'!X34^(1/3)*COS(('OddsRatio_working_3-way'!Y34+4*PI())/3)</f>
        <v>-0.2145289093558875</v>
      </c>
      <c r="AC34" s="11">
        <f>'OddsRatio_working_3-way'!X34^(1/3)*SIN('OddsRatio_working_3-way'!Y34/3)</f>
        <v>5.6039199426933008E-2</v>
      </c>
      <c r="AD34" s="11">
        <f>'OddsRatio_working_3-way'!X34^(1/3)*SIN(('OddsRatio_working_3-way'!Y34+2*PI())/3)</f>
        <v>0.42761417012366787</v>
      </c>
      <c r="AE34" s="11">
        <f>'OddsRatio_working_3-way'!X34^(1/3)*SIN(('OddsRatio_working_3-way'!Y34+4*PI())/3)</f>
        <v>-0.48365336955060073</v>
      </c>
      <c r="AF34" s="11">
        <f>-'OddsRatio_working_3-way'!U34/(3*'OddsRatio_working_3-way'!X34^(1/3))*COS(('OddsRatio_working_3-way'!Y34)/3)</f>
        <v>0.52612055933470703</v>
      </c>
      <c r="AG34" s="11">
        <f>-'OddsRatio_working_3-way'!U34/(3*'OddsRatio_working_3-way'!X34^(1/3))*COS(('OddsRatio_working_3-way'!Y34+2*PI())/3)</f>
        <v>-0.31159164997881988</v>
      </c>
      <c r="AH34" s="11">
        <f>-'OddsRatio_working_3-way'!U34/(3*'OddsRatio_working_3-way'!X34^(1/3))*COS(('OddsRatio_working_3-way'!Y34+4*PI())/3)</f>
        <v>-0.2145289093558875</v>
      </c>
      <c r="AI34" s="11">
        <f>'OddsRatio_working_3-way'!U34/(3*'OddsRatio_working_3-way'!X34^(1/3))*SIN(('OddsRatio_working_3-way'!Y34)/3)</f>
        <v>-5.6039199426933008E-2</v>
      </c>
      <c r="AJ34" s="11">
        <f>'OddsRatio_working_3-way'!U34/(3*'OddsRatio_working_3-way'!X34^(1/3))*SIN(('OddsRatio_working_3-way'!Y34+2*PI())/3)</f>
        <v>-0.42761417012366787</v>
      </c>
      <c r="AK34" s="11">
        <f>'OddsRatio_working_3-way'!U34/(3*'OddsRatio_working_3-way'!X34^(1/3))*SIN(('OddsRatio_working_3-way'!Y34+4*PI())/3)</f>
        <v>0.48365336955060073</v>
      </c>
      <c r="AL34" s="11">
        <f>'OddsRatio_working_3-way'!Z34+'OddsRatio_working_3-way'!AF34</f>
        <v>1.0522411186694141</v>
      </c>
      <c r="AM34" s="11">
        <f>'OddsRatio_working_3-way'!AA34+'OddsRatio_working_3-way'!AG34</f>
        <v>-0.62318329995763977</v>
      </c>
      <c r="AN34" s="11">
        <f>'OddsRatio_working_3-way'!AB34+'OddsRatio_working_3-way'!AH34</f>
        <v>-0.42905781871177501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1.0522411186694141</v>
      </c>
      <c r="AS34" s="11">
        <f>IF(('OddsRatio_working_3-way'!X34=0),IF(Q34&gt;0,-Q34^(1/3),(-Q34)^(1/3)),'OddsRatio_working_3-way'!AM34-'OddsRatio_working_3-way'!R34/3)</f>
        <v>-0.62318329995763977</v>
      </c>
      <c r="AT34" s="11">
        <f>IF(('OddsRatio_working_3-way'!X34=0),IF(Q34&gt;0,-Q34^(1/3),(-Q34)^(1/3)),'OddsRatio_working_3-way'!AN34-'OddsRatio_working_3-way'!R34/3)</f>
        <v>-0.42905781871177501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1.3</v>
      </c>
      <c r="B35" s="4">
        <f>IF('True_Odds_Calculator_3-way'!B36="","",'True_Odds_Calculator_3-way'!B36)</f>
        <v>5.44</v>
      </c>
      <c r="C35" s="4">
        <f>IF('True_Odds_Calculator_3-way'!C36="","",'True_Odds_Calculator_3-way'!C36)</f>
        <v>10.24</v>
      </c>
      <c r="D35" s="9">
        <f t="shared" si="13"/>
        <v>0.74663116134109342</v>
      </c>
      <c r="E35" s="9">
        <f t="shared" si="14"/>
        <v>0.16604755392373396</v>
      </c>
      <c r="F35" s="9">
        <f t="shared" si="15"/>
        <v>8.7321284735172588E-2</v>
      </c>
      <c r="G35" s="9">
        <f t="shared" si="16"/>
        <v>1.131164675758632</v>
      </c>
      <c r="H35" s="9">
        <f t="shared" si="17"/>
        <v>1.3393494027275896</v>
      </c>
      <c r="I35" s="9">
        <f t="shared" si="18"/>
        <v>6.0223711603683263</v>
      </c>
      <c r="J35" s="9">
        <f t="shared" si="19"/>
        <v>11.45196160400976</v>
      </c>
      <c r="K35" s="11">
        <f t="shared" si="20"/>
        <v>0.76923076923076916</v>
      </c>
      <c r="L35" s="11">
        <f t="shared" si="21"/>
        <v>0.18382352941176469</v>
      </c>
      <c r="M35" s="11">
        <f t="shared" si="22"/>
        <v>9.765625E-2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-0.16995501626131215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0.19304784714366513</v>
      </c>
      <c r="Q35" s="11">
        <f>2*'OddsRatio_working_3-way'!K35*'OddsRatio_working_3-way'!L35*'OddsRatio_working_3-way'!M35</f>
        <v>2.7617717760180991E-2</v>
      </c>
      <c r="R35" s="11">
        <f t="shared" si="23"/>
        <v>0</v>
      </c>
      <c r="S35" s="11">
        <f t="shared" si="24"/>
        <v>-1.1358761358761362</v>
      </c>
      <c r="T35" s="11">
        <f t="shared" si="25"/>
        <v>-0.16250016250016253</v>
      </c>
      <c r="U35" s="11">
        <f>'OddsRatio_working_3-way'!S35-'OddsRatio_working_3-way'!R35^2/3</f>
        <v>-1.1358761358761362</v>
      </c>
      <c r="V35" s="11">
        <f>'OddsRatio_working_3-way'!S35*'OddsRatio_working_3-way'!R35/3-2*'OddsRatio_working_3-way'!R35^3/27-'OddsRatio_working_3-way'!T35</f>
        <v>0.16250016250016253</v>
      </c>
      <c r="W35" s="11">
        <f>'OddsRatio_working_3-way'!V35^2+4*'OddsRatio_working_3-way'!U35^3/27</f>
        <v>-0.19070835938231875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0.23297782201043191</v>
      </c>
      <c r="Y35" s="11">
        <f>IF('OddsRatio_working_3-way'!W35&gt;=0,IF('OddsRatio_working_3-way'!V35+SQRT('OddsRatio_working_3-way'!W35)&gt;0,0,PI()),ACOS('OddsRatio_working_3-way'!V35/(2*'OddsRatio_working_3-way'!X35)))</f>
        <v>1.2145635706718145</v>
      </c>
      <c r="Z35" s="11">
        <f>'OddsRatio_working_3-way'!X35^(1/3)*COS('OddsRatio_working_3-way'!Y35/3)</f>
        <v>0.565582337879316</v>
      </c>
      <c r="AA35" s="11">
        <f>'OddsRatio_working_3-way'!X35^(1/3)*COS(('OddsRatio_working_3-way'!Y35+2*PI())/3)</f>
        <v>-0.49268756785650331</v>
      </c>
      <c r="AB35" s="11">
        <f>'OddsRatio_working_3-way'!X35^(1/3)*COS(('OddsRatio_working_3-way'!Y35+4*PI())/3)</f>
        <v>-7.2894770022812874E-2</v>
      </c>
      <c r="AC35" s="11">
        <f>'OddsRatio_working_3-way'!X35^(1/3)*SIN('OddsRatio_working_3-way'!Y35/3)</f>
        <v>0.24236748483314749</v>
      </c>
      <c r="AD35" s="11">
        <f>'OddsRatio_working_3-way'!X35^(1/3)*SIN(('OddsRatio_working_3-way'!Y35+2*PI())/3)</f>
        <v>0.36862493011870778</v>
      </c>
      <c r="AE35" s="11">
        <f>'OddsRatio_working_3-way'!X35^(1/3)*SIN(('OddsRatio_working_3-way'!Y35+4*PI())/3)</f>
        <v>-0.61099241495185519</v>
      </c>
      <c r="AF35" s="11">
        <f>-'OddsRatio_working_3-way'!U35/(3*'OddsRatio_working_3-way'!X35^(1/3))*COS(('OddsRatio_working_3-way'!Y35)/3)</f>
        <v>0.565582337879316</v>
      </c>
      <c r="AG35" s="11">
        <f>-'OddsRatio_working_3-way'!U35/(3*'OddsRatio_working_3-way'!X35^(1/3))*COS(('OddsRatio_working_3-way'!Y35+2*PI())/3)</f>
        <v>-0.49268756785650331</v>
      </c>
      <c r="AH35" s="11">
        <f>-'OddsRatio_working_3-way'!U35/(3*'OddsRatio_working_3-way'!X35^(1/3))*COS(('OddsRatio_working_3-way'!Y35+4*PI())/3)</f>
        <v>-7.2894770022812874E-2</v>
      </c>
      <c r="AI35" s="11">
        <f>'OddsRatio_working_3-way'!U35/(3*'OddsRatio_working_3-way'!X35^(1/3))*SIN(('OddsRatio_working_3-way'!Y35)/3)</f>
        <v>-0.24236748483314749</v>
      </c>
      <c r="AJ35" s="11">
        <f>'OddsRatio_working_3-way'!U35/(3*'OddsRatio_working_3-way'!X35^(1/3))*SIN(('OddsRatio_working_3-way'!Y35+2*PI())/3)</f>
        <v>-0.36862493011870778</v>
      </c>
      <c r="AK35" s="11">
        <f>'OddsRatio_working_3-way'!U35/(3*'OddsRatio_working_3-way'!X35^(1/3))*SIN(('OddsRatio_working_3-way'!Y35+4*PI())/3)</f>
        <v>0.61099241495185519</v>
      </c>
      <c r="AL35" s="11">
        <f>'OddsRatio_working_3-way'!Z35+'OddsRatio_working_3-way'!AF35</f>
        <v>1.131164675758632</v>
      </c>
      <c r="AM35" s="11">
        <f>'OddsRatio_working_3-way'!AA35+'OddsRatio_working_3-way'!AG35</f>
        <v>-0.98537513571300661</v>
      </c>
      <c r="AN35" s="11">
        <f>'OddsRatio_working_3-way'!AB35+'OddsRatio_working_3-way'!AH35</f>
        <v>-0.14578954004562575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1.131164675758632</v>
      </c>
      <c r="AS35" s="11">
        <f>IF(('OddsRatio_working_3-way'!X35=0),IF(Q35&gt;0,-Q35^(1/3),(-Q35)^(1/3)),'OddsRatio_working_3-way'!AM35-'OddsRatio_working_3-way'!R35/3)</f>
        <v>-0.98537513571300661</v>
      </c>
      <c r="AT35" s="11">
        <f>IF(('OddsRatio_working_3-way'!X35=0),IF(Q35&gt;0,-Q35^(1/3),(-Q35)^(1/3)),'OddsRatio_working_3-way'!AN35-'OddsRatio_working_3-way'!R35/3)</f>
        <v>-0.14578954004562575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1.66</v>
      </c>
      <c r="B36" s="4">
        <f>IF('True_Odds_Calculator_3-way'!B37="","",'True_Odds_Calculator_3-way'!B37)</f>
        <v>3.9</v>
      </c>
      <c r="C36" s="4">
        <f>IF('True_Odds_Calculator_3-way'!C37="","",'True_Odds_Calculator_3-way'!C37)</f>
        <v>5.26</v>
      </c>
      <c r="D36" s="9">
        <f t="shared" si="13"/>
        <v>0.58197130168343014</v>
      </c>
      <c r="E36" s="9">
        <f t="shared" si="14"/>
        <v>0.24060689077538974</v>
      </c>
      <c r="F36" s="9">
        <f t="shared" si="15"/>
        <v>0.17742180754118003</v>
      </c>
      <c r="G36" s="9">
        <f t="shared" si="16"/>
        <v>1.0883299808754132</v>
      </c>
      <c r="H36" s="9">
        <f t="shared" si="17"/>
        <v>1.7182977873777723</v>
      </c>
      <c r="I36" s="9">
        <f t="shared" si="18"/>
        <v>4.1561569445386981</v>
      </c>
      <c r="J36" s="9">
        <f t="shared" si="19"/>
        <v>5.6362857185292601</v>
      </c>
      <c r="K36" s="11">
        <f t="shared" si="20"/>
        <v>0.60240963855421692</v>
      </c>
      <c r="L36" s="11">
        <f t="shared" si="21"/>
        <v>0.25641025641025644</v>
      </c>
      <c r="M36" s="11">
        <f t="shared" si="22"/>
        <v>0.19011406844106465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-0.23943800942289173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0.22964041013424857</v>
      </c>
      <c r="Q36" s="11">
        <f>2*'OddsRatio_working_3-way'!K36*'OddsRatio_working_3-way'!L36*'OddsRatio_working_3-way'!M36</f>
        <v>5.8731562694181248E-2</v>
      </c>
      <c r="R36" s="11">
        <f t="shared" si="23"/>
        <v>0</v>
      </c>
      <c r="S36" s="11">
        <f t="shared" si="24"/>
        <v>-0.95908085223286843</v>
      </c>
      <c r="T36" s="11">
        <f t="shared" si="25"/>
        <v>-0.24528922051991531</v>
      </c>
      <c r="U36" s="11">
        <f>'OddsRatio_working_3-way'!S36-'OddsRatio_working_3-way'!R36^2/3</f>
        <v>-0.95908085223286843</v>
      </c>
      <c r="V36" s="11">
        <f>'OddsRatio_working_3-way'!S36*'OddsRatio_working_3-way'!R36/3-2*'OddsRatio_working_3-way'!R36^3/27-'OddsRatio_working_3-way'!T36</f>
        <v>0.24528922051991531</v>
      </c>
      <c r="W36" s="11">
        <f>'OddsRatio_working_3-way'!V36^2+4*'OddsRatio_working_3-way'!U36^3/27</f>
        <v>-7.0529075718191336E-2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0.18075942397386849</v>
      </c>
      <c r="Y36" s="11">
        <f>IF('OddsRatio_working_3-way'!W36&gt;=0,IF('OddsRatio_working_3-way'!V36+SQRT('OddsRatio_working_3-way'!W36)&gt;0,0,PI()),ACOS('OddsRatio_working_3-way'!V36/(2*'OddsRatio_working_3-way'!X36)))</f>
        <v>0.8250825113449658</v>
      </c>
      <c r="Z36" s="11">
        <f>'OddsRatio_working_3-way'!X36^(1/3)*COS('OddsRatio_working_3-way'!Y36/3)</f>
        <v>0.54416499043770661</v>
      </c>
      <c r="AA36" s="11">
        <f>'OddsRatio_working_3-way'!X36^(1/3)*COS(('OddsRatio_working_3-way'!Y36+2*PI())/3)</f>
        <v>-0.40506204419035924</v>
      </c>
      <c r="AB36" s="11">
        <f>'OddsRatio_working_3-way'!X36^(1/3)*COS(('OddsRatio_working_3-way'!Y36+4*PI())/3)</f>
        <v>-0.13910294624734704</v>
      </c>
      <c r="AC36" s="11">
        <f>'OddsRatio_working_3-way'!X36^(1/3)*SIN('OddsRatio_working_3-way'!Y36/3)</f>
        <v>0.1535515567908281</v>
      </c>
      <c r="AD36" s="11">
        <f>'OddsRatio_working_3-way'!X36^(1/3)*SIN(('OddsRatio_working_3-way'!Y36+2*PI())/3)</f>
        <v>0.39448492717375611</v>
      </c>
      <c r="AE36" s="11">
        <f>'OddsRatio_working_3-way'!X36^(1/3)*SIN(('OddsRatio_working_3-way'!Y36+4*PI())/3)</f>
        <v>-0.54803648396458415</v>
      </c>
      <c r="AF36" s="11">
        <f>-'OddsRatio_working_3-way'!U36/(3*'OddsRatio_working_3-way'!X36^(1/3))*COS(('OddsRatio_working_3-way'!Y36)/3)</f>
        <v>0.54416499043770661</v>
      </c>
      <c r="AG36" s="11">
        <f>-'OddsRatio_working_3-way'!U36/(3*'OddsRatio_working_3-way'!X36^(1/3))*COS(('OddsRatio_working_3-way'!Y36+2*PI())/3)</f>
        <v>-0.40506204419035924</v>
      </c>
      <c r="AH36" s="11">
        <f>-'OddsRatio_working_3-way'!U36/(3*'OddsRatio_working_3-way'!X36^(1/3))*COS(('OddsRatio_working_3-way'!Y36+4*PI())/3)</f>
        <v>-0.13910294624734704</v>
      </c>
      <c r="AI36" s="11">
        <f>'OddsRatio_working_3-way'!U36/(3*'OddsRatio_working_3-way'!X36^(1/3))*SIN(('OddsRatio_working_3-way'!Y36)/3)</f>
        <v>-0.1535515567908281</v>
      </c>
      <c r="AJ36" s="11">
        <f>'OddsRatio_working_3-way'!U36/(3*'OddsRatio_working_3-way'!X36^(1/3))*SIN(('OddsRatio_working_3-way'!Y36+2*PI())/3)</f>
        <v>-0.39448492717375611</v>
      </c>
      <c r="AK36" s="11">
        <f>'OddsRatio_working_3-way'!U36/(3*'OddsRatio_working_3-way'!X36^(1/3))*SIN(('OddsRatio_working_3-way'!Y36+4*PI())/3)</f>
        <v>0.54803648396458415</v>
      </c>
      <c r="AL36" s="11">
        <f>'OddsRatio_working_3-way'!Z36+'OddsRatio_working_3-way'!AF36</f>
        <v>1.0883299808754132</v>
      </c>
      <c r="AM36" s="11">
        <f>'OddsRatio_working_3-way'!AA36+'OddsRatio_working_3-way'!AG36</f>
        <v>-0.81012408838071848</v>
      </c>
      <c r="AN36" s="11">
        <f>'OddsRatio_working_3-way'!AB36+'OddsRatio_working_3-way'!AH36</f>
        <v>-0.27820589249469407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1.0883299808754132</v>
      </c>
      <c r="AS36" s="11">
        <f>IF(('OddsRatio_working_3-way'!X36=0),IF(Q36&gt;0,-Q36^(1/3),(-Q36)^(1/3)),'OddsRatio_working_3-way'!AM36-'OddsRatio_working_3-way'!R36/3)</f>
        <v>-0.81012408838071848</v>
      </c>
      <c r="AT36" s="11">
        <f>IF(('OddsRatio_working_3-way'!X36=0),IF(Q36&gt;0,-Q36^(1/3),(-Q36)^(1/3)),'OddsRatio_working_3-way'!AN36-'OddsRatio_working_3-way'!R36/3)</f>
        <v>-0.27820589249469407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2.91</v>
      </c>
      <c r="B37" s="4">
        <f>IF('True_Odds_Calculator_3-way'!B38="","",'True_Odds_Calculator_3-way'!B38)</f>
        <v>3.39</v>
      </c>
      <c r="C37" s="4">
        <f>IF('True_Odds_Calculator_3-way'!C38="","",'True_Odds_Calculator_3-way'!C38)</f>
        <v>2.4700000000000002</v>
      </c>
      <c r="D37" s="9">
        <f t="shared" si="13"/>
        <v>0.32910676325302174</v>
      </c>
      <c r="E37" s="9">
        <f t="shared" si="14"/>
        <v>0.28162447136425423</v>
      </c>
      <c r="F37" s="9">
        <f t="shared" si="15"/>
        <v>0.38926876538272376</v>
      </c>
      <c r="G37" s="9">
        <f t="shared" si="16"/>
        <v>1.067291963436197</v>
      </c>
      <c r="H37" s="9">
        <f t="shared" si="17"/>
        <v>3.0385276501631369</v>
      </c>
      <c r="I37" s="9">
        <f t="shared" si="18"/>
        <v>3.5508277926125107</v>
      </c>
      <c r="J37" s="9">
        <f t="shared" si="19"/>
        <v>2.5689191862512102</v>
      </c>
      <c r="K37" s="11">
        <f t="shared" si="20"/>
        <v>0.3436426116838488</v>
      </c>
      <c r="L37" s="11">
        <f t="shared" si="21"/>
        <v>0.29498525073746312</v>
      </c>
      <c r="M37" s="11">
        <f t="shared" si="22"/>
        <v>0.40485829959514169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-0.27539684621011229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0.23680243982847951</v>
      </c>
      <c r="Q37" s="11">
        <f>2*'OddsRatio_working_3-way'!K37*'OddsRatio_working_3-way'!L37*'OddsRatio_working_3-way'!M37</f>
        <v>8.2080568398086487E-2</v>
      </c>
      <c r="R37" s="11">
        <f t="shared" si="23"/>
        <v>0</v>
      </c>
      <c r="S37" s="11">
        <f t="shared" si="24"/>
        <v>-0.85985893842739425</v>
      </c>
      <c r="T37" s="11">
        <f t="shared" si="25"/>
        <v>-0.29804469269580391</v>
      </c>
      <c r="U37" s="11">
        <f>'OddsRatio_working_3-way'!S37-'OddsRatio_working_3-way'!R37^2/3</f>
        <v>-0.85985893842739425</v>
      </c>
      <c r="V37" s="11">
        <f>'OddsRatio_working_3-way'!S37*'OddsRatio_working_3-way'!R37/3-2*'OddsRatio_working_3-way'!R37^3/27-'OddsRatio_working_3-way'!T37</f>
        <v>0.29804469269580391</v>
      </c>
      <c r="W37" s="11">
        <f>'OddsRatio_working_3-way'!V37^2+4*'OddsRatio_working_3-way'!U37^3/27</f>
        <v>-5.3535187732983158E-3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0.15344718767171533</v>
      </c>
      <c r="Y37" s="11">
        <f>IF('OddsRatio_working_3-way'!W37&gt;=0,IF('OddsRatio_working_3-way'!V37+SQRT('OddsRatio_working_3-way'!W37)&gt;0,0,PI()),ACOS('OddsRatio_working_3-way'!V37/(2*'OddsRatio_working_3-way'!X37)))</f>
        <v>0.24073185482613035</v>
      </c>
      <c r="Z37" s="11">
        <f>'OddsRatio_working_3-way'!X37^(1/3)*COS('OddsRatio_working_3-way'!Y37/3)</f>
        <v>0.53364598171809841</v>
      </c>
      <c r="AA37" s="11">
        <f>'OddsRatio_working_3-way'!X37^(1/3)*COS(('OddsRatio_working_3-way'!Y37+2*PI())/3)</f>
        <v>-0.30398761454803253</v>
      </c>
      <c r="AB37" s="11">
        <f>'OddsRatio_working_3-way'!X37^(1/3)*COS(('OddsRatio_working_3-way'!Y37+4*PI())/3)</f>
        <v>-0.22965836717006599</v>
      </c>
      <c r="AC37" s="11">
        <f>'OddsRatio_working_3-way'!X37^(1/3)*SIN('OddsRatio_working_3-way'!Y37/3)</f>
        <v>4.2914010982331323E-2</v>
      </c>
      <c r="AD37" s="11">
        <f>'OddsRatio_working_3-way'!X37^(1/3)*SIN(('OddsRatio_working_3-way'!Y37+2*PI())/3)</f>
        <v>0.44069397130419369</v>
      </c>
      <c r="AE37" s="11">
        <f>'OddsRatio_working_3-way'!X37^(1/3)*SIN(('OddsRatio_working_3-way'!Y37+4*PI())/3)</f>
        <v>-0.48360798228652496</v>
      </c>
      <c r="AF37" s="11">
        <f>-'OddsRatio_working_3-way'!U37/(3*'OddsRatio_working_3-way'!X37^(1/3))*COS(('OddsRatio_working_3-way'!Y37)/3)</f>
        <v>0.53364598171809852</v>
      </c>
      <c r="AG37" s="11">
        <f>-'OddsRatio_working_3-way'!U37/(3*'OddsRatio_working_3-way'!X37^(1/3))*COS(('OddsRatio_working_3-way'!Y37+2*PI())/3)</f>
        <v>-0.30398761454803258</v>
      </c>
      <c r="AH37" s="11">
        <f>-'OddsRatio_working_3-way'!U37/(3*'OddsRatio_working_3-way'!X37^(1/3))*COS(('OddsRatio_working_3-way'!Y37+4*PI())/3)</f>
        <v>-0.22965836717006605</v>
      </c>
      <c r="AI37" s="11">
        <f>'OddsRatio_working_3-way'!U37/(3*'OddsRatio_working_3-way'!X37^(1/3))*SIN(('OddsRatio_working_3-way'!Y37)/3)</f>
        <v>-4.2914010982331337E-2</v>
      </c>
      <c r="AJ37" s="11">
        <f>'OddsRatio_working_3-way'!U37/(3*'OddsRatio_working_3-way'!X37^(1/3))*SIN(('OddsRatio_working_3-way'!Y37+2*PI())/3)</f>
        <v>-0.4406939713041938</v>
      </c>
      <c r="AK37" s="11">
        <f>'OddsRatio_working_3-way'!U37/(3*'OddsRatio_working_3-way'!X37^(1/3))*SIN(('OddsRatio_working_3-way'!Y37+4*PI())/3)</f>
        <v>0.48360798228652507</v>
      </c>
      <c r="AL37" s="11">
        <f>'OddsRatio_working_3-way'!Z37+'OddsRatio_working_3-way'!AF37</f>
        <v>1.067291963436197</v>
      </c>
      <c r="AM37" s="11">
        <f>'OddsRatio_working_3-way'!AA37+'OddsRatio_working_3-way'!AG37</f>
        <v>-0.60797522909606516</v>
      </c>
      <c r="AN37" s="11">
        <f>'OddsRatio_working_3-way'!AB37+'OddsRatio_working_3-way'!AH37</f>
        <v>-0.45931673434013204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1.067291963436197</v>
      </c>
      <c r="AS37" s="11">
        <f>IF(('OddsRatio_working_3-way'!X37=0),IF(Q37&gt;0,-Q37^(1/3),(-Q37)^(1/3)),'OddsRatio_working_3-way'!AM37-'OddsRatio_working_3-way'!R37/3)</f>
        <v>-0.60797522909606516</v>
      </c>
      <c r="AT37" s="11">
        <f>IF(('OddsRatio_working_3-way'!X37=0),IF(Q37&gt;0,-Q37^(1/3),(-Q37)^(1/3)),'OddsRatio_working_3-way'!AN37-'OddsRatio_working_3-way'!R37/3)</f>
        <v>-0.45931673434013204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1.76</v>
      </c>
      <c r="B38" s="4">
        <f>IF('True_Odds_Calculator_3-way'!B39="","",'True_Odds_Calculator_3-way'!B39)</f>
        <v>3.65</v>
      </c>
      <c r="C38" s="4">
        <f>IF('True_Odds_Calculator_3-way'!C39="","",'True_Odds_Calculator_3-way'!C39)</f>
        <v>4.83</v>
      </c>
      <c r="D38" s="9">
        <f t="shared" si="13"/>
        <v>0.54803250101858225</v>
      </c>
      <c r="E38" s="9">
        <f t="shared" si="14"/>
        <v>0.25802249318735959</v>
      </c>
      <c r="F38" s="9">
        <f t="shared" si="15"/>
        <v>0.19394500579405799</v>
      </c>
      <c r="G38" s="9">
        <f t="shared" si="16"/>
        <v>1.0851438126421709</v>
      </c>
      <c r="H38" s="9">
        <f t="shared" si="17"/>
        <v>1.8247092976080497</v>
      </c>
      <c r="I38" s="9">
        <f t="shared" si="18"/>
        <v>3.8756311035017532</v>
      </c>
      <c r="J38" s="9">
        <f t="shared" si="19"/>
        <v>5.1561008024195152</v>
      </c>
      <c r="K38" s="11">
        <f t="shared" si="20"/>
        <v>0.56818181818181823</v>
      </c>
      <c r="L38" s="11">
        <f t="shared" si="21"/>
        <v>0.27397260273972601</v>
      </c>
      <c r="M38" s="11">
        <f t="shared" si="22"/>
        <v>0.20703933747412007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-0.24860254893012479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0.23333823214704691</v>
      </c>
      <c r="Q38" s="11">
        <f>2*'OddsRatio_working_3-way'!K38*'OddsRatio_working_3-way'!L38*'OddsRatio_working_3-way'!M38</f>
        <v>6.4458075178742247E-2</v>
      </c>
      <c r="R38" s="11">
        <f t="shared" si="23"/>
        <v>0</v>
      </c>
      <c r="S38" s="11">
        <f t="shared" si="24"/>
        <v>-0.93859951618047066</v>
      </c>
      <c r="T38" s="11">
        <f t="shared" si="25"/>
        <v>-0.25928163430399742</v>
      </c>
      <c r="U38" s="11">
        <f>'OddsRatio_working_3-way'!S38-'OddsRatio_working_3-way'!R38^2/3</f>
        <v>-0.93859951618047066</v>
      </c>
      <c r="V38" s="11">
        <f>'OddsRatio_working_3-way'!S38*'OddsRatio_working_3-way'!R38/3-2*'OddsRatio_working_3-way'!R38^3/27-'OddsRatio_working_3-way'!T38</f>
        <v>0.25928163430399742</v>
      </c>
      <c r="W38" s="11">
        <f>'OddsRatio_working_3-way'!V38^2+4*'OddsRatio_working_3-way'!U38^3/27</f>
        <v>-5.5273349040832559E-2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0.17500022494855857</v>
      </c>
      <c r="Y38" s="11">
        <f>IF('OddsRatio_working_3-way'!W38&gt;=0,IF('OddsRatio_working_3-way'!V38+SQRT('OddsRatio_working_3-way'!W38)&gt;0,0,PI()),ACOS('OddsRatio_working_3-way'!V38/(2*'OddsRatio_working_3-way'!X38)))</f>
        <v>0.73653025305582409</v>
      </c>
      <c r="Z38" s="11">
        <f>'OddsRatio_working_3-way'!X38^(1/3)*COS('OddsRatio_working_3-way'!Y38/3)</f>
        <v>0.54257190632108543</v>
      </c>
      <c r="AA38" s="11">
        <f>'OddsRatio_working_3-way'!X38^(1/3)*COS(('OddsRatio_working_3-way'!Y38+2*PI())/3)</f>
        <v>-0.38902156331501214</v>
      </c>
      <c r="AB38" s="11">
        <f>'OddsRatio_working_3-way'!X38^(1/3)*COS(('OddsRatio_working_3-way'!Y38+4*PI())/3)</f>
        <v>-0.15355034300607337</v>
      </c>
      <c r="AC38" s="11">
        <f>'OddsRatio_working_3-way'!X38^(1/3)*SIN('OddsRatio_working_3-way'!Y38/3)</f>
        <v>0.13594937243177543</v>
      </c>
      <c r="AD38" s="11">
        <f>'OddsRatio_working_3-way'!X38^(1/3)*SIN(('OddsRatio_working_3-way'!Y38+2*PI())/3)</f>
        <v>0.40190636803792285</v>
      </c>
      <c r="AE38" s="11">
        <f>'OddsRatio_working_3-way'!X38^(1/3)*SIN(('OddsRatio_working_3-way'!Y38+4*PI())/3)</f>
        <v>-0.53785574046969831</v>
      </c>
      <c r="AF38" s="11">
        <f>-'OddsRatio_working_3-way'!U38/(3*'OddsRatio_working_3-way'!X38^(1/3))*COS(('OddsRatio_working_3-way'!Y38)/3)</f>
        <v>0.54257190632108532</v>
      </c>
      <c r="AG38" s="11">
        <f>-'OddsRatio_working_3-way'!U38/(3*'OddsRatio_working_3-way'!X38^(1/3))*COS(('OddsRatio_working_3-way'!Y38+2*PI())/3)</f>
        <v>-0.38902156331501209</v>
      </c>
      <c r="AH38" s="11">
        <f>-'OddsRatio_working_3-way'!U38/(3*'OddsRatio_working_3-way'!X38^(1/3))*COS(('OddsRatio_working_3-way'!Y38+4*PI())/3)</f>
        <v>-0.15355034300607334</v>
      </c>
      <c r="AI38" s="11">
        <f>'OddsRatio_working_3-way'!U38/(3*'OddsRatio_working_3-way'!X38^(1/3))*SIN(('OddsRatio_working_3-way'!Y38)/3)</f>
        <v>-0.13594937243177541</v>
      </c>
      <c r="AJ38" s="11">
        <f>'OddsRatio_working_3-way'!U38/(3*'OddsRatio_working_3-way'!X38^(1/3))*SIN(('OddsRatio_working_3-way'!Y38+2*PI())/3)</f>
        <v>-0.40190636803792273</v>
      </c>
      <c r="AK38" s="11">
        <f>'OddsRatio_working_3-way'!U38/(3*'OddsRatio_working_3-way'!X38^(1/3))*SIN(('OddsRatio_working_3-way'!Y38+4*PI())/3)</f>
        <v>0.5378557404696982</v>
      </c>
      <c r="AL38" s="11">
        <f>'OddsRatio_working_3-way'!Z38+'OddsRatio_working_3-way'!AF38</f>
        <v>1.0851438126421709</v>
      </c>
      <c r="AM38" s="11">
        <f>'OddsRatio_working_3-way'!AA38+'OddsRatio_working_3-way'!AG38</f>
        <v>-0.77804312663002428</v>
      </c>
      <c r="AN38" s="11">
        <f>'OddsRatio_working_3-way'!AB38+'OddsRatio_working_3-way'!AH38</f>
        <v>-0.30710068601214668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1.0851438126421709</v>
      </c>
      <c r="AS38" s="11">
        <f>IF(('OddsRatio_working_3-way'!X38=0),IF(Q38&gt;0,-Q38^(1/3),(-Q38)^(1/3)),'OddsRatio_working_3-way'!AM38-'OddsRatio_working_3-way'!R38/3)</f>
        <v>-0.77804312663002428</v>
      </c>
      <c r="AT38" s="11">
        <f>IF(('OddsRatio_working_3-way'!X38=0),IF(Q38&gt;0,-Q38^(1/3),(-Q38)^(1/3)),'OddsRatio_working_3-way'!AN38-'OddsRatio_working_3-way'!R38/3)</f>
        <v>-0.30710068601214668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3.64</v>
      </c>
      <c r="B39" s="4">
        <f>IF('True_Odds_Calculator_3-way'!B40="","",'True_Odds_Calculator_3-way'!B40)</f>
        <v>3.2</v>
      </c>
      <c r="C39" s="4">
        <f>IF('True_Odds_Calculator_3-way'!C40="","",'True_Odds_Calculator_3-way'!C40)</f>
        <v>2.19</v>
      </c>
      <c r="D39" s="9">
        <f t="shared" si="13"/>
        <v>0.26160273696379849</v>
      </c>
      <c r="E39" s="9">
        <f t="shared" si="14"/>
        <v>0.29831526632672695</v>
      </c>
      <c r="F39" s="9">
        <f t="shared" si="15"/>
        <v>0.44008199670947468</v>
      </c>
      <c r="G39" s="9">
        <f t="shared" si="16"/>
        <v>1.069162869679622</v>
      </c>
      <c r="H39" s="9">
        <f t="shared" si="17"/>
        <v>3.8225899759542026</v>
      </c>
      <c r="I39" s="9">
        <f t="shared" si="18"/>
        <v>3.3521583132951687</v>
      </c>
      <c r="J39" s="9">
        <f t="shared" si="19"/>
        <v>2.2723038149187498</v>
      </c>
      <c r="K39" s="11">
        <f t="shared" si="20"/>
        <v>0.27472527472527469</v>
      </c>
      <c r="L39" s="11">
        <f t="shared" si="21"/>
        <v>0.3125</v>
      </c>
      <c r="M39" s="11">
        <f t="shared" si="22"/>
        <v>0.45662100456621008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-0.27094309799789262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0.23638604546138792</v>
      </c>
      <c r="Q39" s="11">
        <f>2*'OddsRatio_working_3-way'!K39*'OddsRatio_working_3-way'!L39*'OddsRatio_working_3-way'!M39</f>
        <v>7.840333182798935E-2</v>
      </c>
      <c r="R39" s="11">
        <f t="shared" si="23"/>
        <v>0</v>
      </c>
      <c r="S39" s="11">
        <f t="shared" si="24"/>
        <v>-0.87245642058476247</v>
      </c>
      <c r="T39" s="11">
        <f t="shared" si="25"/>
        <v>-0.28937194712595765</v>
      </c>
      <c r="U39" s="11">
        <f>'OddsRatio_working_3-way'!S39-'OddsRatio_working_3-way'!R39^2/3</f>
        <v>-0.87245642058476247</v>
      </c>
      <c r="V39" s="11">
        <f>'OddsRatio_working_3-way'!S39*'OddsRatio_working_3-way'!R39/3-2*'OddsRatio_working_3-way'!R39^3/27-'OddsRatio_working_3-way'!T39</f>
        <v>0.28937194712595765</v>
      </c>
      <c r="W39" s="11">
        <f>'OddsRatio_working_3-way'!V39^2+4*'OddsRatio_working_3-way'!U39^3/27</f>
        <v>-1.4648551444579369E-2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0.15683165754085446</v>
      </c>
      <c r="Y39" s="11">
        <f>IF('OddsRatio_working_3-way'!W39&gt;=0,IF('OddsRatio_working_3-way'!V39+SQRT('OddsRatio_working_3-way'!W39)&gt;0,0,PI()),ACOS('OddsRatio_working_3-way'!V39/(2*'OddsRatio_working_3-way'!X39)))</f>
        <v>0.39614354228715021</v>
      </c>
      <c r="Z39" s="11">
        <f>'OddsRatio_working_3-way'!X39^(1/3)*COS('OddsRatio_working_3-way'!Y39/3)</f>
        <v>0.53458143483981102</v>
      </c>
      <c r="AA39" s="11">
        <f>'OddsRatio_working_3-way'!X39^(1/3)*COS(('OddsRatio_working_3-way'!Y39+2*PI())/3)</f>
        <v>-0.32878154835954509</v>
      </c>
      <c r="AB39" s="11">
        <f>'OddsRatio_working_3-way'!X39^(1/3)*COS(('OddsRatio_working_3-way'!Y39+4*PI())/3)</f>
        <v>-0.20579988648026595</v>
      </c>
      <c r="AC39" s="11">
        <f>'OddsRatio_working_3-way'!X39^(1/3)*SIN('OddsRatio_working_3-way'!Y39/3)</f>
        <v>7.1003495591389326E-2</v>
      </c>
      <c r="AD39" s="11">
        <f>'OddsRatio_working_3-way'!X39^(1/3)*SIN(('OddsRatio_working_3-way'!Y39+2*PI())/3)</f>
        <v>0.42745935516711714</v>
      </c>
      <c r="AE39" s="11">
        <f>'OddsRatio_working_3-way'!X39^(1/3)*SIN(('OddsRatio_working_3-way'!Y39+4*PI())/3)</f>
        <v>-0.49846285075850655</v>
      </c>
      <c r="AF39" s="11">
        <f>-'OddsRatio_working_3-way'!U39/(3*'OddsRatio_working_3-way'!X39^(1/3))*COS(('OddsRatio_working_3-way'!Y39)/3)</f>
        <v>0.53458143483981102</v>
      </c>
      <c r="AG39" s="11">
        <f>-'OddsRatio_working_3-way'!U39/(3*'OddsRatio_working_3-way'!X39^(1/3))*COS(('OddsRatio_working_3-way'!Y39+2*PI())/3)</f>
        <v>-0.32878154835954509</v>
      </c>
      <c r="AH39" s="11">
        <f>-'OddsRatio_working_3-way'!U39/(3*'OddsRatio_working_3-way'!X39^(1/3))*COS(('OddsRatio_working_3-way'!Y39+4*PI())/3)</f>
        <v>-0.20579988648026595</v>
      </c>
      <c r="AI39" s="11">
        <f>'OddsRatio_working_3-way'!U39/(3*'OddsRatio_working_3-way'!X39^(1/3))*SIN(('OddsRatio_working_3-way'!Y39)/3)</f>
        <v>-7.1003495591389326E-2</v>
      </c>
      <c r="AJ39" s="11">
        <f>'OddsRatio_working_3-way'!U39/(3*'OddsRatio_working_3-way'!X39^(1/3))*SIN(('OddsRatio_working_3-way'!Y39+2*PI())/3)</f>
        <v>-0.42745935516711714</v>
      </c>
      <c r="AK39" s="11">
        <f>'OddsRatio_working_3-way'!U39/(3*'OddsRatio_working_3-way'!X39^(1/3))*SIN(('OddsRatio_working_3-way'!Y39+4*PI())/3)</f>
        <v>0.49846285075850655</v>
      </c>
      <c r="AL39" s="11">
        <f>'OddsRatio_working_3-way'!Z39+'OddsRatio_working_3-way'!AF39</f>
        <v>1.069162869679622</v>
      </c>
      <c r="AM39" s="11">
        <f>'OddsRatio_working_3-way'!AA39+'OddsRatio_working_3-way'!AG39</f>
        <v>-0.65756309671909019</v>
      </c>
      <c r="AN39" s="11">
        <f>'OddsRatio_working_3-way'!AB39+'OddsRatio_working_3-way'!AH39</f>
        <v>-0.41159977296053191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1.069162869679622</v>
      </c>
      <c r="AS39" s="11">
        <f>IF(('OddsRatio_working_3-way'!X39=0),IF(Q39&gt;0,-Q39^(1/3),(-Q39)^(1/3)),'OddsRatio_working_3-way'!AM39-'OddsRatio_working_3-way'!R39/3)</f>
        <v>-0.65756309671909019</v>
      </c>
      <c r="AT39" s="11">
        <f>IF(('OddsRatio_working_3-way'!X39=0),IF(Q39&gt;0,-Q39^(1/3),(-Q39)^(1/3)),'OddsRatio_working_3-way'!AN39-'OddsRatio_working_3-way'!R39/3)</f>
        <v>-0.41159977296053191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2.68</v>
      </c>
      <c r="B40" s="4">
        <f>IF('True_Odds_Calculator_3-way'!B41="","",'True_Odds_Calculator_3-way'!B41)</f>
        <v>3.68</v>
      </c>
      <c r="C40" s="4">
        <f>IF('True_Odds_Calculator_3-way'!C41="","",'True_Odds_Calculator_3-way'!C41)</f>
        <v>2.39</v>
      </c>
      <c r="D40" s="9">
        <f t="shared" si="13"/>
        <v>0.3511827710344626</v>
      </c>
      <c r="E40" s="9">
        <f t="shared" si="14"/>
        <v>0.2533419316894911</v>
      </c>
      <c r="F40" s="9">
        <f t="shared" si="15"/>
        <v>0.39547529727604608</v>
      </c>
      <c r="G40" s="9">
        <f t="shared" si="16"/>
        <v>1.0997143464341721</v>
      </c>
      <c r="H40" s="9">
        <f t="shared" si="17"/>
        <v>2.8475201020094092</v>
      </c>
      <c r="I40" s="9">
        <f t="shared" si="18"/>
        <v>3.9472344484435817</v>
      </c>
      <c r="J40" s="9">
        <f t="shared" si="19"/>
        <v>2.5286029415434994</v>
      </c>
      <c r="K40" s="11">
        <f t="shared" si="20"/>
        <v>0.37313432835820892</v>
      </c>
      <c r="L40" s="11">
        <f t="shared" si="21"/>
        <v>0.27173913043478259</v>
      </c>
      <c r="M40" s="11">
        <f t="shared" si="22"/>
        <v>0.41841004184100417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-0.26550845915954147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0.24394242178230188</v>
      </c>
      <c r="Q40" s="11">
        <f>2*'OddsRatio_working_3-way'!K40*'OddsRatio_working_3-way'!L40*'OddsRatio_working_3-way'!M40</f>
        <v>8.4849538011235418E-2</v>
      </c>
      <c r="R40" s="11">
        <f t="shared" si="23"/>
        <v>0</v>
      </c>
      <c r="S40" s="11">
        <f t="shared" si="24"/>
        <v>-0.91877457522255157</v>
      </c>
      <c r="T40" s="11">
        <f t="shared" si="25"/>
        <v>-0.31957376529480047</v>
      </c>
      <c r="U40" s="11">
        <f>'OddsRatio_working_3-way'!S40-'OddsRatio_working_3-way'!R40^2/3</f>
        <v>-0.91877457522255157</v>
      </c>
      <c r="V40" s="11">
        <f>'OddsRatio_working_3-way'!S40*'OddsRatio_working_3-way'!R40/3-2*'OddsRatio_working_3-way'!R40^3/27-'OddsRatio_working_3-way'!T40</f>
        <v>0.31957376529480047</v>
      </c>
      <c r="W40" s="11">
        <f>'OddsRatio_working_3-way'!V40^2+4*'OddsRatio_working_3-way'!U40^3/27</f>
        <v>-1.2773429892750807E-2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0.16948511834188204</v>
      </c>
      <c r="Y40" s="11">
        <f>IF('OddsRatio_working_3-way'!W40&gt;=0,IF('OddsRatio_working_3-way'!V40+SQRT('OddsRatio_working_3-way'!W40)&gt;0,0,PI()),ACOS('OddsRatio_working_3-way'!V40/(2*'OddsRatio_working_3-way'!X40)))</f>
        <v>0.33992928317835047</v>
      </c>
      <c r="Z40" s="11">
        <f>'OddsRatio_working_3-way'!X40^(1/3)*COS('OddsRatio_working_3-way'!Y40/3)</f>
        <v>0.54985717321708605</v>
      </c>
      <c r="AA40" s="11">
        <f>'OddsRatio_working_3-way'!X40^(1/3)*COS(('OddsRatio_working_3-way'!Y40+2*PI())/3)</f>
        <v>-0.32911770546025038</v>
      </c>
      <c r="AB40" s="11">
        <f>'OddsRatio_working_3-way'!X40^(1/3)*COS(('OddsRatio_working_3-way'!Y40+4*PI())/3)</f>
        <v>-0.22073946775683581</v>
      </c>
      <c r="AC40" s="11">
        <f>'OddsRatio_working_3-way'!X40^(1/3)*SIN('OddsRatio_working_3-way'!Y40/3)</f>
        <v>6.2572204712363799E-2</v>
      </c>
      <c r="AD40" s="11">
        <f>'OddsRatio_working_3-way'!X40^(1/3)*SIN(('OddsRatio_working_3-way'!Y40+2*PI())/3)</f>
        <v>0.4449041781029151</v>
      </c>
      <c r="AE40" s="11">
        <f>'OddsRatio_working_3-way'!X40^(1/3)*SIN(('OddsRatio_working_3-way'!Y40+4*PI())/3)</f>
        <v>-0.50747638281527874</v>
      </c>
      <c r="AF40" s="11">
        <f>-'OddsRatio_working_3-way'!U40/(3*'OddsRatio_working_3-way'!X40^(1/3))*COS(('OddsRatio_working_3-way'!Y40)/3)</f>
        <v>0.54985717321708594</v>
      </c>
      <c r="AG40" s="11">
        <f>-'OddsRatio_working_3-way'!U40/(3*'OddsRatio_working_3-way'!X40^(1/3))*COS(('OddsRatio_working_3-way'!Y40+2*PI())/3)</f>
        <v>-0.32911770546025032</v>
      </c>
      <c r="AH40" s="11">
        <f>-'OddsRatio_working_3-way'!U40/(3*'OddsRatio_working_3-way'!X40^(1/3))*COS(('OddsRatio_working_3-way'!Y40+4*PI())/3)</f>
        <v>-0.22073946775683576</v>
      </c>
      <c r="AI40" s="11">
        <f>'OddsRatio_working_3-way'!U40/(3*'OddsRatio_working_3-way'!X40^(1/3))*SIN(('OddsRatio_working_3-way'!Y40)/3)</f>
        <v>-6.2572204712363785E-2</v>
      </c>
      <c r="AJ40" s="11">
        <f>'OddsRatio_working_3-way'!U40/(3*'OddsRatio_working_3-way'!X40^(1/3))*SIN(('OddsRatio_working_3-way'!Y40+2*PI())/3)</f>
        <v>-0.44490417810291505</v>
      </c>
      <c r="AK40" s="11">
        <f>'OddsRatio_working_3-way'!U40/(3*'OddsRatio_working_3-way'!X40^(1/3))*SIN(('OddsRatio_working_3-way'!Y40+4*PI())/3)</f>
        <v>0.50747638281527863</v>
      </c>
      <c r="AL40" s="11">
        <f>'OddsRatio_working_3-way'!Z40+'OddsRatio_working_3-way'!AF40</f>
        <v>1.0997143464341721</v>
      </c>
      <c r="AM40" s="11">
        <f>'OddsRatio_working_3-way'!AA40+'OddsRatio_working_3-way'!AG40</f>
        <v>-0.65823541092050064</v>
      </c>
      <c r="AN40" s="11">
        <f>'OddsRatio_working_3-way'!AB40+'OddsRatio_working_3-way'!AH40</f>
        <v>-0.44147893551367157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1.0997143464341721</v>
      </c>
      <c r="AS40" s="11">
        <f>IF(('OddsRatio_working_3-way'!X40=0),IF(Q40&gt;0,-Q40^(1/3),(-Q40)^(1/3)),'OddsRatio_working_3-way'!AM40-'OddsRatio_working_3-way'!R40/3)</f>
        <v>-0.65823541092050064</v>
      </c>
      <c r="AT40" s="11">
        <f>IF(('OddsRatio_working_3-way'!X40=0),IF(Q40&gt;0,-Q40^(1/3),(-Q40)^(1/3)),'OddsRatio_working_3-way'!AN40-'OddsRatio_working_3-way'!R40/3)</f>
        <v>-0.44147893551367157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1.57</v>
      </c>
      <c r="B41" s="4">
        <f>IF('True_Odds_Calculator_3-way'!B42="","",'True_Odds_Calculator_3-way'!B42)</f>
        <v>3.81</v>
      </c>
      <c r="C41" s="4">
        <f>IF('True_Odds_Calculator_3-way'!C42="","",'True_Odds_Calculator_3-way'!C42)</f>
        <v>6</v>
      </c>
      <c r="D41" s="9">
        <f t="shared" si="13"/>
        <v>0.6090541423219058</v>
      </c>
      <c r="E41" s="9">
        <f t="shared" si="14"/>
        <v>0.24013029369612543</v>
      </c>
      <c r="F41" s="9">
        <f t="shared" si="15"/>
        <v>0.15081556398196888</v>
      </c>
      <c r="G41" s="9">
        <f t="shared" si="16"/>
        <v>1.1261230785432161</v>
      </c>
      <c r="H41" s="9">
        <f t="shared" si="17"/>
        <v>1.641890154769633</v>
      </c>
      <c r="I41" s="9">
        <f t="shared" si="18"/>
        <v>4.1644058507064381</v>
      </c>
      <c r="J41" s="9">
        <f t="shared" si="19"/>
        <v>6.6306153927160825</v>
      </c>
      <c r="K41" s="11">
        <f t="shared" si="20"/>
        <v>0.63694267515923564</v>
      </c>
      <c r="L41" s="11">
        <f t="shared" si="21"/>
        <v>0.26246719160104987</v>
      </c>
      <c r="M41" s="11">
        <f t="shared" si="22"/>
        <v>0.16666666666666666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-0.22313890699968242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0.23348992203999974</v>
      </c>
      <c r="Q41" s="11">
        <f>2*'OddsRatio_working_3-way'!K41*'OddsRatio_working_3-way'!L41*'OddsRatio_working_3-way'!M41</f>
        <v>5.5725518386634788E-2</v>
      </c>
      <c r="R41" s="11">
        <f t="shared" si="23"/>
        <v>0</v>
      </c>
      <c r="S41" s="11">
        <f t="shared" si="24"/>
        <v>-1.0463882125241926</v>
      </c>
      <c r="T41" s="11">
        <f t="shared" si="25"/>
        <v>-0.24973465692701496</v>
      </c>
      <c r="U41" s="11">
        <f>'OddsRatio_working_3-way'!S41-'OddsRatio_working_3-way'!R41^2/3</f>
        <v>-1.0463882125241926</v>
      </c>
      <c r="V41" s="11">
        <f>'OddsRatio_working_3-way'!S41*'OddsRatio_working_3-way'!R41/3-2*'OddsRatio_working_3-way'!R41^3/27-'OddsRatio_working_3-way'!T41</f>
        <v>0.24973465692701496</v>
      </c>
      <c r="W41" s="11">
        <f>'OddsRatio_working_3-way'!V41^2+4*'OddsRatio_working_3-way'!U41^3/27</f>
        <v>-0.1073689059570416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0.20599533054628658</v>
      </c>
      <c r="Y41" s="11">
        <f>IF('OddsRatio_working_3-way'!W41&gt;=0,IF('OddsRatio_working_3-way'!V41+SQRT('OddsRatio_working_3-way'!W41)&gt;0,0,PI()),ACOS('OddsRatio_working_3-way'!V41/(2*'OddsRatio_working_3-way'!X41)))</f>
        <v>0.91956546016446294</v>
      </c>
      <c r="Z41" s="11">
        <f>'OddsRatio_working_3-way'!X41^(1/3)*COS('OddsRatio_working_3-way'!Y41/3)</f>
        <v>0.56306153927160807</v>
      </c>
      <c r="AA41" s="11">
        <f>'OddsRatio_working_3-way'!X41^(1/3)*COS(('OddsRatio_working_3-way'!Y41+2*PI())/3)</f>
        <v>-0.43586265349608638</v>
      </c>
      <c r="AB41" s="11">
        <f>'OddsRatio_working_3-way'!X41^(1/3)*COS(('OddsRatio_working_3-way'!Y41+4*PI())/3)</f>
        <v>-0.12719888577552174</v>
      </c>
      <c r="AC41" s="11">
        <f>'OddsRatio_working_3-way'!X41^(1/3)*SIN('OddsRatio_working_3-way'!Y41/3)</f>
        <v>0.1782071093825521</v>
      </c>
      <c r="AD41" s="11">
        <f>'OddsRatio_working_3-way'!X41^(1/3)*SIN(('OddsRatio_working_3-way'!Y41+2*PI())/3)</f>
        <v>0.39852204221190579</v>
      </c>
      <c r="AE41" s="11">
        <f>'OddsRatio_working_3-way'!X41^(1/3)*SIN(('OddsRatio_working_3-way'!Y41+4*PI())/3)</f>
        <v>-0.57672915159445792</v>
      </c>
      <c r="AF41" s="11">
        <f>-'OddsRatio_working_3-way'!U41/(3*'OddsRatio_working_3-way'!X41^(1/3))*COS(('OddsRatio_working_3-way'!Y41)/3)</f>
        <v>0.56306153927160807</v>
      </c>
      <c r="AG41" s="11">
        <f>-'OddsRatio_working_3-way'!U41/(3*'OddsRatio_working_3-way'!X41^(1/3))*COS(('OddsRatio_working_3-way'!Y41+2*PI())/3)</f>
        <v>-0.43586265349608638</v>
      </c>
      <c r="AH41" s="11">
        <f>-'OddsRatio_working_3-way'!U41/(3*'OddsRatio_working_3-way'!X41^(1/3))*COS(('OddsRatio_working_3-way'!Y41+4*PI())/3)</f>
        <v>-0.12719888577552174</v>
      </c>
      <c r="AI41" s="11">
        <f>'OddsRatio_working_3-way'!U41/(3*'OddsRatio_working_3-way'!X41^(1/3))*SIN(('OddsRatio_working_3-way'!Y41)/3)</f>
        <v>-0.1782071093825521</v>
      </c>
      <c r="AJ41" s="11">
        <f>'OddsRatio_working_3-way'!U41/(3*'OddsRatio_working_3-way'!X41^(1/3))*SIN(('OddsRatio_working_3-way'!Y41+2*PI())/3)</f>
        <v>-0.39852204221190579</v>
      </c>
      <c r="AK41" s="11">
        <f>'OddsRatio_working_3-way'!U41/(3*'OddsRatio_working_3-way'!X41^(1/3))*SIN(('OddsRatio_working_3-way'!Y41+4*PI())/3)</f>
        <v>0.57672915159445792</v>
      </c>
      <c r="AL41" s="11">
        <f>'OddsRatio_working_3-way'!Z41+'OddsRatio_working_3-way'!AF41</f>
        <v>1.1261230785432161</v>
      </c>
      <c r="AM41" s="11">
        <f>'OddsRatio_working_3-way'!AA41+'OddsRatio_working_3-way'!AG41</f>
        <v>-0.87172530699217277</v>
      </c>
      <c r="AN41" s="11">
        <f>'OddsRatio_working_3-way'!AB41+'OddsRatio_working_3-way'!AH41</f>
        <v>-0.25439777155104348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1.1261230785432161</v>
      </c>
      <c r="AS41" s="11">
        <f>IF(('OddsRatio_working_3-way'!X41=0),IF(Q41&gt;0,-Q41^(1/3),(-Q41)^(1/3)),'OddsRatio_working_3-way'!AM41-'OddsRatio_working_3-way'!R41/3)</f>
        <v>-0.87172530699217277</v>
      </c>
      <c r="AT41" s="11">
        <f>IF(('OddsRatio_working_3-way'!X41=0),IF(Q41&gt;0,-Q41^(1/3),(-Q41)^(1/3)),'OddsRatio_working_3-way'!AN41-'OddsRatio_working_3-way'!R41/3)</f>
        <v>-0.25439777155104348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2.2000000000000002</v>
      </c>
      <c r="B42" s="4">
        <f>IF('True_Odds_Calculator_3-way'!B43="","",'True_Odds_Calculator_3-way'!B43)</f>
        <v>3.84</v>
      </c>
      <c r="C42" s="4">
        <f>IF('True_Odds_Calculator_3-way'!C43="","",'True_Odds_Calculator_3-way'!C43)</f>
        <v>3.04</v>
      </c>
      <c r="D42" s="9">
        <f t="shared" si="13"/>
        <v>0.43797445819173059</v>
      </c>
      <c r="E42" s="9">
        <f t="shared" si="14"/>
        <v>0.24770887865298868</v>
      </c>
      <c r="F42" s="9">
        <f t="shared" si="15"/>
        <v>0.3143166631552809</v>
      </c>
      <c r="G42" s="9">
        <f t="shared" si="16"/>
        <v>1.0693651408514964</v>
      </c>
      <c r="H42" s="9">
        <f t="shared" si="17"/>
        <v>2.283238169021796</v>
      </c>
      <c r="I42" s="9">
        <f t="shared" si="18"/>
        <v>4.0369970000182498</v>
      </c>
      <c r="J42" s="9">
        <f t="shared" si="19"/>
        <v>3.1815048873370517</v>
      </c>
      <c r="K42" s="11">
        <f t="shared" si="20"/>
        <v>0.45454545454545453</v>
      </c>
      <c r="L42" s="11">
        <f t="shared" si="21"/>
        <v>0.26041666666666669</v>
      </c>
      <c r="M42" s="11">
        <f t="shared" si="22"/>
        <v>0.32894736842105265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-0.27070873205741641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0.23674242424242425</v>
      </c>
      <c r="Q42" s="11">
        <f>2*'OddsRatio_working_3-way'!K42*'OddsRatio_working_3-way'!L42*'OddsRatio_working_3-way'!M42</f>
        <v>7.7875797448165876E-2</v>
      </c>
      <c r="R42" s="11">
        <f t="shared" si="23"/>
        <v>0</v>
      </c>
      <c r="S42" s="11">
        <f t="shared" si="24"/>
        <v>-0.87452821504188483</v>
      </c>
      <c r="T42" s="11">
        <f t="shared" si="25"/>
        <v>-0.28767375494798847</v>
      </c>
      <c r="U42" s="11">
        <f>'OddsRatio_working_3-way'!S42-'OddsRatio_working_3-way'!R42^2/3</f>
        <v>-0.87452821504188483</v>
      </c>
      <c r="V42" s="11">
        <f>'OddsRatio_working_3-way'!S42*'OddsRatio_working_3-way'!R42/3-2*'OddsRatio_working_3-way'!R42^3/27-'OddsRatio_working_3-way'!T42</f>
        <v>0.28767375494798847</v>
      </c>
      <c r="W42" s="11">
        <f>'OddsRatio_working_3-way'!V42^2+4*'OddsRatio_working_3-way'!U42^3/27</f>
        <v>-1.6331044505912301E-2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0.15739062376122315</v>
      </c>
      <c r="Y42" s="11">
        <f>IF('OddsRatio_working_3-way'!W42&gt;=0,IF('OddsRatio_working_3-way'!V42+SQRT('OddsRatio_working_3-way'!W42)&gt;0,0,PI()),ACOS('OddsRatio_working_3-way'!V42/(2*'OddsRatio_working_3-way'!X42)))</f>
        <v>0.41804426483538126</v>
      </c>
      <c r="Z42" s="11">
        <f>'OddsRatio_working_3-way'!X42^(1/3)*COS('OddsRatio_working_3-way'!Y42/3)</f>
        <v>0.53468257042574818</v>
      </c>
      <c r="AA42" s="11">
        <f>'OddsRatio_working_3-way'!X42^(1/3)*COS(('OddsRatio_working_3-way'!Y42+2*PI())/3)</f>
        <v>-0.33228715053667546</v>
      </c>
      <c r="AB42" s="11">
        <f>'OddsRatio_working_3-way'!X42^(1/3)*COS(('OddsRatio_working_3-way'!Y42+4*PI())/3)</f>
        <v>-0.20239541988907309</v>
      </c>
      <c r="AC42" s="11">
        <f>'OddsRatio_working_3-way'!X42^(1/3)*SIN('OddsRatio_working_3-way'!Y42/3)</f>
        <v>7.499302565489982E-2</v>
      </c>
      <c r="AD42" s="11">
        <f>'OddsRatio_working_3-way'!X42^(1/3)*SIN(('OddsRatio_working_3-way'!Y42+2*PI())/3)</f>
        <v>0.42555217612201024</v>
      </c>
      <c r="AE42" s="11">
        <f>'OddsRatio_working_3-way'!X42^(1/3)*SIN(('OddsRatio_working_3-way'!Y42+4*PI())/3)</f>
        <v>-0.50054520177690986</v>
      </c>
      <c r="AF42" s="11">
        <f>-'OddsRatio_working_3-way'!U42/(3*'OddsRatio_working_3-way'!X42^(1/3))*COS(('OddsRatio_working_3-way'!Y42)/3)</f>
        <v>0.53468257042574818</v>
      </c>
      <c r="AG42" s="11">
        <f>-'OddsRatio_working_3-way'!U42/(3*'OddsRatio_working_3-way'!X42^(1/3))*COS(('OddsRatio_working_3-way'!Y42+2*PI())/3)</f>
        <v>-0.33228715053667546</v>
      </c>
      <c r="AH42" s="11">
        <f>-'OddsRatio_working_3-way'!U42/(3*'OddsRatio_working_3-way'!X42^(1/3))*COS(('OddsRatio_working_3-way'!Y42+4*PI())/3)</f>
        <v>-0.20239541988907309</v>
      </c>
      <c r="AI42" s="11">
        <f>'OddsRatio_working_3-way'!U42/(3*'OddsRatio_working_3-way'!X42^(1/3))*SIN(('OddsRatio_working_3-way'!Y42)/3)</f>
        <v>-7.499302565489982E-2</v>
      </c>
      <c r="AJ42" s="11">
        <f>'OddsRatio_working_3-way'!U42/(3*'OddsRatio_working_3-way'!X42^(1/3))*SIN(('OddsRatio_working_3-way'!Y42+2*PI())/3)</f>
        <v>-0.42555217612201024</v>
      </c>
      <c r="AK42" s="11">
        <f>'OddsRatio_working_3-way'!U42/(3*'OddsRatio_working_3-way'!X42^(1/3))*SIN(('OddsRatio_working_3-way'!Y42+4*PI())/3)</f>
        <v>0.50054520177690986</v>
      </c>
      <c r="AL42" s="11">
        <f>'OddsRatio_working_3-way'!Z42+'OddsRatio_working_3-way'!AF42</f>
        <v>1.0693651408514964</v>
      </c>
      <c r="AM42" s="11">
        <f>'OddsRatio_working_3-way'!AA42+'OddsRatio_working_3-way'!AG42</f>
        <v>-0.66457430107335091</v>
      </c>
      <c r="AN42" s="11">
        <f>'OddsRatio_working_3-way'!AB42+'OddsRatio_working_3-way'!AH42</f>
        <v>-0.40479083977814617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1.0693651408514964</v>
      </c>
      <c r="AS42" s="11">
        <f>IF(('OddsRatio_working_3-way'!X42=0),IF(Q42&gt;0,-Q42^(1/3),(-Q42)^(1/3)),'OddsRatio_working_3-way'!AM42-'OddsRatio_working_3-way'!R42/3)</f>
        <v>-0.66457430107335091</v>
      </c>
      <c r="AT42" s="11">
        <f>IF(('OddsRatio_working_3-way'!X42=0),IF(Q42&gt;0,-Q42^(1/3),(-Q42)^(1/3)),'OddsRatio_working_3-way'!AN42-'OddsRatio_working_3-way'!R42/3)</f>
        <v>-0.40479083977814617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3.63</v>
      </c>
      <c r="B43" s="4">
        <f>IF('True_Odds_Calculator_3-way'!B44="","",'True_Odds_Calculator_3-way'!B44)</f>
        <v>4.21</v>
      </c>
      <c r="C43" s="4">
        <f>IF('True_Odds_Calculator_3-way'!C44="","",'True_Odds_Calculator_3-way'!C44)</f>
        <v>1.88</v>
      </c>
      <c r="D43" s="9">
        <f t="shared" si="13"/>
        <v>0.26133424500725488</v>
      </c>
      <c r="E43" s="9">
        <f t="shared" si="14"/>
        <v>0.2247263897770477</v>
      </c>
      <c r="F43" s="9">
        <f t="shared" si="15"/>
        <v>0.51393936521569772</v>
      </c>
      <c r="G43" s="9">
        <f t="shared" si="16"/>
        <v>1.0747213928726636</v>
      </c>
      <c r="H43" s="9">
        <f t="shared" si="17"/>
        <v>3.8265172632551048</v>
      </c>
      <c r="I43" s="9">
        <f t="shared" si="18"/>
        <v>4.4498556711212487</v>
      </c>
      <c r="J43" s="9">
        <f t="shared" si="19"/>
        <v>1.9457548257279438</v>
      </c>
      <c r="K43" s="11">
        <f t="shared" si="20"/>
        <v>0.27548209366391185</v>
      </c>
      <c r="L43" s="11">
        <f t="shared" si="21"/>
        <v>0.23752969121140144</v>
      </c>
      <c r="M43" s="11">
        <f t="shared" si="22"/>
        <v>0.53191489361702127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-0.25858116210367699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0.23389595055105467</v>
      </c>
      <c r="Q43" s="11">
        <f>2*'OddsRatio_working_3-way'!K43*'OddsRatio_working_3-way'!L43*'OddsRatio_working_3-way'!M43</f>
        <v>6.9611890044956756E-2</v>
      </c>
      <c r="R43" s="11">
        <f t="shared" si="23"/>
        <v>0</v>
      </c>
      <c r="S43" s="11">
        <f t="shared" si="24"/>
        <v>-0.90453592461339127</v>
      </c>
      <c r="T43" s="11">
        <f t="shared" si="25"/>
        <v>-0.2692071204206522</v>
      </c>
      <c r="U43" s="11">
        <f>'OddsRatio_working_3-way'!S43-'OddsRatio_working_3-way'!R43^2/3</f>
        <v>-0.90453592461339127</v>
      </c>
      <c r="V43" s="11">
        <f>'OddsRatio_working_3-way'!S43*'OddsRatio_working_3-way'!R43/3-2*'OddsRatio_working_3-way'!R43^3/27-'OddsRatio_working_3-way'!T43</f>
        <v>0.2692071204206522</v>
      </c>
      <c r="W43" s="11">
        <f>'OddsRatio_working_3-way'!V43^2+4*'OddsRatio_working_3-way'!U43^3/27</f>
        <v>-3.716870284639022E-2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0.16556054521803326</v>
      </c>
      <c r="Y43" s="11">
        <f>IF('OddsRatio_working_3-way'!W43&gt;=0,IF('OddsRatio_working_3-way'!V43+SQRT('OddsRatio_working_3-way'!W43)&gt;0,0,PI()),ACOS('OddsRatio_working_3-way'!V43/(2*'OddsRatio_working_3-way'!X43)))</f>
        <v>0.62148085560659561</v>
      </c>
      <c r="Z43" s="11">
        <f>'OddsRatio_working_3-way'!X43^(1/3)*COS('OddsRatio_working_3-way'!Y43/3)</f>
        <v>0.53736069643633189</v>
      </c>
      <c r="AA43" s="11">
        <f>'OddsRatio_working_3-way'!X43^(1/3)*COS(('OddsRatio_working_3-way'!Y43+2*PI())/3)</f>
        <v>-0.36648930791738327</v>
      </c>
      <c r="AB43" s="11">
        <f>'OddsRatio_working_3-way'!X43^(1/3)*COS(('OddsRatio_working_3-way'!Y43+4*PI())/3)</f>
        <v>-0.17087138851894879</v>
      </c>
      <c r="AC43" s="11">
        <f>'OddsRatio_working_3-way'!X43^(1/3)*SIN('OddsRatio_working_3-way'!Y43/3)</f>
        <v>0.11294005842300071</v>
      </c>
      <c r="AD43" s="11">
        <f>'OddsRatio_working_3-way'!X43^(1/3)*SIN(('OddsRatio_working_3-way'!Y43+2*PI())/3)</f>
        <v>0.40889798489766116</v>
      </c>
      <c r="AE43" s="11">
        <f>'OddsRatio_working_3-way'!X43^(1/3)*SIN(('OddsRatio_working_3-way'!Y43+4*PI())/3)</f>
        <v>-0.52183804332066186</v>
      </c>
      <c r="AF43" s="11">
        <f>-'OddsRatio_working_3-way'!U43/(3*'OddsRatio_working_3-way'!X43^(1/3))*COS(('OddsRatio_working_3-way'!Y43)/3)</f>
        <v>0.53736069643633166</v>
      </c>
      <c r="AG43" s="11">
        <f>-'OddsRatio_working_3-way'!U43/(3*'OddsRatio_working_3-way'!X43^(1/3))*COS(('OddsRatio_working_3-way'!Y43+2*PI())/3)</f>
        <v>-0.36648930791738316</v>
      </c>
      <c r="AH43" s="11">
        <f>-'OddsRatio_working_3-way'!U43/(3*'OddsRatio_working_3-way'!X43^(1/3))*COS(('OddsRatio_working_3-way'!Y43+4*PI())/3)</f>
        <v>-0.17087138851894873</v>
      </c>
      <c r="AI43" s="11">
        <f>'OddsRatio_working_3-way'!U43/(3*'OddsRatio_working_3-way'!X43^(1/3))*SIN(('OddsRatio_working_3-way'!Y43)/3)</f>
        <v>-0.11294005842300067</v>
      </c>
      <c r="AJ43" s="11">
        <f>'OddsRatio_working_3-way'!U43/(3*'OddsRatio_working_3-way'!X43^(1/3))*SIN(('OddsRatio_working_3-way'!Y43+2*PI())/3)</f>
        <v>-0.40889798489766099</v>
      </c>
      <c r="AK43" s="11">
        <f>'OddsRatio_working_3-way'!U43/(3*'OddsRatio_working_3-way'!X43^(1/3))*SIN(('OddsRatio_working_3-way'!Y43+4*PI())/3)</f>
        <v>0.52183804332066164</v>
      </c>
      <c r="AL43" s="11">
        <f>'OddsRatio_working_3-way'!Z43+'OddsRatio_working_3-way'!AF43</f>
        <v>1.0747213928726636</v>
      </c>
      <c r="AM43" s="11">
        <f>'OddsRatio_working_3-way'!AA43+'OddsRatio_working_3-way'!AG43</f>
        <v>-0.73297861583476642</v>
      </c>
      <c r="AN43" s="11">
        <f>'OddsRatio_working_3-way'!AB43+'OddsRatio_working_3-way'!AH43</f>
        <v>-0.34174277703789752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1.0747213928726636</v>
      </c>
      <c r="AS43" s="11">
        <f>IF(('OddsRatio_working_3-way'!X43=0),IF(Q43&gt;0,-Q43^(1/3),(-Q43)^(1/3)),'OddsRatio_working_3-way'!AM43-'OddsRatio_working_3-way'!R43/3)</f>
        <v>-0.73297861583476642</v>
      </c>
      <c r="AT43" s="11">
        <f>IF(('OddsRatio_working_3-way'!X43=0),IF(Q43&gt;0,-Q43^(1/3),(-Q43)^(1/3)),'OddsRatio_working_3-way'!AN43-'OddsRatio_working_3-way'!R43/3)</f>
        <v>-0.34174277703789752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1.1200000000000001</v>
      </c>
      <c r="B44" s="4">
        <f>IF('True_Odds_Calculator_3-way'!B45="","",'True_Odds_Calculator_3-way'!B45)</f>
        <v>10.16</v>
      </c>
      <c r="C44" s="4">
        <f>IF('True_Odds_Calculator_3-way'!C45="","",'True_Odds_Calculator_3-way'!C45)</f>
        <v>25.77</v>
      </c>
      <c r="D44" s="9">
        <f t="shared" si="13"/>
        <v>0.87905132139665731</v>
      </c>
      <c r="E44" s="9">
        <f t="shared" si="14"/>
        <v>8.6936080673369387E-2</v>
      </c>
      <c r="F44" s="9">
        <f t="shared" si="15"/>
        <v>3.4012597929973153E-2</v>
      </c>
      <c r="G44" s="9">
        <f t="shared" si="16"/>
        <v>1.1465834024644566</v>
      </c>
      <c r="H44" s="9">
        <f t="shared" si="17"/>
        <v>1.1375900082957349</v>
      </c>
      <c r="I44" s="9">
        <f t="shared" si="18"/>
        <v>11.502703966574423</v>
      </c>
      <c r="J44" s="9">
        <f t="shared" si="19"/>
        <v>29.400870879044589</v>
      </c>
      <c r="K44" s="11">
        <f t="shared" si="20"/>
        <v>0.89285714285714279</v>
      </c>
      <c r="L44" s="11">
        <f t="shared" si="21"/>
        <v>9.8425196850393692E-2</v>
      </c>
      <c r="M44" s="11">
        <f t="shared" si="22"/>
        <v>3.8804811796662786E-2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-9.284886027779693E-2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0.11611570599658744</v>
      </c>
      <c r="Q44" s="11">
        <f>2*'OddsRatio_working_3-way'!K44*'OddsRatio_working_3-way'!L44*'OddsRatio_working_3-way'!M44</f>
        <v>6.8203057854089536E-3</v>
      </c>
      <c r="R44" s="11">
        <f t="shared" si="23"/>
        <v>0</v>
      </c>
      <c r="S44" s="11">
        <f t="shared" si="24"/>
        <v>-1.2505883825517925</v>
      </c>
      <c r="T44" s="11">
        <f t="shared" si="25"/>
        <v>-7.345599897514199E-2</v>
      </c>
      <c r="U44" s="11">
        <f>'OddsRatio_working_3-way'!S44-'OddsRatio_working_3-way'!R44^2/3</f>
        <v>-1.2505883825517925</v>
      </c>
      <c r="V44" s="11">
        <f>'OddsRatio_working_3-way'!S44*'OddsRatio_working_3-way'!R44/3-2*'OddsRatio_working_3-way'!R44^3/27-'OddsRatio_working_3-way'!T44</f>
        <v>7.345599897514199E-2</v>
      </c>
      <c r="W44" s="11">
        <f>'OddsRatio_working_3-way'!V44^2+4*'OddsRatio_working_3-way'!U44^3/27</f>
        <v>-0.28436485942090828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0.26914709881695936</v>
      </c>
      <c r="Y44" s="11">
        <f>IF('OddsRatio_working_3-way'!W44&gt;=0,IF('OddsRatio_working_3-way'!V44+SQRT('OddsRatio_working_3-way'!W44)&gt;0,0,PI()),ACOS('OddsRatio_working_3-way'!V44/(2*'OddsRatio_working_3-way'!X44)))</f>
        <v>1.4339085279140673</v>
      </c>
      <c r="Z44" s="11">
        <f>'OddsRatio_working_3-way'!X44^(1/3)*COS('OddsRatio_working_3-way'!Y44/3)</f>
        <v>0.57329170123222828</v>
      </c>
      <c r="AA44" s="11">
        <f>'OddsRatio_working_3-way'!X44^(1/3)*COS(('OddsRatio_working_3-way'!Y44+2*PI())/3)</f>
        <v>-0.54384142719479722</v>
      </c>
      <c r="AB44" s="11">
        <f>'OddsRatio_working_3-way'!X44^(1/3)*COS(('OddsRatio_working_3-way'!Y44+4*PI())/3)</f>
        <v>-2.9450274037431307E-2</v>
      </c>
      <c r="AC44" s="11">
        <f>'OddsRatio_working_3-way'!X44^(1/3)*SIN('OddsRatio_working_3-way'!Y44/3)</f>
        <v>0.29698387074416754</v>
      </c>
      <c r="AD44" s="11">
        <f>'OddsRatio_working_3-way'!X44^(1/3)*SIN(('OddsRatio_working_3-way'!Y44+2*PI())/3)</f>
        <v>0.34799324167382473</v>
      </c>
      <c r="AE44" s="11">
        <f>'OddsRatio_working_3-way'!X44^(1/3)*SIN(('OddsRatio_working_3-way'!Y44+4*PI())/3)</f>
        <v>-0.64497711241799205</v>
      </c>
      <c r="AF44" s="11">
        <f>-'OddsRatio_working_3-way'!U44/(3*'OddsRatio_working_3-way'!X44^(1/3))*COS(('OddsRatio_working_3-way'!Y44)/3)</f>
        <v>0.57329170123222828</v>
      </c>
      <c r="AG44" s="11">
        <f>-'OddsRatio_working_3-way'!U44/(3*'OddsRatio_working_3-way'!X44^(1/3))*COS(('OddsRatio_working_3-way'!Y44+2*PI())/3)</f>
        <v>-0.54384142719479722</v>
      </c>
      <c r="AH44" s="11">
        <f>-'OddsRatio_working_3-way'!U44/(3*'OddsRatio_working_3-way'!X44^(1/3))*COS(('OddsRatio_working_3-way'!Y44+4*PI())/3)</f>
        <v>-2.9450274037431307E-2</v>
      </c>
      <c r="AI44" s="11">
        <f>'OddsRatio_working_3-way'!U44/(3*'OddsRatio_working_3-way'!X44^(1/3))*SIN(('OddsRatio_working_3-way'!Y44)/3)</f>
        <v>-0.29698387074416754</v>
      </c>
      <c r="AJ44" s="11">
        <f>'OddsRatio_working_3-way'!U44/(3*'OddsRatio_working_3-way'!X44^(1/3))*SIN(('OddsRatio_working_3-way'!Y44+2*PI())/3)</f>
        <v>-0.34799324167382473</v>
      </c>
      <c r="AK44" s="11">
        <f>'OddsRatio_working_3-way'!U44/(3*'OddsRatio_working_3-way'!X44^(1/3))*SIN(('OddsRatio_working_3-way'!Y44+4*PI())/3)</f>
        <v>0.64497711241799205</v>
      </c>
      <c r="AL44" s="11">
        <f>'OddsRatio_working_3-way'!Z44+'OddsRatio_working_3-way'!AF44</f>
        <v>1.1465834024644566</v>
      </c>
      <c r="AM44" s="11">
        <f>'OddsRatio_working_3-way'!AA44+'OddsRatio_working_3-way'!AG44</f>
        <v>-1.0876828543895944</v>
      </c>
      <c r="AN44" s="11">
        <f>'OddsRatio_working_3-way'!AB44+'OddsRatio_working_3-way'!AH44</f>
        <v>-5.8900548074862613E-2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1.1465834024644566</v>
      </c>
      <c r="AS44" s="11">
        <f>IF(('OddsRatio_working_3-way'!X44=0),IF(Q44&gt;0,-Q44^(1/3),(-Q44)^(1/3)),'OddsRatio_working_3-way'!AM44-'OddsRatio_working_3-way'!R44/3)</f>
        <v>-1.0876828543895944</v>
      </c>
      <c r="AT44" s="11">
        <f>IF(('OddsRatio_working_3-way'!X44=0),IF(Q44&gt;0,-Q44^(1/3),(-Q44)^(1/3)),'OddsRatio_working_3-way'!AN44-'OddsRatio_working_3-way'!R44/3)</f>
        <v>-5.8900548074862613E-2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3.66</v>
      </c>
      <c r="B45" s="4">
        <f>IF('True_Odds_Calculator_3-way'!B46="","",'True_Odds_Calculator_3-way'!B46)</f>
        <v>3.38</v>
      </c>
      <c r="C45" s="4">
        <f>IF('True_Odds_Calculator_3-way'!C46="","",'True_Odds_Calculator_3-way'!C46)</f>
        <v>2.21</v>
      </c>
      <c r="D45" s="9">
        <f t="shared" si="13"/>
        <v>0.26669717420717987</v>
      </c>
      <c r="E45" s="9">
        <f t="shared" si="14"/>
        <v>0.2890054378087194</v>
      </c>
      <c r="F45" s="9">
        <f t="shared" si="15"/>
        <v>0.44429738798410084</v>
      </c>
      <c r="G45" s="9">
        <f t="shared" si="16"/>
        <v>1.0336733221001242</v>
      </c>
      <c r="H45" s="9">
        <f t="shared" si="17"/>
        <v>3.7495710367863304</v>
      </c>
      <c r="I45" s="9">
        <f t="shared" si="18"/>
        <v>3.4601425065982951</v>
      </c>
      <c r="J45" s="9">
        <f t="shared" si="19"/>
        <v>2.2507447197411499</v>
      </c>
      <c r="K45" s="11">
        <f t="shared" si="20"/>
        <v>0.27322404371584696</v>
      </c>
      <c r="L45" s="11">
        <f t="shared" si="21"/>
        <v>0.29585798816568049</v>
      </c>
      <c r="M45" s="11">
        <f t="shared" si="22"/>
        <v>0.45248868778280543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-0.28019082156243857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0.22860722820209961</v>
      </c>
      <c r="Q45" s="11">
        <f>2*'OddsRatio_working_3-way'!K45*'OddsRatio_working_3-way'!L45*'OddsRatio_working_3-way'!M45</f>
        <v>7.3154313024671874E-2</v>
      </c>
      <c r="R45" s="11">
        <f t="shared" si="23"/>
        <v>0</v>
      </c>
      <c r="S45" s="11">
        <f t="shared" si="24"/>
        <v>-0.81589834715965559</v>
      </c>
      <c r="T45" s="11">
        <f t="shared" si="25"/>
        <v>-0.26108747109108976</v>
      </c>
      <c r="U45" s="11">
        <f>'OddsRatio_working_3-way'!S45-'OddsRatio_working_3-way'!R45^2/3</f>
        <v>-0.81589834715965559</v>
      </c>
      <c r="V45" s="11">
        <f>'OddsRatio_working_3-way'!S45*'OddsRatio_working_3-way'!R45/3-2*'OddsRatio_working_3-way'!R45^3/27-'OddsRatio_working_3-way'!T45</f>
        <v>0.26108747109108976</v>
      </c>
      <c r="W45" s="11">
        <f>'OddsRatio_working_3-way'!V45^2+4*'OddsRatio_working_3-way'!U45^3/27</f>
        <v>-1.2297845451687023E-2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0.14183133734512593</v>
      </c>
      <c r="Y45" s="11">
        <f>IF('OddsRatio_working_3-way'!W45&gt;=0,IF('OddsRatio_working_3-way'!V45+SQRT('OddsRatio_working_3-way'!W45)&gt;0,0,PI()),ACOS('OddsRatio_working_3-way'!V45/(2*'OddsRatio_working_3-way'!X45)))</f>
        <v>0.4016548131886335</v>
      </c>
      <c r="Z45" s="11">
        <f>'OddsRatio_working_3-way'!X45^(1/3)*COS('OddsRatio_working_3-way'!Y45/3)</f>
        <v>0.5168366610500621</v>
      </c>
      <c r="AA45" s="11">
        <f>'OddsRatio_working_3-way'!X45^(1/3)*COS(('OddsRatio_working_3-way'!Y45+2*PI())/3)</f>
        <v>-0.31870503001904299</v>
      </c>
      <c r="AB45" s="11">
        <f>'OddsRatio_working_3-way'!X45^(1/3)*COS(('OddsRatio_working_3-way'!Y45+4*PI())/3)</f>
        <v>-0.19813163103101919</v>
      </c>
      <c r="AC45" s="11">
        <f>'OddsRatio_working_3-way'!X45^(1/3)*SIN('OddsRatio_working_3-way'!Y45/3)</f>
        <v>6.9613084362843733E-2</v>
      </c>
      <c r="AD45" s="11">
        <f>'OddsRatio_working_3-way'!X45^(1/3)*SIN(('OddsRatio_working_3-way'!Y45+2*PI())/3)</f>
        <v>0.41278713589505917</v>
      </c>
      <c r="AE45" s="11">
        <f>'OddsRatio_working_3-way'!X45^(1/3)*SIN(('OddsRatio_working_3-way'!Y45+4*PI())/3)</f>
        <v>-0.48240022025790286</v>
      </c>
      <c r="AF45" s="11">
        <f>-'OddsRatio_working_3-way'!U45/(3*'OddsRatio_working_3-way'!X45^(1/3))*COS(('OddsRatio_working_3-way'!Y45)/3)</f>
        <v>0.51683666105006221</v>
      </c>
      <c r="AG45" s="11">
        <f>-'OddsRatio_working_3-way'!U45/(3*'OddsRatio_working_3-way'!X45^(1/3))*COS(('OddsRatio_working_3-way'!Y45+2*PI())/3)</f>
        <v>-0.31870503001904305</v>
      </c>
      <c r="AH45" s="11">
        <f>-'OddsRatio_working_3-way'!U45/(3*'OddsRatio_working_3-way'!X45^(1/3))*COS(('OddsRatio_working_3-way'!Y45+4*PI())/3)</f>
        <v>-0.19813163103101922</v>
      </c>
      <c r="AI45" s="11">
        <f>'OddsRatio_working_3-way'!U45/(3*'OddsRatio_working_3-way'!X45^(1/3))*SIN(('OddsRatio_working_3-way'!Y45)/3)</f>
        <v>-6.9613084362843747E-2</v>
      </c>
      <c r="AJ45" s="11">
        <f>'OddsRatio_working_3-way'!U45/(3*'OddsRatio_working_3-way'!X45^(1/3))*SIN(('OddsRatio_working_3-way'!Y45+2*PI())/3)</f>
        <v>-0.41278713589505922</v>
      </c>
      <c r="AK45" s="11">
        <f>'OddsRatio_working_3-way'!U45/(3*'OddsRatio_working_3-way'!X45^(1/3))*SIN(('OddsRatio_working_3-way'!Y45+4*PI())/3)</f>
        <v>0.48240022025790297</v>
      </c>
      <c r="AL45" s="11">
        <f>'OddsRatio_working_3-way'!Z45+'OddsRatio_working_3-way'!AF45</f>
        <v>1.0336733221001242</v>
      </c>
      <c r="AM45" s="11">
        <f>'OddsRatio_working_3-way'!AA45+'OddsRatio_working_3-way'!AG45</f>
        <v>-0.63741006003808609</v>
      </c>
      <c r="AN45" s="11">
        <f>'OddsRatio_working_3-way'!AB45+'OddsRatio_working_3-way'!AH45</f>
        <v>-0.39626326206203843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1.0336733221001242</v>
      </c>
      <c r="AS45" s="11">
        <f>IF(('OddsRatio_working_3-way'!X45=0),IF(Q45&gt;0,-Q45^(1/3),(-Q45)^(1/3)),'OddsRatio_working_3-way'!AM45-'OddsRatio_working_3-way'!R45/3)</f>
        <v>-0.63741006003808609</v>
      </c>
      <c r="AT45" s="11">
        <f>IF(('OddsRatio_working_3-way'!X45=0),IF(Q45&gt;0,-Q45^(1/3),(-Q45)^(1/3)),'OddsRatio_working_3-way'!AN45-'OddsRatio_working_3-way'!R45/3)</f>
        <v>-0.39626326206203843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1.61</v>
      </c>
      <c r="B46" s="4">
        <f>IF('True_Odds_Calculator_3-way'!B47="","",'True_Odds_Calculator_3-way'!B47)</f>
        <v>4.1900000000000004</v>
      </c>
      <c r="C46" s="4">
        <f>IF('True_Odds_Calculator_3-way'!C47="","",'True_Odds_Calculator_3-way'!C47)</f>
        <v>6.03</v>
      </c>
      <c r="D46" s="9">
        <f t="shared" si="13"/>
        <v>0.61014253222740866</v>
      </c>
      <c r="E46" s="9">
        <f t="shared" si="14"/>
        <v>0.23033761133111047</v>
      </c>
      <c r="F46" s="9">
        <f t="shared" si="15"/>
        <v>0.15951985644148101</v>
      </c>
      <c r="G46" s="9">
        <f t="shared" si="16"/>
        <v>1.0474775468819173</v>
      </c>
      <c r="H46" s="9">
        <f t="shared" si="17"/>
        <v>1.6389613035979698</v>
      </c>
      <c r="I46" s="9">
        <f t="shared" si="18"/>
        <v>4.3414533745533177</v>
      </c>
      <c r="J46" s="9">
        <f t="shared" si="19"/>
        <v>6.2688120608160434</v>
      </c>
      <c r="K46" s="11">
        <f t="shared" si="20"/>
        <v>0.6211180124223602</v>
      </c>
      <c r="L46" s="11">
        <f t="shared" si="21"/>
        <v>0.2386634844868735</v>
      </c>
      <c r="M46" s="11">
        <f t="shared" si="22"/>
        <v>0.16583747927031509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-0.24061976149778308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0.21707184244606081</v>
      </c>
      <c r="Q46" s="11">
        <f>2*'OddsRatio_working_3-way'!K46*'OddsRatio_working_3-way'!L46*'OddsRatio_working_3-way'!M46</f>
        <v>4.9166895231270859E-2</v>
      </c>
      <c r="R46" s="11">
        <f t="shared" si="23"/>
        <v>0</v>
      </c>
      <c r="S46" s="11">
        <f t="shared" si="24"/>
        <v>-0.90213638769673865</v>
      </c>
      <c r="T46" s="11">
        <f t="shared" si="25"/>
        <v>-0.20433440264931793</v>
      </c>
      <c r="U46" s="11">
        <f>'OddsRatio_working_3-way'!S46-'OddsRatio_working_3-way'!R46^2/3</f>
        <v>-0.90213638769673865</v>
      </c>
      <c r="V46" s="11">
        <f>'OddsRatio_working_3-way'!S46*'OddsRatio_working_3-way'!R46/3-2*'OddsRatio_working_3-way'!R46^3/27-'OddsRatio_working_3-way'!T46</f>
        <v>0.20433440264931793</v>
      </c>
      <c r="W46" s="11">
        <f>'OddsRatio_working_3-way'!V46^2+4*'OddsRatio_working_3-way'!U46^3/27</f>
        <v>-6.7018378570291443E-2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0.16490218818768373</v>
      </c>
      <c r="Y46" s="11">
        <f>IF('OddsRatio_working_3-way'!W46&gt;=0,IF('OddsRatio_working_3-way'!V46+SQRT('OddsRatio_working_3-way'!W46)&gt;0,0,PI()),ACOS('OddsRatio_working_3-way'!V46/(2*'OddsRatio_working_3-way'!X46)))</f>
        <v>0.90261119074779861</v>
      </c>
      <c r="Z46" s="11">
        <f>'OddsRatio_working_3-way'!X46^(1/3)*COS('OddsRatio_working_3-way'!Y46/3)</f>
        <v>0.52373877344095865</v>
      </c>
      <c r="AA46" s="11">
        <f>'OddsRatio_working_3-way'!X46^(1/3)*COS(('OddsRatio_working_3-way'!Y46+2*PI())/3)</f>
        <v>-0.40260804459423033</v>
      </c>
      <c r="AB46" s="11">
        <f>'OddsRatio_working_3-way'!X46^(1/3)*COS(('OddsRatio_working_3-way'!Y46+4*PI())/3)</f>
        <v>-0.12113072884672851</v>
      </c>
      <c r="AC46" s="11">
        <f>'OddsRatio_working_3-way'!X46^(1/3)*SIN('OddsRatio_working_3-way'!Y46/3)</f>
        <v>0.16251100401759372</v>
      </c>
      <c r="AD46" s="11">
        <f>'OddsRatio_working_3-way'!X46^(1/3)*SIN(('OddsRatio_working_3-way'!Y46+2*PI())/3)</f>
        <v>0.3723155807379761</v>
      </c>
      <c r="AE46" s="11">
        <f>'OddsRatio_working_3-way'!X46^(1/3)*SIN(('OddsRatio_working_3-way'!Y46+4*PI())/3)</f>
        <v>-0.53482658475556966</v>
      </c>
      <c r="AF46" s="11">
        <f>-'OddsRatio_working_3-way'!U46/(3*'OddsRatio_working_3-way'!X46^(1/3))*COS(('OddsRatio_working_3-way'!Y46)/3)</f>
        <v>0.52373877344095876</v>
      </c>
      <c r="AG46" s="11">
        <f>-'OddsRatio_working_3-way'!U46/(3*'OddsRatio_working_3-way'!X46^(1/3))*COS(('OddsRatio_working_3-way'!Y46+2*PI())/3)</f>
        <v>-0.40260804459423039</v>
      </c>
      <c r="AH46" s="11">
        <f>-'OddsRatio_working_3-way'!U46/(3*'OddsRatio_working_3-way'!X46^(1/3))*COS(('OddsRatio_working_3-way'!Y46+4*PI())/3)</f>
        <v>-0.12113072884672854</v>
      </c>
      <c r="AI46" s="11">
        <f>'OddsRatio_working_3-way'!U46/(3*'OddsRatio_working_3-way'!X46^(1/3))*SIN(('OddsRatio_working_3-way'!Y46)/3)</f>
        <v>-0.16251100401759375</v>
      </c>
      <c r="AJ46" s="11">
        <f>'OddsRatio_working_3-way'!U46/(3*'OddsRatio_working_3-way'!X46^(1/3))*SIN(('OddsRatio_working_3-way'!Y46+2*PI())/3)</f>
        <v>-0.37231558073797621</v>
      </c>
      <c r="AK46" s="11">
        <f>'OddsRatio_working_3-way'!U46/(3*'OddsRatio_working_3-way'!X46^(1/3))*SIN(('OddsRatio_working_3-way'!Y46+4*PI())/3)</f>
        <v>0.53482658475556977</v>
      </c>
      <c r="AL46" s="11">
        <f>'OddsRatio_working_3-way'!Z46+'OddsRatio_working_3-way'!AF46</f>
        <v>1.0474775468819173</v>
      </c>
      <c r="AM46" s="11">
        <f>'OddsRatio_working_3-way'!AA46+'OddsRatio_working_3-way'!AG46</f>
        <v>-0.80521608918846077</v>
      </c>
      <c r="AN46" s="11">
        <f>'OddsRatio_working_3-way'!AB46+'OddsRatio_working_3-way'!AH46</f>
        <v>-0.24226145769345706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1.0474775468819173</v>
      </c>
      <c r="AS46" s="11">
        <f>IF(('OddsRatio_working_3-way'!X46=0),IF(Q46&gt;0,-Q46^(1/3),(-Q46)^(1/3)),'OddsRatio_working_3-way'!AM46-'OddsRatio_working_3-way'!R46/3)</f>
        <v>-0.80521608918846077</v>
      </c>
      <c r="AT46" s="11">
        <f>IF(('OddsRatio_working_3-way'!X46=0),IF(Q46&gt;0,-Q46^(1/3),(-Q46)^(1/3)),'OddsRatio_working_3-way'!AN46-'OddsRatio_working_3-way'!R46/3)</f>
        <v>-0.24226145769345706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1.83</v>
      </c>
      <c r="B47" s="4">
        <f>IF('True_Odds_Calculator_3-way'!B48="","",'True_Odds_Calculator_3-way'!B48)</f>
        <v>4</v>
      </c>
      <c r="C47" s="4">
        <f>IF('True_Odds_Calculator_3-way'!C48="","",'True_Odds_Calculator_3-way'!C48)</f>
        <v>4.4000000000000004</v>
      </c>
      <c r="D47" s="9">
        <f t="shared" si="13"/>
        <v>0.5367571024470672</v>
      </c>
      <c r="E47" s="9">
        <f t="shared" si="14"/>
        <v>0.24275250212595539</v>
      </c>
      <c r="F47" s="9">
        <f t="shared" si="15"/>
        <v>0.22049039542697713</v>
      </c>
      <c r="G47" s="9">
        <f t="shared" si="16"/>
        <v>1.0398073363367937</v>
      </c>
      <c r="H47" s="9">
        <f t="shared" si="17"/>
        <v>1.8630400891595391</v>
      </c>
      <c r="I47" s="9">
        <f t="shared" si="18"/>
        <v>4.119422009010381</v>
      </c>
      <c r="J47" s="9">
        <f t="shared" si="19"/>
        <v>4.5353449435450983</v>
      </c>
      <c r="K47" s="11">
        <f t="shared" si="20"/>
        <v>0.54644808743169393</v>
      </c>
      <c r="L47" s="11">
        <f t="shared" si="21"/>
        <v>0.25</v>
      </c>
      <c r="M47" s="11">
        <f t="shared" si="22"/>
        <v>0.22727272727272727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-0.26285394932935902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0.22447839046199702</v>
      </c>
      <c r="Q47" s="11">
        <f>2*'OddsRatio_working_3-way'!K47*'OddsRatio_working_3-way'!L47*'OddsRatio_working_3-way'!M47</f>
        <v>6.2096373571783402E-2</v>
      </c>
      <c r="R47" s="11">
        <f t="shared" si="23"/>
        <v>0</v>
      </c>
      <c r="S47" s="11">
        <f t="shared" si="24"/>
        <v>-0.85400425230333143</v>
      </c>
      <c r="T47" s="11">
        <f t="shared" si="25"/>
        <v>-0.23623907394283025</v>
      </c>
      <c r="U47" s="11">
        <f>'OddsRatio_working_3-way'!S47-'OddsRatio_working_3-way'!R47^2/3</f>
        <v>-0.85400425230333143</v>
      </c>
      <c r="V47" s="11">
        <f>'OddsRatio_working_3-way'!S47*'OddsRatio_working_3-way'!R47/3-2*'OddsRatio_working_3-way'!R47^3/27-'OddsRatio_working_3-way'!T47</f>
        <v>0.23623907394283025</v>
      </c>
      <c r="W47" s="11">
        <f>'OddsRatio_working_3-way'!V47^2+4*'OddsRatio_working_3-way'!U47^3/27</f>
        <v>-3.6464458144840776E-2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0.15188265059101286</v>
      </c>
      <c r="Y47" s="11">
        <f>IF('OddsRatio_working_3-way'!W47&gt;=0,IF('OddsRatio_working_3-way'!V47+SQRT('OddsRatio_working_3-way'!W47)&gt;0,0,PI()),ACOS('OddsRatio_working_3-way'!V47/(2*'OddsRatio_working_3-way'!X47)))</f>
        <v>0.67979336782019539</v>
      </c>
      <c r="Z47" s="11">
        <f>'OddsRatio_working_3-way'!X47^(1/3)*COS('OddsRatio_working_3-way'!Y47/3)</f>
        <v>0.51990366816839695</v>
      </c>
      <c r="AA47" s="11">
        <f>'OddsRatio_working_3-way'!X47^(1/3)*COS(('OddsRatio_working_3-way'!Y47+2*PI())/3)</f>
        <v>-0.36376028723044751</v>
      </c>
      <c r="AB47" s="11">
        <f>'OddsRatio_working_3-way'!X47^(1/3)*COS(('OddsRatio_working_3-way'!Y47+4*PI())/3)</f>
        <v>-0.15614338093794955</v>
      </c>
      <c r="AC47" s="11">
        <f>'OddsRatio_working_3-way'!X47^(1/3)*SIN('OddsRatio_working_3-way'!Y47/3)</f>
        <v>0.11986767673629113</v>
      </c>
      <c r="AD47" s="11">
        <f>'OddsRatio_working_3-way'!X47^(1/3)*SIN(('OddsRatio_working_3-way'!Y47+2*PI())/3)</f>
        <v>0.39031594578640116</v>
      </c>
      <c r="AE47" s="11">
        <f>'OddsRatio_working_3-way'!X47^(1/3)*SIN(('OddsRatio_working_3-way'!Y47+4*PI())/3)</f>
        <v>-0.51018362252269223</v>
      </c>
      <c r="AF47" s="11">
        <f>-'OddsRatio_working_3-way'!U47/(3*'OddsRatio_working_3-way'!X47^(1/3))*COS(('OddsRatio_working_3-way'!Y47)/3)</f>
        <v>0.51990366816839684</v>
      </c>
      <c r="AG47" s="11">
        <f>-'OddsRatio_working_3-way'!U47/(3*'OddsRatio_working_3-way'!X47^(1/3))*COS(('OddsRatio_working_3-way'!Y47+2*PI())/3)</f>
        <v>-0.3637602872304474</v>
      </c>
      <c r="AH47" s="11">
        <f>-'OddsRatio_working_3-way'!U47/(3*'OddsRatio_working_3-way'!X47^(1/3))*COS(('OddsRatio_working_3-way'!Y47+4*PI())/3)</f>
        <v>-0.15614338093794952</v>
      </c>
      <c r="AI47" s="11">
        <f>'OddsRatio_working_3-way'!U47/(3*'OddsRatio_working_3-way'!X47^(1/3))*SIN(('OddsRatio_working_3-way'!Y47)/3)</f>
        <v>-0.1198676767362911</v>
      </c>
      <c r="AJ47" s="11">
        <f>'OddsRatio_working_3-way'!U47/(3*'OddsRatio_working_3-way'!X47^(1/3))*SIN(('OddsRatio_working_3-way'!Y47+2*PI())/3)</f>
        <v>-0.39031594578640111</v>
      </c>
      <c r="AK47" s="11">
        <f>'OddsRatio_working_3-way'!U47/(3*'OddsRatio_working_3-way'!X47^(1/3))*SIN(('OddsRatio_working_3-way'!Y47+4*PI())/3)</f>
        <v>0.51018362252269212</v>
      </c>
      <c r="AL47" s="11">
        <f>'OddsRatio_working_3-way'!Z47+'OddsRatio_working_3-way'!AF47</f>
        <v>1.0398073363367937</v>
      </c>
      <c r="AM47" s="11">
        <f>'OddsRatio_working_3-way'!AA47+'OddsRatio_working_3-way'!AG47</f>
        <v>-0.72752057446089491</v>
      </c>
      <c r="AN47" s="11">
        <f>'OddsRatio_working_3-way'!AB47+'OddsRatio_working_3-way'!AH47</f>
        <v>-0.3122867618758991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1.0398073363367937</v>
      </c>
      <c r="AS47" s="11">
        <f>IF(('OddsRatio_working_3-way'!X47=0),IF(Q47&gt;0,-Q47^(1/3),(-Q47)^(1/3)),'OddsRatio_working_3-way'!AM47-'OddsRatio_working_3-way'!R47/3)</f>
        <v>-0.72752057446089491</v>
      </c>
      <c r="AT47" s="11">
        <f>IF(('OddsRatio_working_3-way'!X47=0),IF(Q47&gt;0,-Q47^(1/3),(-Q47)^(1/3)),'OddsRatio_working_3-way'!AN47-'OddsRatio_working_3-way'!R47/3)</f>
        <v>-0.3122867618758991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2.35</v>
      </c>
      <c r="B48" s="4">
        <f>IF('True_Odds_Calculator_3-way'!B49="","",'True_Odds_Calculator_3-way'!B49)</f>
        <v>3.2</v>
      </c>
      <c r="C48" s="4">
        <f>IF('True_Odds_Calculator_3-way'!C49="","",'True_Odds_Calculator_3-way'!C49)</f>
        <v>3.45</v>
      </c>
      <c r="D48" s="9">
        <f t="shared" si="13"/>
        <v>0.41524897786724152</v>
      </c>
      <c r="E48" s="9">
        <f t="shared" si="14"/>
        <v>0.30350540063825748</v>
      </c>
      <c r="F48" s="9">
        <f t="shared" si="15"/>
        <v>0.28124562149450111</v>
      </c>
      <c r="G48" s="9">
        <f t="shared" si="16"/>
        <v>1.0431064936227394</v>
      </c>
      <c r="H48" s="9">
        <f t="shared" si="17"/>
        <v>2.4081937663906983</v>
      </c>
      <c r="I48" s="9">
        <f t="shared" si="18"/>
        <v>3.2948342859700266</v>
      </c>
      <c r="J48" s="9">
        <f t="shared" si="19"/>
        <v>3.5556109093757104</v>
      </c>
      <c r="K48" s="11">
        <f t="shared" si="20"/>
        <v>0.42553191489361702</v>
      </c>
      <c r="L48" s="11">
        <f t="shared" si="21"/>
        <v>0.3125</v>
      </c>
      <c r="M48" s="11">
        <f t="shared" si="22"/>
        <v>0.28985507246376813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-0.2804694727104533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0.23126734505087884</v>
      </c>
      <c r="Q48" s="11">
        <f>2*'OddsRatio_working_3-way'!K48*'OddsRatio_working_3-way'!L48*'OddsRatio_working_3-way'!M48</f>
        <v>7.70891150169596E-2</v>
      </c>
      <c r="R48" s="11">
        <f t="shared" si="23"/>
        <v>0</v>
      </c>
      <c r="S48" s="11">
        <f t="shared" si="24"/>
        <v>-0.82457225314368177</v>
      </c>
      <c r="T48" s="11">
        <f t="shared" si="25"/>
        <v>-0.27485741771456051</v>
      </c>
      <c r="U48" s="11">
        <f>'OddsRatio_working_3-way'!S48-'OddsRatio_working_3-way'!R48^2/3</f>
        <v>-0.82457225314368177</v>
      </c>
      <c r="V48" s="11">
        <f>'OddsRatio_working_3-way'!S48*'OddsRatio_working_3-way'!R48/3-2*'OddsRatio_working_3-way'!R48^3/27-'OddsRatio_working_3-way'!T48</f>
        <v>0.27485741771456051</v>
      </c>
      <c r="W48" s="11">
        <f>'OddsRatio_working_3-way'!V48^2+4*'OddsRatio_working_3-way'!U48^3/27</f>
        <v>-7.5115735796894983E-3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0.14409907499044355</v>
      </c>
      <c r="Y48" s="11">
        <f>IF('OddsRatio_working_3-way'!W48&gt;=0,IF('OddsRatio_working_3-way'!V48+SQRT('OddsRatio_working_3-way'!W48)&gt;0,0,PI()),ACOS('OddsRatio_working_3-way'!V48/(2*'OddsRatio_working_3-way'!X48)))</f>
        <v>0.30545619344481523</v>
      </c>
      <c r="Z48" s="11">
        <f>'OddsRatio_working_3-way'!X48^(1/3)*COS('OddsRatio_working_3-way'!Y48/3)</f>
        <v>0.52155324681136972</v>
      </c>
      <c r="AA48" s="11">
        <f>'OddsRatio_working_3-way'!X48^(1/3)*COS(('OddsRatio_working_3-way'!Y48+2*PI())/3)</f>
        <v>-0.3069255274155232</v>
      </c>
      <c r="AB48" s="11">
        <f>'OddsRatio_working_3-way'!X48^(1/3)*COS(('OddsRatio_working_3-way'!Y48+4*PI())/3)</f>
        <v>-0.21462771939584649</v>
      </c>
      <c r="AC48" s="11">
        <f>'OddsRatio_working_3-way'!X48^(1/3)*SIN('OddsRatio_working_3-way'!Y48/3)</f>
        <v>5.3288164305772732E-2</v>
      </c>
      <c r="AD48" s="11">
        <f>'OddsRatio_working_3-way'!X48^(1/3)*SIN(('OddsRatio_working_3-way'!Y48+2*PI())/3)</f>
        <v>0.42503427901201513</v>
      </c>
      <c r="AE48" s="11">
        <f>'OddsRatio_working_3-way'!X48^(1/3)*SIN(('OddsRatio_working_3-way'!Y48+4*PI())/3)</f>
        <v>-0.47832244331778789</v>
      </c>
      <c r="AF48" s="11">
        <f>-'OddsRatio_working_3-way'!U48/(3*'OddsRatio_working_3-way'!X48^(1/3))*COS(('OddsRatio_working_3-way'!Y48)/3)</f>
        <v>0.52155324681136972</v>
      </c>
      <c r="AG48" s="11">
        <f>-'OddsRatio_working_3-way'!U48/(3*'OddsRatio_working_3-way'!X48^(1/3))*COS(('OddsRatio_working_3-way'!Y48+2*PI())/3)</f>
        <v>-0.3069255274155232</v>
      </c>
      <c r="AH48" s="11">
        <f>-'OddsRatio_working_3-way'!U48/(3*'OddsRatio_working_3-way'!X48^(1/3))*COS(('OddsRatio_working_3-way'!Y48+4*PI())/3)</f>
        <v>-0.21462771939584649</v>
      </c>
      <c r="AI48" s="11">
        <f>'OddsRatio_working_3-way'!U48/(3*'OddsRatio_working_3-way'!X48^(1/3))*SIN(('OddsRatio_working_3-way'!Y48)/3)</f>
        <v>-5.3288164305772732E-2</v>
      </c>
      <c r="AJ48" s="11">
        <f>'OddsRatio_working_3-way'!U48/(3*'OddsRatio_working_3-way'!X48^(1/3))*SIN(('OddsRatio_working_3-way'!Y48+2*PI())/3)</f>
        <v>-0.42503427901201513</v>
      </c>
      <c r="AK48" s="11">
        <f>'OddsRatio_working_3-way'!U48/(3*'OddsRatio_working_3-way'!X48^(1/3))*SIN(('OddsRatio_working_3-way'!Y48+4*PI())/3)</f>
        <v>0.47832244331778789</v>
      </c>
      <c r="AL48" s="11">
        <f>'OddsRatio_working_3-way'!Z48+'OddsRatio_working_3-way'!AF48</f>
        <v>1.0431064936227394</v>
      </c>
      <c r="AM48" s="11">
        <f>'OddsRatio_working_3-way'!AA48+'OddsRatio_working_3-way'!AG48</f>
        <v>-0.61385105483104641</v>
      </c>
      <c r="AN48" s="11">
        <f>'OddsRatio_working_3-way'!AB48+'OddsRatio_working_3-way'!AH48</f>
        <v>-0.42925543879169298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1.0431064936227394</v>
      </c>
      <c r="AS48" s="11">
        <f>IF(('OddsRatio_working_3-way'!X48=0),IF(Q48&gt;0,-Q48^(1/3),(-Q48)^(1/3)),'OddsRatio_working_3-way'!AM48-'OddsRatio_working_3-way'!R48/3)</f>
        <v>-0.61385105483104641</v>
      </c>
      <c r="AT48" s="11">
        <f>IF(('OddsRatio_working_3-way'!X48=0),IF(Q48&gt;0,-Q48^(1/3),(-Q48)^(1/3)),'OddsRatio_working_3-way'!AN48-'OddsRatio_working_3-way'!R48/3)</f>
        <v>-0.42925543879169298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1.52</v>
      </c>
      <c r="B49" s="4">
        <f>IF('True_Odds_Calculator_3-way'!B50="","",'True_Odds_Calculator_3-way'!B50)</f>
        <v>4.32</v>
      </c>
      <c r="C49" s="4">
        <f>IF('True_Odds_Calculator_3-way'!C50="","",'True_Odds_Calculator_3-way'!C50)</f>
        <v>6.99</v>
      </c>
      <c r="D49" s="9">
        <f t="shared" si="13"/>
        <v>0.643775897207567</v>
      </c>
      <c r="E49" s="9">
        <f t="shared" si="14"/>
        <v>0.22061249663345167</v>
      </c>
      <c r="F49" s="9">
        <f t="shared" si="15"/>
        <v>0.13561160615898124</v>
      </c>
      <c r="G49" s="9">
        <f t="shared" si="16"/>
        <v>1.0641068646641738</v>
      </c>
      <c r="H49" s="9">
        <f t="shared" si="17"/>
        <v>1.5533355696253703</v>
      </c>
      <c r="I49" s="9">
        <f t="shared" si="18"/>
        <v>4.5328347906850581</v>
      </c>
      <c r="J49" s="9">
        <f t="shared" si="19"/>
        <v>7.3740001193384019</v>
      </c>
      <c r="K49" s="11">
        <f t="shared" si="20"/>
        <v>0.65789473684210531</v>
      </c>
      <c r="L49" s="11">
        <f t="shared" si="21"/>
        <v>0.23148148148148145</v>
      </c>
      <c r="M49" s="11">
        <f t="shared" si="22"/>
        <v>0.14306151645207438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-0.22530132157607496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0.21416525138948148</v>
      </c>
      <c r="Q49" s="11">
        <f>2*'OddsRatio_working_3-way'!K49*'OddsRatio_working_3-way'!L49*'OddsRatio_working_3-way'!M49</f>
        <v>4.3573804962254624E-2</v>
      </c>
      <c r="R49" s="11">
        <f t="shared" si="23"/>
        <v>0</v>
      </c>
      <c r="S49" s="11">
        <f t="shared" si="24"/>
        <v>-0.95057254831577498</v>
      </c>
      <c r="T49" s="11">
        <f t="shared" si="25"/>
        <v>-0.19340234960646491</v>
      </c>
      <c r="U49" s="11">
        <f>'OddsRatio_working_3-way'!S49-'OddsRatio_working_3-way'!R49^2/3</f>
        <v>-0.95057254831577498</v>
      </c>
      <c r="V49" s="11">
        <f>'OddsRatio_working_3-way'!S49*'OddsRatio_working_3-way'!R49/3-2*'OddsRatio_working_3-way'!R49^3/27-'OddsRatio_working_3-way'!T49</f>
        <v>0.19340234960646491</v>
      </c>
      <c r="W49" s="11">
        <f>'OddsRatio_working_3-way'!V49^2+4*'OddsRatio_working_3-way'!U49^3/27</f>
        <v>-8.9843843613459345E-2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0.17835940712978993</v>
      </c>
      <c r="Y49" s="11">
        <f>IF('OddsRatio_working_3-way'!W49&gt;=0,IF('OddsRatio_working_3-way'!V49+SQRT('OddsRatio_working_3-way'!W49)&gt;0,0,PI()),ACOS('OddsRatio_working_3-way'!V49/(2*'OddsRatio_working_3-way'!X49)))</f>
        <v>0.99777848848293516</v>
      </c>
      <c r="Z49" s="11">
        <f>'OddsRatio_working_3-way'!X49^(1/3)*COS('OddsRatio_working_3-way'!Y49/3)</f>
        <v>0.53205343233208691</v>
      </c>
      <c r="AA49" s="11">
        <f>'OddsRatio_working_3-way'!X49^(1/3)*COS(('OddsRatio_working_3-way'!Y49+2*PI())/3)</f>
        <v>-0.42518857069368399</v>
      </c>
      <c r="AB49" s="11">
        <f>'OddsRatio_working_3-way'!X49^(1/3)*COS(('OddsRatio_working_3-way'!Y49+4*PI())/3)</f>
        <v>-0.10686486163840328</v>
      </c>
      <c r="AC49" s="11">
        <f>'OddsRatio_working_3-way'!X49^(1/3)*SIN('OddsRatio_working_3-way'!Y49/3)</f>
        <v>0.18378427911250664</v>
      </c>
      <c r="AD49" s="11">
        <f>'OddsRatio_working_3-way'!X49^(1/3)*SIN(('OddsRatio_working_3-way'!Y49+2*PI())/3)</f>
        <v>0.36887964901403875</v>
      </c>
      <c r="AE49" s="11">
        <f>'OddsRatio_working_3-way'!X49^(1/3)*SIN(('OddsRatio_working_3-way'!Y49+4*PI())/3)</f>
        <v>-0.5526639281265453</v>
      </c>
      <c r="AF49" s="11">
        <f>-'OddsRatio_working_3-way'!U49/(3*'OddsRatio_working_3-way'!X49^(1/3))*COS(('OddsRatio_working_3-way'!Y49)/3)</f>
        <v>0.53205343233208691</v>
      </c>
      <c r="AG49" s="11">
        <f>-'OddsRatio_working_3-way'!U49/(3*'OddsRatio_working_3-way'!X49^(1/3))*COS(('OddsRatio_working_3-way'!Y49+2*PI())/3)</f>
        <v>-0.42518857069368404</v>
      </c>
      <c r="AH49" s="11">
        <f>-'OddsRatio_working_3-way'!U49/(3*'OddsRatio_working_3-way'!X49^(1/3))*COS(('OddsRatio_working_3-way'!Y49+4*PI())/3)</f>
        <v>-0.10686486163840331</v>
      </c>
      <c r="AI49" s="11">
        <f>'OddsRatio_working_3-way'!U49/(3*'OddsRatio_working_3-way'!X49^(1/3))*SIN(('OddsRatio_working_3-way'!Y49)/3)</f>
        <v>-0.18378427911250669</v>
      </c>
      <c r="AJ49" s="11">
        <f>'OddsRatio_working_3-way'!U49/(3*'OddsRatio_working_3-way'!X49^(1/3))*SIN(('OddsRatio_working_3-way'!Y49+2*PI())/3)</f>
        <v>-0.3688796490140388</v>
      </c>
      <c r="AK49" s="11">
        <f>'OddsRatio_working_3-way'!U49/(3*'OddsRatio_working_3-way'!X49^(1/3))*SIN(('OddsRatio_working_3-way'!Y49+4*PI())/3)</f>
        <v>0.55266392812654541</v>
      </c>
      <c r="AL49" s="11">
        <f>'OddsRatio_working_3-way'!Z49+'OddsRatio_working_3-way'!AF49</f>
        <v>1.0641068646641738</v>
      </c>
      <c r="AM49" s="11">
        <f>'OddsRatio_working_3-way'!AA49+'OddsRatio_working_3-way'!AG49</f>
        <v>-0.85037714138736797</v>
      </c>
      <c r="AN49" s="11">
        <f>'OddsRatio_working_3-way'!AB49+'OddsRatio_working_3-way'!AH49</f>
        <v>-0.21372972327680659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1.0641068646641738</v>
      </c>
      <c r="AS49" s="11">
        <f>IF(('OddsRatio_working_3-way'!X49=0),IF(Q49&gt;0,-Q49^(1/3),(-Q49)^(1/3)),'OddsRatio_working_3-way'!AM49-'OddsRatio_working_3-way'!R49/3)</f>
        <v>-0.85037714138736797</v>
      </c>
      <c r="AT49" s="11">
        <f>IF(('OddsRatio_working_3-way'!X49=0),IF(Q49&gt;0,-Q49^(1/3),(-Q49)^(1/3)),'OddsRatio_working_3-way'!AN49-'OddsRatio_working_3-way'!R49/3)</f>
        <v>-0.21372972327680659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1.93</v>
      </c>
      <c r="B50" s="4">
        <f>IF('True_Odds_Calculator_3-way'!B51="","",'True_Odds_Calculator_3-way'!B51)</f>
        <v>3.62</v>
      </c>
      <c r="C50" s="4">
        <f>IF('True_Odds_Calculator_3-way'!C51="","",'True_Odds_Calculator_3-way'!C51)</f>
        <v>4.2300000000000004</v>
      </c>
      <c r="D50" s="9">
        <f t="shared" si="13"/>
        <v>0.50584304358204357</v>
      </c>
      <c r="E50" s="9">
        <f t="shared" si="14"/>
        <v>0.26651594771526727</v>
      </c>
      <c r="F50" s="9">
        <f t="shared" si="15"/>
        <v>0.22764100870268933</v>
      </c>
      <c r="G50" s="9">
        <f t="shared" si="16"/>
        <v>1.0504277419298593</v>
      </c>
      <c r="H50" s="9">
        <f t="shared" si="17"/>
        <v>1.976897799994769</v>
      </c>
      <c r="I50" s="9">
        <f t="shared" si="18"/>
        <v>3.7521206838562304</v>
      </c>
      <c r="J50" s="9">
        <f t="shared" si="19"/>
        <v>4.3928816064334466</v>
      </c>
      <c r="K50" s="11">
        <f t="shared" si="20"/>
        <v>0.5181347150259068</v>
      </c>
      <c r="L50" s="11">
        <f t="shared" si="21"/>
        <v>0.27624309392265195</v>
      </c>
      <c r="M50" s="11">
        <f t="shared" si="22"/>
        <v>0.23640661938534277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-0.26630573257459633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0.22941586457398794</v>
      </c>
      <c r="Q50" s="11">
        <f>2*'OddsRatio_working_3-way'!K50*'OddsRatio_working_3-way'!L50*'OddsRatio_working_3-way'!M50</f>
        <v>6.767429633450972E-2</v>
      </c>
      <c r="R50" s="11">
        <f t="shared" si="23"/>
        <v>0</v>
      </c>
      <c r="S50" s="11">
        <f t="shared" si="24"/>
        <v>-0.8614755016951241</v>
      </c>
      <c r="T50" s="11">
        <f t="shared" si="25"/>
        <v>-0.25412256687171803</v>
      </c>
      <c r="U50" s="11">
        <f>'OddsRatio_working_3-way'!S50-'OddsRatio_working_3-way'!R50^2/3</f>
        <v>-0.8614755016951241</v>
      </c>
      <c r="V50" s="11">
        <f>'OddsRatio_working_3-way'!S50*'OddsRatio_working_3-way'!R50/3-2*'OddsRatio_working_3-way'!R50^3/27-'OddsRatio_working_3-way'!T50</f>
        <v>0.25412256687171803</v>
      </c>
      <c r="W50" s="11">
        <f>'OddsRatio_working_3-way'!V50^2+4*'OddsRatio_working_3-way'!U50^3/27</f>
        <v>-3.0138085940605464E-2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0.15388011968256024</v>
      </c>
      <c r="Y50" s="11">
        <f>IF('OddsRatio_working_3-way'!W50&gt;=0,IF('OddsRatio_working_3-way'!V50+SQRT('OddsRatio_working_3-way'!W50)&gt;0,0,PI()),ACOS('OddsRatio_working_3-way'!V50/(2*'OddsRatio_working_3-way'!X50)))</f>
        <v>0.59932591844130467</v>
      </c>
      <c r="Z50" s="11">
        <f>'OddsRatio_working_3-way'!X50^(1/3)*COS('OddsRatio_working_3-way'!Y50/3)</f>
        <v>0.52521387096492966</v>
      </c>
      <c r="AA50" s="11">
        <f>'OddsRatio_working_3-way'!X50^(1/3)*COS(('OddsRatio_working_3-way'!Y50+2*PI())/3)</f>
        <v>-0.35470290571627427</v>
      </c>
      <c r="AB50" s="11">
        <f>'OddsRatio_working_3-way'!X50^(1/3)*COS(('OddsRatio_working_3-way'!Y50+4*PI())/3)</f>
        <v>-0.17051096524865528</v>
      </c>
      <c r="AC50" s="11">
        <f>'OddsRatio_working_3-way'!X50^(1/3)*SIN('OddsRatio_working_3-way'!Y50/3)</f>
        <v>0.10634326641153932</v>
      </c>
      <c r="AD50" s="11">
        <f>'OddsRatio_working_3-way'!X50^(1/3)*SIN(('OddsRatio_working_3-way'!Y50+2*PI())/3)</f>
        <v>0.40167692146982159</v>
      </c>
      <c r="AE50" s="11">
        <f>'OddsRatio_working_3-way'!X50^(1/3)*SIN(('OddsRatio_working_3-way'!Y50+4*PI())/3)</f>
        <v>-0.50802018788136094</v>
      </c>
      <c r="AF50" s="11">
        <f>-'OddsRatio_working_3-way'!U50/(3*'OddsRatio_working_3-way'!X50^(1/3))*COS(('OddsRatio_working_3-way'!Y50)/3)</f>
        <v>0.52521387096492966</v>
      </c>
      <c r="AG50" s="11">
        <f>-'OddsRatio_working_3-way'!U50/(3*'OddsRatio_working_3-way'!X50^(1/3))*COS(('OddsRatio_working_3-way'!Y50+2*PI())/3)</f>
        <v>-0.35470290571627427</v>
      </c>
      <c r="AH50" s="11">
        <f>-'OddsRatio_working_3-way'!U50/(3*'OddsRatio_working_3-way'!X50^(1/3))*COS(('OddsRatio_working_3-way'!Y50+4*PI())/3)</f>
        <v>-0.17051096524865528</v>
      </c>
      <c r="AI50" s="11">
        <f>'OddsRatio_working_3-way'!U50/(3*'OddsRatio_working_3-way'!X50^(1/3))*SIN(('OddsRatio_working_3-way'!Y50)/3)</f>
        <v>-0.10634326641153932</v>
      </c>
      <c r="AJ50" s="11">
        <f>'OddsRatio_working_3-way'!U50/(3*'OddsRatio_working_3-way'!X50^(1/3))*SIN(('OddsRatio_working_3-way'!Y50+2*PI())/3)</f>
        <v>-0.40167692146982159</v>
      </c>
      <c r="AK50" s="11">
        <f>'OddsRatio_working_3-way'!U50/(3*'OddsRatio_working_3-way'!X50^(1/3))*SIN(('OddsRatio_working_3-way'!Y50+4*PI())/3)</f>
        <v>0.50802018788136094</v>
      </c>
      <c r="AL50" s="11">
        <f>'OddsRatio_working_3-way'!Z50+'OddsRatio_working_3-way'!AF50</f>
        <v>1.0504277419298593</v>
      </c>
      <c r="AM50" s="11">
        <f>'OddsRatio_working_3-way'!AA50+'OddsRatio_working_3-way'!AG50</f>
        <v>-0.70940581143254855</v>
      </c>
      <c r="AN50" s="11">
        <f>'OddsRatio_working_3-way'!AB50+'OddsRatio_working_3-way'!AH50</f>
        <v>-0.34102193049731055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1.0504277419298593</v>
      </c>
      <c r="AS50" s="11">
        <f>IF(('OddsRatio_working_3-way'!X50=0),IF(Q50&gt;0,-Q50^(1/3),(-Q50)^(1/3)),'OddsRatio_working_3-way'!AM50-'OddsRatio_working_3-way'!R50/3)</f>
        <v>-0.70940581143254855</v>
      </c>
      <c r="AT50" s="11">
        <f>IF(('OddsRatio_working_3-way'!X50=0),IF(Q50&gt;0,-Q50^(1/3),(-Q50)^(1/3)),'OddsRatio_working_3-way'!AN50-'OddsRatio_working_3-way'!R50/3)</f>
        <v>-0.34102193049731055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1.81</v>
      </c>
      <c r="B51" s="4">
        <f>IF('True_Odds_Calculator_3-way'!B52="","",'True_Odds_Calculator_3-way'!B52)</f>
        <v>3.75</v>
      </c>
      <c r="C51" s="4">
        <f>IF('True_Odds_Calculator_3-way'!C52="","",'True_Odds_Calculator_3-way'!C52)</f>
        <v>4.78</v>
      </c>
      <c r="D51" s="9">
        <f t="shared" si="13"/>
        <v>0.54085907396145327</v>
      </c>
      <c r="E51" s="9">
        <f t="shared" si="14"/>
        <v>0.25759231329645366</v>
      </c>
      <c r="F51" s="9">
        <f t="shared" si="15"/>
        <v>0.20154861274209318</v>
      </c>
      <c r="G51" s="9">
        <f t="shared" si="16"/>
        <v>1.0480376066884718</v>
      </c>
      <c r="H51" s="9">
        <f t="shared" si="17"/>
        <v>1.8489104614176621</v>
      </c>
      <c r="I51" s="9">
        <f t="shared" si="18"/>
        <v>3.8821034183932976</v>
      </c>
      <c r="J51" s="9">
        <f t="shared" si="19"/>
        <v>4.961582153282424</v>
      </c>
      <c r="K51" s="11">
        <f t="shared" si="20"/>
        <v>0.5524861878453039</v>
      </c>
      <c r="L51" s="11">
        <f t="shared" si="21"/>
        <v>0.26666666666666666</v>
      </c>
      <c r="M51" s="11">
        <f t="shared" si="22"/>
        <v>0.20920502092050208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-0.25952056219515018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0.22623423256817465</v>
      </c>
      <c r="Q51" s="11">
        <f>2*'OddsRatio_working_3-way'!K51*'OddsRatio_working_3-way'!L51*'OddsRatio_working_3-way'!M51</f>
        <v>6.1644205059448134E-2</v>
      </c>
      <c r="R51" s="11">
        <f t="shared" si="23"/>
        <v>0</v>
      </c>
      <c r="S51" s="11">
        <f t="shared" si="24"/>
        <v>-0.87173914334408154</v>
      </c>
      <c r="T51" s="11">
        <f t="shared" si="25"/>
        <v>-0.23753110172863257</v>
      </c>
      <c r="U51" s="11">
        <f>'OddsRatio_working_3-way'!S51-'OddsRatio_working_3-way'!R51^2/3</f>
        <v>-0.87173914334408154</v>
      </c>
      <c r="V51" s="11">
        <f>'OddsRatio_working_3-way'!S51*'OddsRatio_working_3-way'!R51/3-2*'OddsRatio_working_3-way'!R51^3/27-'OddsRatio_working_3-way'!T51</f>
        <v>0.23753110172863257</v>
      </c>
      <c r="W51" s="11">
        <f>'OddsRatio_working_3-way'!V51^2+4*'OddsRatio_working_3-way'!U51^3/27</f>
        <v>-4.1721193831394436E-2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0.15663829202960911</v>
      </c>
      <c r="Y51" s="11">
        <f>IF('OddsRatio_working_3-way'!W51&gt;=0,IF('OddsRatio_working_3-way'!V51+SQRT('OddsRatio_working_3-way'!W51)&gt;0,0,PI()),ACOS('OddsRatio_working_3-way'!V51/(2*'OddsRatio_working_3-way'!X51)))</f>
        <v>0.7102248251780483</v>
      </c>
      <c r="Z51" s="11">
        <f>'OddsRatio_working_3-way'!X51^(1/3)*COS('OddsRatio_working_3-way'!Y51/3)</f>
        <v>0.52401880334423601</v>
      </c>
      <c r="AA51" s="11">
        <f>'OddsRatio_working_3-way'!X51^(1/3)*COS(('OddsRatio_working_3-way'!Y51+2*PI())/3)</f>
        <v>-0.37149915526703947</v>
      </c>
      <c r="AB51" s="11">
        <f>'OddsRatio_working_3-way'!X51^(1/3)*COS(('OddsRatio_working_3-way'!Y51+4*PI())/3)</f>
        <v>-0.15251964807719667</v>
      </c>
      <c r="AC51" s="11">
        <f>'OddsRatio_working_3-way'!X51^(1/3)*SIN('OddsRatio_working_3-way'!Y51/3)</f>
        <v>0.12642787742306727</v>
      </c>
      <c r="AD51" s="11">
        <f>'OddsRatio_working_3-way'!X51^(1/3)*SIN(('OddsRatio_working_3-way'!Y51+2*PI())/3)</f>
        <v>0.39059965704529664</v>
      </c>
      <c r="AE51" s="11">
        <f>'OddsRatio_working_3-way'!X51^(1/3)*SIN(('OddsRatio_working_3-way'!Y51+4*PI())/3)</f>
        <v>-0.51702753446836403</v>
      </c>
      <c r="AF51" s="11">
        <f>-'OddsRatio_working_3-way'!U51/(3*'OddsRatio_working_3-way'!X51^(1/3))*COS(('OddsRatio_working_3-way'!Y51)/3)</f>
        <v>0.5240188033442359</v>
      </c>
      <c r="AG51" s="11">
        <f>-'OddsRatio_working_3-way'!U51/(3*'OddsRatio_working_3-way'!X51^(1/3))*COS(('OddsRatio_working_3-way'!Y51+2*PI())/3)</f>
        <v>-0.37149915526703936</v>
      </c>
      <c r="AH51" s="11">
        <f>-'OddsRatio_working_3-way'!U51/(3*'OddsRatio_working_3-way'!X51^(1/3))*COS(('OddsRatio_working_3-way'!Y51+4*PI())/3)</f>
        <v>-0.15251964807719665</v>
      </c>
      <c r="AI51" s="11">
        <f>'OddsRatio_working_3-way'!U51/(3*'OddsRatio_working_3-way'!X51^(1/3))*SIN(('OddsRatio_working_3-way'!Y51)/3)</f>
        <v>-0.12642787742306724</v>
      </c>
      <c r="AJ51" s="11">
        <f>'OddsRatio_working_3-way'!U51/(3*'OddsRatio_working_3-way'!X51^(1/3))*SIN(('OddsRatio_working_3-way'!Y51+2*PI())/3)</f>
        <v>-0.39059965704529659</v>
      </c>
      <c r="AK51" s="11">
        <f>'OddsRatio_working_3-way'!U51/(3*'OddsRatio_working_3-way'!X51^(1/3))*SIN(('OddsRatio_working_3-way'!Y51+4*PI())/3)</f>
        <v>0.51702753446836391</v>
      </c>
      <c r="AL51" s="11">
        <f>'OddsRatio_working_3-way'!Z51+'OddsRatio_working_3-way'!AF51</f>
        <v>1.0480376066884718</v>
      </c>
      <c r="AM51" s="11">
        <f>'OddsRatio_working_3-way'!AA51+'OddsRatio_working_3-way'!AG51</f>
        <v>-0.74299831053407883</v>
      </c>
      <c r="AN51" s="11">
        <f>'OddsRatio_working_3-way'!AB51+'OddsRatio_working_3-way'!AH51</f>
        <v>-0.30503929615439329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1.0480376066884718</v>
      </c>
      <c r="AS51" s="11">
        <f>IF(('OddsRatio_working_3-way'!X51=0),IF(Q51&gt;0,-Q51^(1/3),(-Q51)^(1/3)),'OddsRatio_working_3-way'!AM51-'OddsRatio_working_3-way'!R51/3)</f>
        <v>-0.74299831053407883</v>
      </c>
      <c r="AT51" s="11">
        <f>IF(('OddsRatio_working_3-way'!X51=0),IF(Q51&gt;0,-Q51^(1/3),(-Q51)^(1/3)),'OddsRatio_working_3-way'!AN51-'OddsRatio_working_3-way'!R51/3)</f>
        <v>-0.30503929615439329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2.19</v>
      </c>
      <c r="B52" s="4">
        <f>IF('True_Odds_Calculator_3-way'!B53="","",'True_Odds_Calculator_3-way'!B53)</f>
        <v>3.31</v>
      </c>
      <c r="C52" s="4">
        <f>IF('True_Odds_Calculator_3-way'!C53="","",'True_Odds_Calculator_3-way'!C53)</f>
        <v>3.72</v>
      </c>
      <c r="D52" s="9">
        <f t="shared" si="13"/>
        <v>0.44614538438982443</v>
      </c>
      <c r="E52" s="9">
        <f t="shared" si="14"/>
        <v>0.29327071320623643</v>
      </c>
      <c r="F52" s="9">
        <f t="shared" si="15"/>
        <v>0.26058390240393897</v>
      </c>
      <c r="G52" s="9">
        <f t="shared" si="16"/>
        <v>1.0432116144556383</v>
      </c>
      <c r="H52" s="9">
        <f t="shared" si="17"/>
        <v>2.2414218212022092</v>
      </c>
      <c r="I52" s="9">
        <f t="shared" si="18"/>
        <v>3.4098188293925249</v>
      </c>
      <c r="J52" s="9">
        <f t="shared" si="19"/>
        <v>3.8375355913193356</v>
      </c>
      <c r="K52" s="11">
        <f t="shared" si="20"/>
        <v>0.45662100456621008</v>
      </c>
      <c r="L52" s="11">
        <f t="shared" si="21"/>
        <v>0.30211480362537763</v>
      </c>
      <c r="M52" s="11">
        <f t="shared" si="22"/>
        <v>0.26881720430107525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-0.277276329801318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0.23066161910809752</v>
      </c>
      <c r="Q52" s="11">
        <f>2*'OddsRatio_working_3-way'!K52*'OddsRatio_working_3-way'!L52*'OddsRatio_working_3-way'!M52</f>
        <v>7.4167723185883452E-2</v>
      </c>
      <c r="R52" s="11">
        <f t="shared" si="23"/>
        <v>0</v>
      </c>
      <c r="S52" s="11">
        <f t="shared" si="24"/>
        <v>-0.83188355556126192</v>
      </c>
      <c r="T52" s="11">
        <f t="shared" si="25"/>
        <v>-0.26748667381391061</v>
      </c>
      <c r="U52" s="11">
        <f>'OddsRatio_working_3-way'!S52-'OddsRatio_working_3-way'!R52^2/3</f>
        <v>-0.83188355556126192</v>
      </c>
      <c r="V52" s="11">
        <f>'OddsRatio_working_3-way'!S52*'OddsRatio_working_3-way'!R52/3-2*'OddsRatio_working_3-way'!R52^3/27-'OddsRatio_working_3-way'!T52</f>
        <v>0.26748667381391061</v>
      </c>
      <c r="W52" s="11">
        <f>'OddsRatio_working_3-way'!V52^2+4*'OddsRatio_working_3-way'!U52^3/27</f>
        <v>-1.3738077100410445E-2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0.14601985975239795</v>
      </c>
      <c r="Y52" s="11">
        <f>IF('OddsRatio_working_3-way'!W52&gt;=0,IF('OddsRatio_working_3-way'!V52+SQRT('OddsRatio_working_3-way'!W52)&gt;0,0,PI()),ACOS('OddsRatio_working_3-way'!V52/(2*'OddsRatio_working_3-way'!X52)))</f>
        <v>0.41298805598616939</v>
      </c>
      <c r="Z52" s="11">
        <f>'OddsRatio_working_3-way'!X52^(1/3)*COS('OddsRatio_working_3-way'!Y52/3)</f>
        <v>0.52160580722781902</v>
      </c>
      <c r="AA52" s="11">
        <f>'OddsRatio_working_3-way'!X52^(1/3)*COS(('OddsRatio_working_3-way'!Y52+2*PI())/3)</f>
        <v>-0.32338425299195489</v>
      </c>
      <c r="AB52" s="11">
        <f>'OddsRatio_working_3-way'!X52^(1/3)*COS(('OddsRatio_working_3-way'!Y52+4*PI())/3)</f>
        <v>-0.19822155423586413</v>
      </c>
      <c r="AC52" s="11">
        <f>'OddsRatio_working_3-way'!X52^(1/3)*SIN('OddsRatio_working_3-way'!Y52/3)</f>
        <v>7.2262717819329178E-2</v>
      </c>
      <c r="AD52" s="11">
        <f>'OddsRatio_working_3-way'!X52^(1/3)*SIN(('OddsRatio_working_3-way'!Y52+2*PI())/3)</f>
        <v>0.41559252091111543</v>
      </c>
      <c r="AE52" s="11">
        <f>'OddsRatio_working_3-way'!X52^(1/3)*SIN(('OddsRatio_working_3-way'!Y52+4*PI())/3)</f>
        <v>-0.48785523873044451</v>
      </c>
      <c r="AF52" s="11">
        <f>-'OddsRatio_working_3-way'!U52/(3*'OddsRatio_working_3-way'!X52^(1/3))*COS(('OddsRatio_working_3-way'!Y52)/3)</f>
        <v>0.52160580722781913</v>
      </c>
      <c r="AG52" s="11">
        <f>-'OddsRatio_working_3-way'!U52/(3*'OddsRatio_working_3-way'!X52^(1/3))*COS(('OddsRatio_working_3-way'!Y52+2*PI())/3)</f>
        <v>-0.323384252991955</v>
      </c>
      <c r="AH52" s="11">
        <f>-'OddsRatio_working_3-way'!U52/(3*'OddsRatio_working_3-way'!X52^(1/3))*COS(('OddsRatio_working_3-way'!Y52+4*PI())/3)</f>
        <v>-0.19822155423586418</v>
      </c>
      <c r="AI52" s="11">
        <f>'OddsRatio_working_3-way'!U52/(3*'OddsRatio_working_3-way'!X52^(1/3))*SIN(('OddsRatio_working_3-way'!Y52)/3)</f>
        <v>-7.2262717819329192E-2</v>
      </c>
      <c r="AJ52" s="11">
        <f>'OddsRatio_working_3-way'!U52/(3*'OddsRatio_working_3-way'!X52^(1/3))*SIN(('OddsRatio_working_3-way'!Y52+2*PI())/3)</f>
        <v>-0.41559252091111548</v>
      </c>
      <c r="AK52" s="11">
        <f>'OddsRatio_working_3-way'!U52/(3*'OddsRatio_working_3-way'!X52^(1/3))*SIN(('OddsRatio_working_3-way'!Y52+4*PI())/3)</f>
        <v>0.48785523873044462</v>
      </c>
      <c r="AL52" s="11">
        <f>'OddsRatio_working_3-way'!Z52+'OddsRatio_working_3-way'!AF52</f>
        <v>1.0432116144556383</v>
      </c>
      <c r="AM52" s="11">
        <f>'OddsRatio_working_3-way'!AA52+'OddsRatio_working_3-way'!AG52</f>
        <v>-0.64676850598390989</v>
      </c>
      <c r="AN52" s="11">
        <f>'OddsRatio_working_3-way'!AB52+'OddsRatio_working_3-way'!AH52</f>
        <v>-0.39644310847172831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1.0432116144556383</v>
      </c>
      <c r="AS52" s="11">
        <f>IF(('OddsRatio_working_3-way'!X52=0),IF(Q52&gt;0,-Q52^(1/3),(-Q52)^(1/3)),'OddsRatio_working_3-way'!AM52-'OddsRatio_working_3-way'!R52/3)</f>
        <v>-0.64676850598390989</v>
      </c>
      <c r="AT52" s="11">
        <f>IF(('OddsRatio_working_3-way'!X52=0),IF(Q52&gt;0,-Q52^(1/3),(-Q52)^(1/3)),'OddsRatio_working_3-way'!AN52-'OddsRatio_working_3-way'!R52/3)</f>
        <v>-0.39644310847172831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2.74</v>
      </c>
      <c r="B53" s="4">
        <f>IF('True_Odds_Calculator_3-way'!B54="","",'True_Odds_Calculator_3-way'!B54)</f>
        <v>3.17</v>
      </c>
      <c r="C53" s="4">
        <f>IF('True_Odds_Calculator_3-way'!C54="","",'True_Odds_Calculator_3-way'!C54)</f>
        <v>2.89</v>
      </c>
      <c r="D53" s="9">
        <f t="shared" si="13"/>
        <v>0.35586319741469841</v>
      </c>
      <c r="E53" s="9">
        <f t="shared" si="14"/>
        <v>0.3069947764410913</v>
      </c>
      <c r="F53" s="9">
        <f t="shared" si="15"/>
        <v>0.33714202614421029</v>
      </c>
      <c r="G53" s="9">
        <f t="shared" si="16"/>
        <v>1.0402693152694806</v>
      </c>
      <c r="H53" s="9">
        <f t="shared" si="17"/>
        <v>2.8100686085688964</v>
      </c>
      <c r="I53" s="9">
        <f t="shared" si="18"/>
        <v>3.2573844141347736</v>
      </c>
      <c r="J53" s="9">
        <f t="shared" si="19"/>
        <v>2.9661090058593187</v>
      </c>
      <c r="K53" s="11">
        <f t="shared" si="20"/>
        <v>0.36496350364963503</v>
      </c>
      <c r="L53" s="11">
        <f t="shared" si="21"/>
        <v>0.31545741324921134</v>
      </c>
      <c r="M53" s="11">
        <f t="shared" si="22"/>
        <v>0.34602076124567471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-0.28429100482265091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0.23105763605251251</v>
      </c>
      <c r="Q53" s="11">
        <f>2*'OddsRatio_working_3-way'!K53*'OddsRatio_working_3-way'!L53*'OddsRatio_working_3-way'!M53</f>
        <v>7.9675046914659486E-2</v>
      </c>
      <c r="R53" s="11">
        <f t="shared" si="23"/>
        <v>0</v>
      </c>
      <c r="S53" s="11">
        <f t="shared" si="24"/>
        <v>-0.81275042872585102</v>
      </c>
      <c r="T53" s="11">
        <f t="shared" si="25"/>
        <v>-0.28025876852615556</v>
      </c>
      <c r="U53" s="11">
        <f>'OddsRatio_working_3-way'!S53-'OddsRatio_working_3-way'!R53^2/3</f>
        <v>-0.81275042872585102</v>
      </c>
      <c r="V53" s="11">
        <f>'OddsRatio_working_3-way'!S53*'OddsRatio_working_3-way'!R53/3-2*'OddsRatio_working_3-way'!R53^3/27-'OddsRatio_working_3-way'!T53</f>
        <v>0.28025876852615556</v>
      </c>
      <c r="W53" s="11">
        <f>'OddsRatio_working_3-way'!V53^2+4*'OddsRatio_working_3-way'!U53^3/27</f>
        <v>-9.9177411206399779E-4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0.14101130402193049</v>
      </c>
      <c r="Y53" s="11">
        <f>IF('OddsRatio_working_3-way'!W53&gt;=0,IF('OddsRatio_working_3-way'!V53+SQRT('OddsRatio_working_3-way'!W53)&gt;0,0,PI()),ACOS('OddsRatio_working_3-way'!V53/(2*'OddsRatio_working_3-way'!X53)))</f>
        <v>0.11189976606906593</v>
      </c>
      <c r="Z53" s="11">
        <f>'OddsRatio_working_3-way'!X53^(1/3)*COS('OddsRatio_working_3-way'!Y53/3)</f>
        <v>0.52013465763474043</v>
      </c>
      <c r="AA53" s="11">
        <f>'OddsRatio_working_3-way'!X53^(1/3)*COS(('OddsRatio_working_3-way'!Y53+2*PI())/3)</f>
        <v>-0.27687686857479171</v>
      </c>
      <c r="AB53" s="11">
        <f>'OddsRatio_working_3-way'!X53^(1/3)*COS(('OddsRatio_working_3-way'!Y53+4*PI())/3)</f>
        <v>-0.2432577890599488</v>
      </c>
      <c r="AC53" s="11">
        <f>'OddsRatio_working_3-way'!X53^(1/3)*SIN('OddsRatio_working_3-way'!Y53/3)</f>
        <v>1.9409984607801956E-2</v>
      </c>
      <c r="AD53" s="11">
        <f>'OddsRatio_working_3-way'!X53^(1/3)*SIN(('OddsRatio_working_3-way'!Y53+2*PI())/3)</f>
        <v>0.44074483459650576</v>
      </c>
      <c r="AE53" s="11">
        <f>'OddsRatio_working_3-way'!X53^(1/3)*SIN(('OddsRatio_working_3-way'!Y53+4*PI())/3)</f>
        <v>-0.46015481920430773</v>
      </c>
      <c r="AF53" s="11">
        <f>-'OddsRatio_working_3-way'!U53/(3*'OddsRatio_working_3-way'!X53^(1/3))*COS(('OddsRatio_working_3-way'!Y53)/3)</f>
        <v>0.52013465763474032</v>
      </c>
      <c r="AG53" s="11">
        <f>-'OddsRatio_working_3-way'!U53/(3*'OddsRatio_working_3-way'!X53^(1/3))*COS(('OddsRatio_working_3-way'!Y53+2*PI())/3)</f>
        <v>-0.27687686857479166</v>
      </c>
      <c r="AH53" s="11">
        <f>-'OddsRatio_working_3-way'!U53/(3*'OddsRatio_working_3-way'!X53^(1/3))*COS(('OddsRatio_working_3-way'!Y53+4*PI())/3)</f>
        <v>-0.24325778905994874</v>
      </c>
      <c r="AI53" s="11">
        <f>'OddsRatio_working_3-way'!U53/(3*'OddsRatio_working_3-way'!X53^(1/3))*SIN(('OddsRatio_working_3-way'!Y53)/3)</f>
        <v>-1.9409984607801953E-2</v>
      </c>
      <c r="AJ53" s="11">
        <f>'OddsRatio_working_3-way'!U53/(3*'OddsRatio_working_3-way'!X53^(1/3))*SIN(('OddsRatio_working_3-way'!Y53+2*PI())/3)</f>
        <v>-0.44074483459650565</v>
      </c>
      <c r="AK53" s="11">
        <f>'OddsRatio_working_3-way'!U53/(3*'OddsRatio_working_3-way'!X53^(1/3))*SIN(('OddsRatio_working_3-way'!Y53+4*PI())/3)</f>
        <v>0.46015481920430762</v>
      </c>
      <c r="AL53" s="11">
        <f>'OddsRatio_working_3-way'!Z53+'OddsRatio_working_3-way'!AF53</f>
        <v>1.0402693152694806</v>
      </c>
      <c r="AM53" s="11">
        <f>'OddsRatio_working_3-way'!AA53+'OddsRatio_working_3-way'!AG53</f>
        <v>-0.55375373714958331</v>
      </c>
      <c r="AN53" s="11">
        <f>'OddsRatio_working_3-way'!AB53+'OddsRatio_working_3-way'!AH53</f>
        <v>-0.48651557811989754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1.0402693152694806</v>
      </c>
      <c r="AS53" s="11">
        <f>IF(('OddsRatio_working_3-way'!X53=0),IF(Q53&gt;0,-Q53^(1/3),(-Q53)^(1/3)),'OddsRatio_working_3-way'!AM53-'OddsRatio_working_3-way'!R53/3)</f>
        <v>-0.55375373714958331</v>
      </c>
      <c r="AT53" s="11">
        <f>IF(('OddsRatio_working_3-way'!X53=0),IF(Q53&gt;0,-Q53^(1/3),(-Q53)^(1/3)),'OddsRatio_working_3-way'!AN53-'OddsRatio_working_3-way'!R53/3)</f>
        <v>-0.48651557811989754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2.4500000000000002</v>
      </c>
      <c r="B54" s="4">
        <f>IF('True_Odds_Calculator_3-way'!B55="","",'True_Odds_Calculator_3-way'!B55)</f>
        <v>3.26</v>
      </c>
      <c r="C54" s="4">
        <f>IF('True_Odds_Calculator_3-way'!C55="","",'True_Odds_Calculator_3-way'!C55)</f>
        <v>3.21</v>
      </c>
      <c r="D54" s="9">
        <f t="shared" si="13"/>
        <v>0.3985885925106073</v>
      </c>
      <c r="E54" s="9">
        <f t="shared" si="14"/>
        <v>0.29835349662659305</v>
      </c>
      <c r="F54" s="9">
        <f t="shared" si="15"/>
        <v>0.30305791086279954</v>
      </c>
      <c r="G54" s="9">
        <f t="shared" si="16"/>
        <v>1.0405879538880209</v>
      </c>
      <c r="H54" s="9">
        <f t="shared" si="17"/>
        <v>2.5088525331376306</v>
      </c>
      <c r="I54" s="9">
        <f t="shared" si="18"/>
        <v>3.3517287757869276</v>
      </c>
      <c r="J54" s="9">
        <f t="shared" si="19"/>
        <v>3.2996993780925266</v>
      </c>
      <c r="K54" s="11">
        <f t="shared" si="20"/>
        <v>0.4081632653061224</v>
      </c>
      <c r="L54" s="11">
        <f t="shared" si="21"/>
        <v>0.30674846625766872</v>
      </c>
      <c r="M54" s="11">
        <f t="shared" si="22"/>
        <v>0.3115264797507788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-0.28247498758691592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0.23090481534050467</v>
      </c>
      <c r="Q54" s="11">
        <f>2*'OddsRatio_working_3-way'!K54*'OddsRatio_working_3-way'!L54*'OddsRatio_working_3-way'!M54</f>
        <v>7.8008383560981276E-2</v>
      </c>
      <c r="R54" s="11">
        <f t="shared" si="23"/>
        <v>0</v>
      </c>
      <c r="S54" s="11">
        <f t="shared" si="24"/>
        <v>-0.8174345534556634</v>
      </c>
      <c r="T54" s="11">
        <f t="shared" si="25"/>
        <v>-0.27616032211339969</v>
      </c>
      <c r="U54" s="11">
        <f>'OddsRatio_working_3-way'!S54-'OddsRatio_working_3-way'!R54^2/3</f>
        <v>-0.8174345534556634</v>
      </c>
      <c r="V54" s="11">
        <f>'OddsRatio_working_3-way'!S54*'OddsRatio_working_3-way'!R54/3-2*'OddsRatio_working_3-way'!R54^3/27-'OddsRatio_working_3-way'!T54</f>
        <v>0.27616032211339969</v>
      </c>
      <c r="W54" s="11">
        <f>'OddsRatio_working_3-way'!V54^2+4*'OddsRatio_working_3-way'!U54^3/27</f>
        <v>-4.6553512865977753E-3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0.14223209447622437</v>
      </c>
      <c r="Y54" s="11">
        <f>IF('OddsRatio_working_3-way'!W54&gt;=0,IF('OddsRatio_working_3-way'!V54+SQRT('OddsRatio_working_3-way'!W54)&gt;0,0,PI()),ACOS('OddsRatio_working_3-way'!V54/(2*'OddsRatio_working_3-way'!X54)))</f>
        <v>0.24221640389657328</v>
      </c>
      <c r="Z54" s="11">
        <f>'OddsRatio_working_3-way'!X54^(1/3)*COS('OddsRatio_working_3-way'!Y54/3)</f>
        <v>0.52029397694401047</v>
      </c>
      <c r="AA54" s="11">
        <f>'OddsRatio_working_3-way'!X54^(1/3)*COS(('OddsRatio_working_3-way'!Y54+2*PI())/3)</f>
        <v>-0.29660616469356738</v>
      </c>
      <c r="AB54" s="11">
        <f>'OddsRatio_working_3-way'!X54^(1/3)*COS(('OddsRatio_working_3-way'!Y54+4*PI())/3)</f>
        <v>-0.22368781225044287</v>
      </c>
      <c r="AC54" s="11">
        <f>'OddsRatio_working_3-way'!X54^(1/3)*SIN('OddsRatio_working_3-way'!Y54/3)</f>
        <v>4.2099430411901902E-2</v>
      </c>
      <c r="AD54" s="11">
        <f>'OddsRatio_working_3-way'!X54^(1/3)*SIN(('OddsRatio_working_3-way'!Y54+2*PI())/3)</f>
        <v>0.42953808626359724</v>
      </c>
      <c r="AE54" s="11">
        <f>'OddsRatio_working_3-way'!X54^(1/3)*SIN(('OddsRatio_working_3-way'!Y54+4*PI())/3)</f>
        <v>-0.47163751667549914</v>
      </c>
      <c r="AF54" s="11">
        <f>-'OddsRatio_working_3-way'!U54/(3*'OddsRatio_working_3-way'!X54^(1/3))*COS(('OddsRatio_working_3-way'!Y54)/3)</f>
        <v>0.52029397694401047</v>
      </c>
      <c r="AG54" s="11">
        <f>-'OddsRatio_working_3-way'!U54/(3*'OddsRatio_working_3-way'!X54^(1/3))*COS(('OddsRatio_working_3-way'!Y54+2*PI())/3)</f>
        <v>-0.29660616469356738</v>
      </c>
      <c r="AH54" s="11">
        <f>-'OddsRatio_working_3-way'!U54/(3*'OddsRatio_working_3-way'!X54^(1/3))*COS(('OddsRatio_working_3-way'!Y54+4*PI())/3)</f>
        <v>-0.22368781225044287</v>
      </c>
      <c r="AI54" s="11">
        <f>'OddsRatio_working_3-way'!U54/(3*'OddsRatio_working_3-way'!X54^(1/3))*SIN(('OddsRatio_working_3-way'!Y54)/3)</f>
        <v>-4.2099430411901902E-2</v>
      </c>
      <c r="AJ54" s="11">
        <f>'OddsRatio_working_3-way'!U54/(3*'OddsRatio_working_3-way'!X54^(1/3))*SIN(('OddsRatio_working_3-way'!Y54+2*PI())/3)</f>
        <v>-0.42953808626359724</v>
      </c>
      <c r="AK54" s="11">
        <f>'OddsRatio_working_3-way'!U54/(3*'OddsRatio_working_3-way'!X54^(1/3))*SIN(('OddsRatio_working_3-way'!Y54+4*PI())/3)</f>
        <v>0.47163751667549914</v>
      </c>
      <c r="AL54" s="11">
        <f>'OddsRatio_working_3-way'!Z54+'OddsRatio_working_3-way'!AF54</f>
        <v>1.0405879538880209</v>
      </c>
      <c r="AM54" s="11">
        <f>'OddsRatio_working_3-way'!AA54+'OddsRatio_working_3-way'!AG54</f>
        <v>-0.59321232938713475</v>
      </c>
      <c r="AN54" s="11">
        <f>'OddsRatio_working_3-way'!AB54+'OddsRatio_working_3-way'!AH54</f>
        <v>-0.44737562450088575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1.0405879538880209</v>
      </c>
      <c r="AS54" s="11">
        <f>IF(('OddsRatio_working_3-way'!X54=0),IF(Q54&gt;0,-Q54^(1/3),(-Q54)^(1/3)),'OddsRatio_working_3-way'!AM54-'OddsRatio_working_3-way'!R54/3)</f>
        <v>-0.59321232938713475</v>
      </c>
      <c r="AT54" s="11">
        <f>IF(('OddsRatio_working_3-way'!X54=0),IF(Q54&gt;0,-Q54^(1/3),(-Q54)^(1/3)),'OddsRatio_working_3-way'!AN54-'OddsRatio_working_3-way'!R54/3)</f>
        <v>-0.44737562450088575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6.5</v>
      </c>
      <c r="B55" s="4">
        <f>IF('True_Odds_Calculator_3-way'!B56="","",'True_Odds_Calculator_3-way'!B56)</f>
        <v>4.2699999999999996</v>
      </c>
      <c r="C55" s="4">
        <f>IF('True_Odds_Calculator_3-way'!C56="","",'True_Odds_Calculator_3-way'!C56)</f>
        <v>1.56</v>
      </c>
      <c r="D55" s="9">
        <f t="shared" si="13"/>
        <v>0.146923404425645</v>
      </c>
      <c r="E55" s="9">
        <f t="shared" si="14"/>
        <v>0.2246136094379165</v>
      </c>
      <c r="F55" s="9">
        <f t="shared" si="15"/>
        <v>0.62846298613643836</v>
      </c>
      <c r="G55" s="9">
        <f t="shared" si="16"/>
        <v>1.0556850092421395</v>
      </c>
      <c r="H55" s="9">
        <f t="shared" si="17"/>
        <v>6.8062675508317669</v>
      </c>
      <c r="I55" s="9">
        <f t="shared" si="18"/>
        <v>4.4520899802217961</v>
      </c>
      <c r="J55" s="9">
        <f t="shared" si="19"/>
        <v>1.5911836051755983</v>
      </c>
      <c r="K55" s="11">
        <f t="shared" si="20"/>
        <v>0.15384615384615385</v>
      </c>
      <c r="L55" s="11">
        <f t="shared" si="21"/>
        <v>0.23419203747072601</v>
      </c>
      <c r="M55" s="11">
        <f t="shared" si="22"/>
        <v>0.64102564102564097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-0.23261228053157423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0.21548438950708809</v>
      </c>
      <c r="Q55" s="11">
        <f>2*'OddsRatio_working_3-way'!K55*'OddsRatio_working_3-way'!L55*'OddsRatio_working_3-way'!M55</f>
        <v>4.6191723367007102E-2</v>
      </c>
      <c r="R55" s="11">
        <f t="shared" si="23"/>
        <v>0</v>
      </c>
      <c r="S55" s="11">
        <f t="shared" si="24"/>
        <v>-0.9263672107708808</v>
      </c>
      <c r="T55" s="11">
        <f t="shared" si="25"/>
        <v>-0.19857818022955648</v>
      </c>
      <c r="U55" s="11">
        <f>'OddsRatio_working_3-way'!S55-'OddsRatio_working_3-way'!R55^2/3</f>
        <v>-0.9263672107708808</v>
      </c>
      <c r="V55" s="11">
        <f>'OddsRatio_working_3-way'!S55*'OddsRatio_working_3-way'!R55/3-2*'OddsRatio_working_3-way'!R55^3/27-'OddsRatio_working_3-way'!T55</f>
        <v>0.19857818022955648</v>
      </c>
      <c r="W55" s="11">
        <f>'OddsRatio_working_3-way'!V55^2+4*'OddsRatio_working_3-way'!U55^3/27</f>
        <v>-7.8339709879587355E-2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0.17159035778771892</v>
      </c>
      <c r="Y55" s="11">
        <f>IF('OddsRatio_working_3-way'!W55&gt;=0,IF('OddsRatio_working_3-way'!V55+SQRT('OddsRatio_working_3-way'!W55)&gt;0,0,PI()),ACOS('OddsRatio_working_3-way'!V55/(2*'OddsRatio_working_3-way'!X55)))</f>
        <v>0.95373581811560315</v>
      </c>
      <c r="Z55" s="11">
        <f>'OddsRatio_working_3-way'!X55^(1/3)*COS('OddsRatio_working_3-way'!Y55/3)</f>
        <v>0.52784250462106985</v>
      </c>
      <c r="AA55" s="11">
        <f>'OddsRatio_working_3-way'!X55^(1/3)*COS(('OddsRatio_working_3-way'!Y55+2*PI())/3)</f>
        <v>-0.41434904372301679</v>
      </c>
      <c r="AB55" s="11">
        <f>'OddsRatio_working_3-way'!X55^(1/3)*COS(('OddsRatio_working_3-way'!Y55+4*PI())/3)</f>
        <v>-0.11349346089805316</v>
      </c>
      <c r="AC55" s="11">
        <f>'OddsRatio_working_3-way'!X55^(1/3)*SIN('OddsRatio_working_3-way'!Y55/3)</f>
        <v>0.1736990517311946</v>
      </c>
      <c r="AD55" s="11">
        <f>'OddsRatio_working_3-way'!X55^(1/3)*SIN(('OddsRatio_working_3-way'!Y55+2*PI())/3)</f>
        <v>0.37027549233345414</v>
      </c>
      <c r="AE55" s="11">
        <f>'OddsRatio_working_3-way'!X55^(1/3)*SIN(('OddsRatio_working_3-way'!Y55+4*PI())/3)</f>
        <v>-0.54397454406464874</v>
      </c>
      <c r="AF55" s="11">
        <f>-'OddsRatio_working_3-way'!U55/(3*'OddsRatio_working_3-way'!X55^(1/3))*COS(('OddsRatio_working_3-way'!Y55)/3)</f>
        <v>0.52784250462106974</v>
      </c>
      <c r="AG55" s="11">
        <f>-'OddsRatio_working_3-way'!U55/(3*'OddsRatio_working_3-way'!X55^(1/3))*COS(('OddsRatio_working_3-way'!Y55+2*PI())/3)</f>
        <v>-0.41434904372301667</v>
      </c>
      <c r="AH55" s="11">
        <f>-'OddsRatio_working_3-way'!U55/(3*'OddsRatio_working_3-way'!X55^(1/3))*COS(('OddsRatio_working_3-way'!Y55+4*PI())/3)</f>
        <v>-0.11349346089805314</v>
      </c>
      <c r="AI55" s="11">
        <f>'OddsRatio_working_3-way'!U55/(3*'OddsRatio_working_3-way'!X55^(1/3))*SIN(('OddsRatio_working_3-way'!Y55)/3)</f>
        <v>-0.17369905173119457</v>
      </c>
      <c r="AJ55" s="11">
        <f>'OddsRatio_working_3-way'!U55/(3*'OddsRatio_working_3-way'!X55^(1/3))*SIN(('OddsRatio_working_3-way'!Y55+2*PI())/3)</f>
        <v>-0.37027549233345408</v>
      </c>
      <c r="AK55" s="11">
        <f>'OddsRatio_working_3-way'!U55/(3*'OddsRatio_working_3-way'!X55^(1/3))*SIN(('OddsRatio_working_3-way'!Y55+4*PI())/3)</f>
        <v>0.54397454406464862</v>
      </c>
      <c r="AL55" s="11">
        <f>'OddsRatio_working_3-way'!Z55+'OddsRatio_working_3-way'!AF55</f>
        <v>1.0556850092421395</v>
      </c>
      <c r="AM55" s="11">
        <f>'OddsRatio_working_3-way'!AA55+'OddsRatio_working_3-way'!AG55</f>
        <v>-0.82869808744603346</v>
      </c>
      <c r="AN55" s="11">
        <f>'OddsRatio_working_3-way'!AB55+'OddsRatio_working_3-way'!AH55</f>
        <v>-0.2269869217961063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1.0556850092421395</v>
      </c>
      <c r="AS55" s="11">
        <f>IF(('OddsRatio_working_3-way'!X55=0),IF(Q55&gt;0,-Q55^(1/3),(-Q55)^(1/3)),'OddsRatio_working_3-way'!AM55-'OddsRatio_working_3-way'!R55/3)</f>
        <v>-0.82869808744603346</v>
      </c>
      <c r="AT55" s="11">
        <f>IF(('OddsRatio_working_3-way'!X55=0),IF(Q55&gt;0,-Q55^(1/3),(-Q55)^(1/3)),'OddsRatio_working_3-way'!AN55-'OddsRatio_working_3-way'!R55/3)</f>
        <v>-0.2269869217961063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2.42</v>
      </c>
      <c r="B56" s="4">
        <f>IF('True_Odds_Calculator_3-way'!B57="","",'True_Odds_Calculator_3-way'!B57)</f>
        <v>3.24</v>
      </c>
      <c r="C56" s="4">
        <f>IF('True_Odds_Calculator_3-way'!C57="","",'True_Odds_Calculator_3-way'!C57)</f>
        <v>3.26</v>
      </c>
      <c r="D56" s="9">
        <f t="shared" si="13"/>
        <v>0.40281496564627817</v>
      </c>
      <c r="E56" s="9">
        <f t="shared" si="14"/>
        <v>0.29952334336486192</v>
      </c>
      <c r="F56" s="9">
        <f t="shared" si="15"/>
        <v>0.29766169098885981</v>
      </c>
      <c r="G56" s="9">
        <f t="shared" si="16"/>
        <v>1.0440347975141226</v>
      </c>
      <c r="H56" s="9">
        <f t="shared" si="17"/>
        <v>2.4825294124700541</v>
      </c>
      <c r="I56" s="9">
        <f t="shared" si="18"/>
        <v>3.3386379464316347</v>
      </c>
      <c r="J56" s="9">
        <f t="shared" si="19"/>
        <v>3.359518642381917</v>
      </c>
      <c r="K56" s="11">
        <f t="shared" si="20"/>
        <v>0.41322314049586778</v>
      </c>
      <c r="L56" s="11">
        <f t="shared" si="21"/>
        <v>0.30864197530864196</v>
      </c>
      <c r="M56" s="11">
        <f t="shared" si="22"/>
        <v>0.30674846625766872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-0.28123335355162826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0.23160275995375451</v>
      </c>
      <c r="Q56" s="11">
        <f>2*'OddsRatio_working_3-way'!K56*'OddsRatio_working_3-way'!L56*'OddsRatio_working_3-way'!M56</f>
        <v>7.824417566005222E-2</v>
      </c>
      <c r="R56" s="11">
        <f t="shared" si="23"/>
        <v>0</v>
      </c>
      <c r="S56" s="11">
        <f t="shared" si="24"/>
        <v>-0.82352522212923562</v>
      </c>
      <c r="T56" s="11">
        <f t="shared" si="25"/>
        <v>-0.27821798044906615</v>
      </c>
      <c r="U56" s="11">
        <f>'OddsRatio_working_3-way'!S56-'OddsRatio_working_3-way'!R56^2/3</f>
        <v>-0.82352522212923562</v>
      </c>
      <c r="V56" s="11">
        <f>'OddsRatio_working_3-way'!S56*'OddsRatio_working_3-way'!R56/3-2*'OddsRatio_working_3-way'!R56^3/27-'OddsRatio_working_3-way'!T56</f>
        <v>0.27821798044906615</v>
      </c>
      <c r="W56" s="11">
        <f>'OddsRatio_working_3-way'!V56^2+4*'OddsRatio_working_3-way'!U56^3/27</f>
        <v>-5.3369320626521777E-3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0.14382469946762372</v>
      </c>
      <c r="Y56" s="11">
        <f>IF('OddsRatio_working_3-way'!W56&gt;=0,IF('OddsRatio_working_3-way'!V56+SQRT('OddsRatio_working_3-way'!W56)&gt;0,0,PI()),ACOS('OddsRatio_working_3-way'!V56/(2*'OddsRatio_working_3-way'!X56)))</f>
        <v>0.25678260587872415</v>
      </c>
      <c r="Z56" s="11">
        <f>'OddsRatio_working_3-way'!X56^(1/3)*COS('OddsRatio_working_3-way'!Y56/3)</f>
        <v>0.52201739875706132</v>
      </c>
      <c r="AA56" s="11">
        <f>'OddsRatio_working_3-way'!X56^(1/3)*COS(('OddsRatio_working_3-way'!Y56+2*PI())/3)</f>
        <v>-0.29979893111916828</v>
      </c>
      <c r="AB56" s="11">
        <f>'OddsRatio_working_3-way'!X56^(1/3)*COS(('OddsRatio_working_3-way'!Y56+4*PI())/3)</f>
        <v>-0.22221846763789313</v>
      </c>
      <c r="AC56" s="11">
        <f>'OddsRatio_working_3-way'!X56^(1/3)*SIN('OddsRatio_working_3-way'!Y56/3)</f>
        <v>4.4791101474770306E-2</v>
      </c>
      <c r="AD56" s="11">
        <f>'OddsRatio_working_3-way'!X56^(1/3)*SIN(('OddsRatio_working_3-way'!Y56+2*PI())/3)</f>
        <v>0.42968477780370123</v>
      </c>
      <c r="AE56" s="11">
        <f>'OddsRatio_working_3-way'!X56^(1/3)*SIN(('OddsRatio_working_3-way'!Y56+4*PI())/3)</f>
        <v>-0.4744758792784714</v>
      </c>
      <c r="AF56" s="11">
        <f>-'OddsRatio_working_3-way'!U56/(3*'OddsRatio_working_3-way'!X56^(1/3))*COS(('OddsRatio_working_3-way'!Y56)/3)</f>
        <v>0.52201739875706121</v>
      </c>
      <c r="AG56" s="11">
        <f>-'OddsRatio_working_3-way'!U56/(3*'OddsRatio_working_3-way'!X56^(1/3))*COS(('OddsRatio_working_3-way'!Y56+2*PI())/3)</f>
        <v>-0.29979893111916822</v>
      </c>
      <c r="AH56" s="11">
        <f>-'OddsRatio_working_3-way'!U56/(3*'OddsRatio_working_3-way'!X56^(1/3))*COS(('OddsRatio_working_3-way'!Y56+4*PI())/3)</f>
        <v>-0.22221846763789307</v>
      </c>
      <c r="AI56" s="11">
        <f>'OddsRatio_working_3-way'!U56/(3*'OddsRatio_working_3-way'!X56^(1/3))*SIN(('OddsRatio_working_3-way'!Y56)/3)</f>
        <v>-4.4791101474770299E-2</v>
      </c>
      <c r="AJ56" s="11">
        <f>'OddsRatio_working_3-way'!U56/(3*'OddsRatio_working_3-way'!X56^(1/3))*SIN(('OddsRatio_working_3-way'!Y56+2*PI())/3)</f>
        <v>-0.42968477780370112</v>
      </c>
      <c r="AK56" s="11">
        <f>'OddsRatio_working_3-way'!U56/(3*'OddsRatio_working_3-way'!X56^(1/3))*SIN(('OddsRatio_working_3-way'!Y56+4*PI())/3)</f>
        <v>0.47447587927847129</v>
      </c>
      <c r="AL56" s="11">
        <f>'OddsRatio_working_3-way'!Z56+'OddsRatio_working_3-way'!AF56</f>
        <v>1.0440347975141226</v>
      </c>
      <c r="AM56" s="11">
        <f>'OddsRatio_working_3-way'!AA56+'OddsRatio_working_3-way'!AG56</f>
        <v>-0.59959786223833644</v>
      </c>
      <c r="AN56" s="11">
        <f>'OddsRatio_working_3-way'!AB56+'OddsRatio_working_3-way'!AH56</f>
        <v>-0.4444369352757862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1.0440347975141226</v>
      </c>
      <c r="AS56" s="11">
        <f>IF(('OddsRatio_working_3-way'!X56=0),IF(Q56&gt;0,-Q56^(1/3),(-Q56)^(1/3)),'OddsRatio_working_3-way'!AM56-'OddsRatio_working_3-way'!R56/3)</f>
        <v>-0.59959786223833644</v>
      </c>
      <c r="AT56" s="11">
        <f>IF(('OddsRatio_working_3-way'!X56=0),IF(Q56&gt;0,-Q56^(1/3),(-Q56)^(1/3)),'OddsRatio_working_3-way'!AN56-'OddsRatio_working_3-way'!R56/3)</f>
        <v>-0.4444369352757862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1.53</v>
      </c>
      <c r="B57" s="4">
        <f>IF('True_Odds_Calculator_3-way'!B58="","",'True_Odds_Calculator_3-way'!B58)</f>
        <v>4.4400000000000004</v>
      </c>
      <c r="C57" s="4">
        <f>IF('True_Odds_Calculator_3-way'!C58="","",'True_Odds_Calculator_3-way'!C58)</f>
        <v>6.5</v>
      </c>
      <c r="D57" s="9">
        <f t="shared" si="13"/>
        <v>0.63944240608642688</v>
      </c>
      <c r="E57" s="9">
        <f t="shared" si="14"/>
        <v>0.21460209320275569</v>
      </c>
      <c r="F57" s="9">
        <f t="shared" si="15"/>
        <v>0.14595550071081723</v>
      </c>
      <c r="G57" s="9">
        <f t="shared" si="16"/>
        <v>1.0638915100585196</v>
      </c>
      <c r="H57" s="9">
        <f t="shared" si="17"/>
        <v>1.5638625003310154</v>
      </c>
      <c r="I57" s="9">
        <f t="shared" si="18"/>
        <v>4.6597867946013078</v>
      </c>
      <c r="J57" s="9">
        <f t="shared" si="19"/>
        <v>6.8514033053218588</v>
      </c>
      <c r="K57" s="11">
        <f t="shared" si="20"/>
        <v>0.65359477124183007</v>
      </c>
      <c r="L57" s="11">
        <f t="shared" si="21"/>
        <v>0.2252252252252252</v>
      </c>
      <c r="M57" s="11">
        <f t="shared" si="22"/>
        <v>0.15384615384615385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-0.22709587415469756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0.21446786152668507</v>
      </c>
      <c r="Q57" s="11">
        <f>2*'OddsRatio_working_3-way'!K57*'OddsRatio_working_3-way'!L57*'OddsRatio_working_3-way'!M57</f>
        <v>4.5294162941221759E-2</v>
      </c>
      <c r="R57" s="11">
        <f t="shared" si="23"/>
        <v>0</v>
      </c>
      <c r="S57" s="11">
        <f t="shared" si="24"/>
        <v>-0.94439347401172813</v>
      </c>
      <c r="T57" s="11">
        <f t="shared" si="25"/>
        <v>-0.1994495193266585</v>
      </c>
      <c r="U57" s="11">
        <f>'OddsRatio_working_3-way'!S57-'OddsRatio_working_3-way'!R57^2/3</f>
        <v>-0.94439347401172813</v>
      </c>
      <c r="V57" s="11">
        <f>'OddsRatio_working_3-way'!S57*'OddsRatio_working_3-way'!R57/3-2*'OddsRatio_working_3-way'!R57^3/27-'OddsRatio_working_3-way'!T57</f>
        <v>0.1994495193266585</v>
      </c>
      <c r="W57" s="11">
        <f>'OddsRatio_working_3-way'!V57^2+4*'OddsRatio_working_3-way'!U57^3/27</f>
        <v>-8.5002813549549472E-2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0.17662313290533646</v>
      </c>
      <c r="Y57" s="11">
        <f>IF('OddsRatio_working_3-way'!W57&gt;=0,IF('OddsRatio_working_3-way'!V57+SQRT('OddsRatio_working_3-way'!W57)&gt;0,0,PI()),ACOS('OddsRatio_working_3-way'!V57/(2*'OddsRatio_working_3-way'!X57)))</f>
        <v>0.97082488426518743</v>
      </c>
      <c r="Z57" s="11">
        <f>'OddsRatio_working_3-way'!X57^(1/3)*COS('OddsRatio_working_3-way'!Y57/3)</f>
        <v>0.53194575502925978</v>
      </c>
      <c r="AA57" s="11">
        <f>'OddsRatio_working_3-way'!X57^(1/3)*COS(('OddsRatio_working_3-way'!Y57+2*PI())/3)</f>
        <v>-0.42048389259994712</v>
      </c>
      <c r="AB57" s="11">
        <f>'OddsRatio_working_3-way'!X57^(1/3)*COS(('OddsRatio_working_3-way'!Y57+4*PI())/3)</f>
        <v>-0.11146186242931251</v>
      </c>
      <c r="AC57" s="11">
        <f>'OddsRatio_working_3-way'!X57^(1/3)*SIN('OddsRatio_working_3-way'!Y57/3)</f>
        <v>0.17841395230454049</v>
      </c>
      <c r="AD57" s="11">
        <f>'OddsRatio_working_3-way'!X57^(1/3)*SIN(('OddsRatio_working_3-way'!Y57+2*PI())/3)</f>
        <v>0.37147156113836255</v>
      </c>
      <c r="AE57" s="11">
        <f>'OddsRatio_working_3-way'!X57^(1/3)*SIN(('OddsRatio_working_3-way'!Y57+4*PI())/3)</f>
        <v>-0.54988551344290304</v>
      </c>
      <c r="AF57" s="11">
        <f>-'OddsRatio_working_3-way'!U57/(3*'OddsRatio_working_3-way'!X57^(1/3))*COS(('OddsRatio_working_3-way'!Y57)/3)</f>
        <v>0.53194575502925978</v>
      </c>
      <c r="AG57" s="11">
        <f>-'OddsRatio_working_3-way'!U57/(3*'OddsRatio_working_3-way'!X57^(1/3))*COS(('OddsRatio_working_3-way'!Y57+2*PI())/3)</f>
        <v>-0.42048389259994712</v>
      </c>
      <c r="AH57" s="11">
        <f>-'OddsRatio_working_3-way'!U57/(3*'OddsRatio_working_3-way'!X57^(1/3))*COS(('OddsRatio_working_3-way'!Y57+4*PI())/3)</f>
        <v>-0.11146186242931251</v>
      </c>
      <c r="AI57" s="11">
        <f>'OddsRatio_working_3-way'!U57/(3*'OddsRatio_working_3-way'!X57^(1/3))*SIN(('OddsRatio_working_3-way'!Y57)/3)</f>
        <v>-0.17841395230454049</v>
      </c>
      <c r="AJ57" s="11">
        <f>'OddsRatio_working_3-way'!U57/(3*'OddsRatio_working_3-way'!X57^(1/3))*SIN(('OddsRatio_working_3-way'!Y57+2*PI())/3)</f>
        <v>-0.37147156113836255</v>
      </c>
      <c r="AK57" s="11">
        <f>'OddsRatio_working_3-way'!U57/(3*'OddsRatio_working_3-way'!X57^(1/3))*SIN(('OddsRatio_working_3-way'!Y57+4*PI())/3)</f>
        <v>0.54988551344290304</v>
      </c>
      <c r="AL57" s="11">
        <f>'OddsRatio_working_3-way'!Z57+'OddsRatio_working_3-way'!AF57</f>
        <v>1.0638915100585196</v>
      </c>
      <c r="AM57" s="11">
        <f>'OddsRatio_working_3-way'!AA57+'OddsRatio_working_3-way'!AG57</f>
        <v>-0.84096778519989424</v>
      </c>
      <c r="AN57" s="11">
        <f>'OddsRatio_working_3-way'!AB57+'OddsRatio_working_3-way'!AH57</f>
        <v>-0.22292372485862502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1.0638915100585196</v>
      </c>
      <c r="AS57" s="11">
        <f>IF(('OddsRatio_working_3-way'!X57=0),IF(Q57&gt;0,-Q57^(1/3),(-Q57)^(1/3)),'OddsRatio_working_3-way'!AM57-'OddsRatio_working_3-way'!R57/3)</f>
        <v>-0.84096778519989424</v>
      </c>
      <c r="AT57" s="11">
        <f>IF(('OddsRatio_working_3-way'!X57=0),IF(Q57&gt;0,-Q57^(1/3),(-Q57)^(1/3)),'OddsRatio_working_3-way'!AN57-'OddsRatio_working_3-way'!R57/3)</f>
        <v>-0.22292372485862502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1.32</v>
      </c>
      <c r="B58" s="4">
        <f>IF('True_Odds_Calculator_3-way'!B59="","",'True_Odds_Calculator_3-way'!B59)</f>
        <v>5.61</v>
      </c>
      <c r="C58" s="4">
        <f>IF('True_Odds_Calculator_3-way'!C59="","",'True_Odds_Calculator_3-way'!C59)</f>
        <v>10.56</v>
      </c>
      <c r="D58" s="9">
        <f t="shared" si="13"/>
        <v>0.74375615892112568</v>
      </c>
      <c r="E58" s="9">
        <f t="shared" si="14"/>
        <v>0.16769133052572957</v>
      </c>
      <c r="F58" s="9">
        <f t="shared" si="15"/>
        <v>8.8552510553144712E-2</v>
      </c>
      <c r="G58" s="9">
        <f t="shared" si="16"/>
        <v>1.0766458788496593</v>
      </c>
      <c r="H58" s="9">
        <f t="shared" si="17"/>
        <v>1.344526681231891</v>
      </c>
      <c r="I58" s="9">
        <f t="shared" si="18"/>
        <v>5.9633375014969294</v>
      </c>
      <c r="J58" s="9">
        <f t="shared" si="19"/>
        <v>11.292734601802744</v>
      </c>
      <c r="K58" s="11">
        <f t="shared" si="20"/>
        <v>0.75757575757575757</v>
      </c>
      <c r="L58" s="11">
        <f t="shared" si="21"/>
        <v>0.17825311942959002</v>
      </c>
      <c r="M58" s="11">
        <f t="shared" si="22"/>
        <v>9.4696969696969696E-2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-0.18034665239332226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0.18529669568804233</v>
      </c>
      <c r="Q58" s="11">
        <f>2*'OddsRatio_working_3-way'!K58*'OddsRatio_working_3-way'!L58*'OddsRatio_working_3-way'!M58</f>
        <v>2.557580340759728E-2</v>
      </c>
      <c r="R58" s="11">
        <f t="shared" si="23"/>
        <v>0</v>
      </c>
      <c r="S58" s="11">
        <f t="shared" si="24"/>
        <v>-1.0274473810798794</v>
      </c>
      <c r="T58" s="11">
        <f t="shared" si="25"/>
        <v>-0.14181468337886532</v>
      </c>
      <c r="U58" s="11">
        <f>'OddsRatio_working_3-way'!S58-'OddsRatio_working_3-way'!R58^2/3</f>
        <v>-1.0274473810798794</v>
      </c>
      <c r="V58" s="11">
        <f>'OddsRatio_working_3-way'!S58*'OddsRatio_working_3-way'!R58/3-2*'OddsRatio_working_3-way'!R58^3/27-'OddsRatio_working_3-way'!T58</f>
        <v>0.14181468337886532</v>
      </c>
      <c r="W58" s="11">
        <f>'OddsRatio_working_3-way'!V58^2+4*'OddsRatio_working_3-way'!U58^3/27</f>
        <v>-0.14057346922973318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0.20042758895145962</v>
      </c>
      <c r="Y58" s="11">
        <f>IF('OddsRatio_working_3-way'!W58&gt;=0,IF('OddsRatio_working_3-way'!V58+SQRT('OddsRatio_working_3-way'!W58)&gt;0,0,PI()),ACOS('OddsRatio_working_3-way'!V58/(2*'OddsRatio_working_3-way'!X58)))</f>
        <v>1.2091865666392989</v>
      </c>
      <c r="Z58" s="11">
        <f>'OddsRatio_working_3-way'!X58^(1/3)*COS('OddsRatio_working_3-way'!Y58/3)</f>
        <v>0.53832293942482978</v>
      </c>
      <c r="AA58" s="11">
        <f>'OddsRatio_working_3-way'!X58^(1/3)*COS(('OddsRatio_working_3-way'!Y58+2*PI())/3)</f>
        <v>-0.46795320730914741</v>
      </c>
      <c r="AB58" s="11">
        <f>'OddsRatio_working_3-way'!X58^(1/3)*COS(('OddsRatio_working_3-way'!Y58+4*PI())/3)</f>
        <v>-7.0369732115681996E-2</v>
      </c>
      <c r="AC58" s="11">
        <f>'OddsRatio_working_3-way'!X58^(1/3)*SIN('OddsRatio_working_3-way'!Y58/3)</f>
        <v>0.22954492642829405</v>
      </c>
      <c r="AD58" s="11">
        <f>'OddsRatio_working_3-way'!X58^(1/3)*SIN(('OddsRatio_working_3-way'!Y58+2*PI())/3)</f>
        <v>0.35142887776766718</v>
      </c>
      <c r="AE58" s="11">
        <f>'OddsRatio_working_3-way'!X58^(1/3)*SIN(('OddsRatio_working_3-way'!Y58+4*PI())/3)</f>
        <v>-0.58097380419596112</v>
      </c>
      <c r="AF58" s="11">
        <f>-'OddsRatio_working_3-way'!U58/(3*'OddsRatio_working_3-way'!X58^(1/3))*COS(('OddsRatio_working_3-way'!Y58)/3)</f>
        <v>0.53832293942482967</v>
      </c>
      <c r="AG58" s="11">
        <f>-'OddsRatio_working_3-way'!U58/(3*'OddsRatio_working_3-way'!X58^(1/3))*COS(('OddsRatio_working_3-way'!Y58+2*PI())/3)</f>
        <v>-0.46795320730914736</v>
      </c>
      <c r="AH58" s="11">
        <f>-'OddsRatio_working_3-way'!U58/(3*'OddsRatio_working_3-way'!X58^(1/3))*COS(('OddsRatio_working_3-way'!Y58+4*PI())/3)</f>
        <v>-7.0369732115681982E-2</v>
      </c>
      <c r="AI58" s="11">
        <f>'OddsRatio_working_3-way'!U58/(3*'OddsRatio_working_3-way'!X58^(1/3))*SIN(('OddsRatio_working_3-way'!Y58)/3)</f>
        <v>-0.22954492642829402</v>
      </c>
      <c r="AJ58" s="11">
        <f>'OddsRatio_working_3-way'!U58/(3*'OddsRatio_working_3-way'!X58^(1/3))*SIN(('OddsRatio_working_3-way'!Y58+2*PI())/3)</f>
        <v>-0.35142887776766712</v>
      </c>
      <c r="AK58" s="11">
        <f>'OddsRatio_working_3-way'!U58/(3*'OddsRatio_working_3-way'!X58^(1/3))*SIN(('OddsRatio_working_3-way'!Y58+4*PI())/3)</f>
        <v>0.58097380419596101</v>
      </c>
      <c r="AL58" s="11">
        <f>'OddsRatio_working_3-way'!Z58+'OddsRatio_working_3-way'!AF58</f>
        <v>1.0766458788496593</v>
      </c>
      <c r="AM58" s="11">
        <f>'OddsRatio_working_3-way'!AA58+'OddsRatio_working_3-way'!AG58</f>
        <v>-0.93590641461829471</v>
      </c>
      <c r="AN58" s="11">
        <f>'OddsRatio_working_3-way'!AB58+'OddsRatio_working_3-way'!AH58</f>
        <v>-0.14073946423136396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1.0766458788496593</v>
      </c>
      <c r="AS58" s="11">
        <f>IF(('OddsRatio_working_3-way'!X58=0),IF(Q58&gt;0,-Q58^(1/3),(-Q58)^(1/3)),'OddsRatio_working_3-way'!AM58-'OddsRatio_working_3-way'!R58/3)</f>
        <v>-0.93590641461829471</v>
      </c>
      <c r="AT58" s="11">
        <f>IF(('OddsRatio_working_3-way'!X58=0),IF(Q58&gt;0,-Q58^(1/3),(-Q58)^(1/3)),'OddsRatio_working_3-way'!AN58-'OddsRatio_working_3-way'!R58/3)</f>
        <v>-0.14073946423136396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2.44</v>
      </c>
      <c r="B59" s="4">
        <f>IF('True_Odds_Calculator_3-way'!B60="","",'True_Odds_Calculator_3-way'!B60)</f>
        <v>3.17</v>
      </c>
      <c r="C59" s="4">
        <f>IF('True_Odds_Calculator_3-way'!C60="","",'True_Odds_Calculator_3-way'!C60)</f>
        <v>3.31</v>
      </c>
      <c r="D59" s="9">
        <f t="shared" si="13"/>
        <v>0.39989554825485552</v>
      </c>
      <c r="E59" s="9">
        <f t="shared" si="14"/>
        <v>0.3066167252561236</v>
      </c>
      <c r="F59" s="9">
        <f t="shared" si="15"/>
        <v>0.29348772648902094</v>
      </c>
      <c r="G59" s="9">
        <f t="shared" si="16"/>
        <v>1.0421201346687778</v>
      </c>
      <c r="H59" s="9">
        <f t="shared" si="17"/>
        <v>2.50065299392304</v>
      </c>
      <c r="I59" s="9">
        <f t="shared" si="18"/>
        <v>3.2614006922312484</v>
      </c>
      <c r="J59" s="9">
        <f t="shared" si="19"/>
        <v>3.4072975110848764</v>
      </c>
      <c r="K59" s="11">
        <f t="shared" si="20"/>
        <v>0.4098360655737705</v>
      </c>
      <c r="L59" s="11">
        <f t="shared" si="21"/>
        <v>0.31545741324921134</v>
      </c>
      <c r="M59" s="11">
        <f t="shared" si="22"/>
        <v>0.30211480362537763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-0.28194027791687182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0.23123023704067791</v>
      </c>
      <c r="Q59" s="11">
        <f>2*'OddsRatio_working_3-way'!K59*'OddsRatio_working_3-way'!L59*'OddsRatio_working_3-way'!M59</f>
        <v>7.8118323324553346E-2</v>
      </c>
      <c r="R59" s="11">
        <f t="shared" si="23"/>
        <v>0</v>
      </c>
      <c r="S59" s="11">
        <f t="shared" si="24"/>
        <v>-0.82013906898699507</v>
      </c>
      <c r="T59" s="11">
        <f t="shared" si="25"/>
        <v>-0.27707400979290375</v>
      </c>
      <c r="U59" s="11">
        <f>'OddsRatio_working_3-way'!S59-'OddsRatio_working_3-way'!R59^2/3</f>
        <v>-0.82013906898699507</v>
      </c>
      <c r="V59" s="11">
        <f>'OddsRatio_working_3-way'!S59*'OddsRatio_working_3-way'!R59/3-2*'OddsRatio_working_3-way'!R59^3/27-'OddsRatio_working_3-way'!T59</f>
        <v>0.27707400979290375</v>
      </c>
      <c r="W59" s="11">
        <f>'OddsRatio_working_3-way'!V59^2+4*'OddsRatio_working_3-way'!U59^3/27</f>
        <v>-4.9557082884087722E-3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0.14293854902643208</v>
      </c>
      <c r="Y59" s="11">
        <f>IF('OddsRatio_working_3-way'!W59&gt;=0,IF('OddsRatio_working_3-way'!V59+SQRT('OddsRatio_working_3-way'!W59)&gt;0,0,PI()),ACOS('OddsRatio_working_3-way'!V59/(2*'OddsRatio_working_3-way'!X59)))</f>
        <v>0.24880759550452169</v>
      </c>
      <c r="Z59" s="11">
        <f>'OddsRatio_working_3-way'!X59^(1/3)*COS('OddsRatio_working_3-way'!Y59/3)</f>
        <v>0.52106006733438903</v>
      </c>
      <c r="AA59" s="11">
        <f>'OddsRatio_working_3-way'!X59^(1/3)*COS(('OddsRatio_working_3-way'!Y59+2*PI())/3)</f>
        <v>-0.29804099098449482</v>
      </c>
      <c r="AB59" s="11">
        <f>'OddsRatio_working_3-way'!X59^(1/3)*COS(('OddsRatio_working_3-way'!Y59+4*PI())/3)</f>
        <v>-0.22301907634989412</v>
      </c>
      <c r="AC59" s="11">
        <f>'OddsRatio_working_3-way'!X59^(1/3)*SIN('OddsRatio_working_3-way'!Y59/3)</f>
        <v>4.3313922609407862E-2</v>
      </c>
      <c r="AD59" s="11">
        <f>'OddsRatio_working_3-way'!X59^(1/3)*SIN(('OddsRatio_working_3-way'!Y59+2*PI())/3)</f>
        <v>0.42959429390450715</v>
      </c>
      <c r="AE59" s="11">
        <f>'OddsRatio_working_3-way'!X59^(1/3)*SIN(('OddsRatio_working_3-way'!Y59+4*PI())/3)</f>
        <v>-0.47290821651391496</v>
      </c>
      <c r="AF59" s="11">
        <f>-'OddsRatio_working_3-way'!U59/(3*'OddsRatio_working_3-way'!X59^(1/3))*COS(('OddsRatio_working_3-way'!Y59)/3)</f>
        <v>0.52106006733438881</v>
      </c>
      <c r="AG59" s="11">
        <f>-'OddsRatio_working_3-way'!U59/(3*'OddsRatio_working_3-way'!X59^(1/3))*COS(('OddsRatio_working_3-way'!Y59+2*PI())/3)</f>
        <v>-0.29804099098449471</v>
      </c>
      <c r="AH59" s="11">
        <f>-'OddsRatio_working_3-way'!U59/(3*'OddsRatio_working_3-way'!X59^(1/3))*COS(('OddsRatio_working_3-way'!Y59+4*PI())/3)</f>
        <v>-0.22301907634989401</v>
      </c>
      <c r="AI59" s="11">
        <f>'OddsRatio_working_3-way'!U59/(3*'OddsRatio_working_3-way'!X59^(1/3))*SIN(('OddsRatio_working_3-way'!Y59)/3)</f>
        <v>-4.3313922609407848E-2</v>
      </c>
      <c r="AJ59" s="11">
        <f>'OddsRatio_working_3-way'!U59/(3*'OddsRatio_working_3-way'!X59^(1/3))*SIN(('OddsRatio_working_3-way'!Y59+2*PI())/3)</f>
        <v>-0.42959429390450693</v>
      </c>
      <c r="AK59" s="11">
        <f>'OddsRatio_working_3-way'!U59/(3*'OddsRatio_working_3-way'!X59^(1/3))*SIN(('OddsRatio_working_3-way'!Y59+4*PI())/3)</f>
        <v>0.47290821651391479</v>
      </c>
      <c r="AL59" s="11">
        <f>'OddsRatio_working_3-way'!Z59+'OddsRatio_working_3-way'!AF59</f>
        <v>1.0421201346687778</v>
      </c>
      <c r="AM59" s="11">
        <f>'OddsRatio_working_3-way'!AA59+'OddsRatio_working_3-way'!AG59</f>
        <v>-0.59608198196898954</v>
      </c>
      <c r="AN59" s="11">
        <f>'OddsRatio_working_3-way'!AB59+'OddsRatio_working_3-way'!AH59</f>
        <v>-0.44603815269978814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1.0421201346687778</v>
      </c>
      <c r="AS59" s="11">
        <f>IF(('OddsRatio_working_3-way'!X59=0),IF(Q59&gt;0,-Q59^(1/3),(-Q59)^(1/3)),'OddsRatio_working_3-way'!AM59-'OddsRatio_working_3-way'!R59/3)</f>
        <v>-0.59608198196898954</v>
      </c>
      <c r="AT59" s="11">
        <f>IF(('OddsRatio_working_3-way'!X59=0),IF(Q59&gt;0,-Q59^(1/3),(-Q59)^(1/3)),'OddsRatio_working_3-way'!AN59-'OddsRatio_working_3-way'!R59/3)</f>
        <v>-0.44603815269978814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2.37</v>
      </c>
      <c r="B60" s="4">
        <f>IF('True_Odds_Calculator_3-way'!B61="","",'True_Odds_Calculator_3-way'!B61)</f>
        <v>3.05</v>
      </c>
      <c r="C60" s="4">
        <f>IF('True_Odds_Calculator_3-way'!C61="","",'True_Odds_Calculator_3-way'!C61)</f>
        <v>3.59</v>
      </c>
      <c r="D60" s="9">
        <f t="shared" si="13"/>
        <v>0.41150931771805777</v>
      </c>
      <c r="E60" s="9">
        <f t="shared" si="14"/>
        <v>0.31848161384075097</v>
      </c>
      <c r="F60" s="9">
        <f t="shared" si="15"/>
        <v>0.27000906844119127</v>
      </c>
      <c r="G60" s="9">
        <f t="shared" si="16"/>
        <v>1.0438530163146142</v>
      </c>
      <c r="H60" s="9">
        <f t="shared" si="17"/>
        <v>2.4300786323510222</v>
      </c>
      <c r="I60" s="9">
        <f t="shared" si="18"/>
        <v>3.1398986834449598</v>
      </c>
      <c r="J60" s="9">
        <f t="shared" si="19"/>
        <v>3.7035793122548504</v>
      </c>
      <c r="K60" s="11">
        <f t="shared" si="20"/>
        <v>0.42194092827004215</v>
      </c>
      <c r="L60" s="11">
        <f t="shared" si="21"/>
        <v>0.32786885245901642</v>
      </c>
      <c r="M60" s="11">
        <f t="shared" si="22"/>
        <v>0.2785515320334262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-0.2803054606466242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0.23159641800109171</v>
      </c>
      <c r="Q60" s="11">
        <f>2*'OddsRatio_working_3-way'!K60*'OddsRatio_working_3-way'!L60*'OddsRatio_working_3-way'!M60</f>
        <v>7.7070355408017197E-2</v>
      </c>
      <c r="R60" s="11">
        <f t="shared" si="23"/>
        <v>0</v>
      </c>
      <c r="S60" s="11">
        <f t="shared" si="24"/>
        <v>-0.82622870587976494</v>
      </c>
      <c r="T60" s="11">
        <f t="shared" si="25"/>
        <v>-0.27495131643253407</v>
      </c>
      <c r="U60" s="11">
        <f>'OddsRatio_working_3-way'!S60-'OddsRatio_working_3-way'!R60^2/3</f>
        <v>-0.82622870587976494</v>
      </c>
      <c r="V60" s="11">
        <f>'OddsRatio_working_3-way'!S60*'OddsRatio_working_3-way'!R60/3-2*'OddsRatio_working_3-way'!R60^3/27-'OddsRatio_working_3-way'!T60</f>
        <v>0.27495131643253407</v>
      </c>
      <c r="W60" s="11">
        <f>'OddsRatio_working_3-way'!V60^2+4*'OddsRatio_working_3-way'!U60^3/27</f>
        <v>-7.9615109587777844E-3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0.14453350594824133</v>
      </c>
      <c r="Y60" s="11">
        <f>IF('OddsRatio_working_3-way'!W60&gt;=0,IF('OddsRatio_working_3-way'!V60+SQRT('OddsRatio_working_3-way'!W60)&gt;0,0,PI()),ACOS('OddsRatio_working_3-way'!V60/(2*'OddsRatio_working_3-way'!X60)))</f>
        <v>0.31379801736936286</v>
      </c>
      <c r="Z60" s="11">
        <f>'OddsRatio_working_3-way'!X60^(1/3)*COS('OddsRatio_working_3-way'!Y60/3)</f>
        <v>0.52192650815730712</v>
      </c>
      <c r="AA60" s="11">
        <f>'OddsRatio_working_3-way'!X60^(1/3)*COS(('OddsRatio_working_3-way'!Y60+2*PI())/3)</f>
        <v>-0.30841550936732809</v>
      </c>
      <c r="AB60" s="11">
        <f>'OddsRatio_working_3-way'!X60^(1/3)*COS(('OddsRatio_working_3-way'!Y60+4*PI())/3)</f>
        <v>-0.2135109987899792</v>
      </c>
      <c r="AC60" s="11">
        <f>'OddsRatio_working_3-way'!X60^(1/3)*SIN('OddsRatio_working_3-way'!Y60/3)</f>
        <v>5.47931447291422E-2</v>
      </c>
      <c r="AD60" s="11">
        <f>'OddsRatio_working_3-way'!X60^(1/3)*SIN(('OddsRatio_working_3-way'!Y60+2*PI())/3)</f>
        <v>0.42460504260816295</v>
      </c>
      <c r="AE60" s="11">
        <f>'OddsRatio_working_3-way'!X60^(1/3)*SIN(('OddsRatio_working_3-way'!Y60+4*PI())/3)</f>
        <v>-0.47939818733730505</v>
      </c>
      <c r="AF60" s="11">
        <f>-'OddsRatio_working_3-way'!U60/(3*'OddsRatio_working_3-way'!X60^(1/3))*COS(('OddsRatio_working_3-way'!Y60)/3)</f>
        <v>0.52192650815730712</v>
      </c>
      <c r="AG60" s="11">
        <f>-'OddsRatio_working_3-way'!U60/(3*'OddsRatio_working_3-way'!X60^(1/3))*COS(('OddsRatio_working_3-way'!Y60+2*PI())/3)</f>
        <v>-0.30841550936732809</v>
      </c>
      <c r="AH60" s="11">
        <f>-'OddsRatio_working_3-way'!U60/(3*'OddsRatio_working_3-way'!X60^(1/3))*COS(('OddsRatio_working_3-way'!Y60+4*PI())/3)</f>
        <v>-0.2135109987899792</v>
      </c>
      <c r="AI60" s="11">
        <f>'OddsRatio_working_3-way'!U60/(3*'OddsRatio_working_3-way'!X60^(1/3))*SIN(('OddsRatio_working_3-way'!Y60)/3)</f>
        <v>-5.47931447291422E-2</v>
      </c>
      <c r="AJ60" s="11">
        <f>'OddsRatio_working_3-way'!U60/(3*'OddsRatio_working_3-way'!X60^(1/3))*SIN(('OddsRatio_working_3-way'!Y60+2*PI())/3)</f>
        <v>-0.42460504260816295</v>
      </c>
      <c r="AK60" s="11">
        <f>'OddsRatio_working_3-way'!U60/(3*'OddsRatio_working_3-way'!X60^(1/3))*SIN(('OddsRatio_working_3-way'!Y60+4*PI())/3)</f>
        <v>0.47939818733730505</v>
      </c>
      <c r="AL60" s="11">
        <f>'OddsRatio_working_3-way'!Z60+'OddsRatio_working_3-way'!AF60</f>
        <v>1.0438530163146142</v>
      </c>
      <c r="AM60" s="11">
        <f>'OddsRatio_working_3-way'!AA60+'OddsRatio_working_3-way'!AG60</f>
        <v>-0.61683101873465618</v>
      </c>
      <c r="AN60" s="11">
        <f>'OddsRatio_working_3-way'!AB60+'OddsRatio_working_3-way'!AH60</f>
        <v>-0.4270219975799584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1.0438530163146142</v>
      </c>
      <c r="AS60" s="11">
        <f>IF(('OddsRatio_working_3-way'!X60=0),IF(Q60&gt;0,-Q60^(1/3),(-Q60)^(1/3)),'OddsRatio_working_3-way'!AM60-'OddsRatio_working_3-way'!R60/3)</f>
        <v>-0.61683101873465618</v>
      </c>
      <c r="AT60" s="11">
        <f>IF(('OddsRatio_working_3-way'!X60=0),IF(Q60&gt;0,-Q60^(1/3),(-Q60)^(1/3)),'OddsRatio_working_3-way'!AN60-'OddsRatio_working_3-way'!R60/3)</f>
        <v>-0.4270219975799584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1.95</v>
      </c>
      <c r="B61" s="4">
        <f>IF('True_Odds_Calculator_3-way'!B62="","",'True_Odds_Calculator_3-way'!B62)</f>
        <v>4.0599999999999996</v>
      </c>
      <c r="C61" s="4">
        <f>IF('True_Odds_Calculator_3-way'!C62="","",'True_Odds_Calculator_3-way'!C62)</f>
        <v>3.35</v>
      </c>
      <c r="D61" s="9">
        <f t="shared" si="13"/>
        <v>0.49019909440890069</v>
      </c>
      <c r="E61" s="9">
        <f t="shared" si="14"/>
        <v>0.22989275709664347</v>
      </c>
      <c r="F61" s="9">
        <f t="shared" si="15"/>
        <v>0.279908148494456</v>
      </c>
      <c r="G61" s="9">
        <f t="shared" si="16"/>
        <v>1.0947236303001495</v>
      </c>
      <c r="H61" s="9">
        <f t="shared" si="17"/>
        <v>2.0399874487851415</v>
      </c>
      <c r="I61" s="9">
        <f t="shared" si="18"/>
        <v>4.3498543087184558</v>
      </c>
      <c r="J61" s="9">
        <f t="shared" si="19"/>
        <v>3.5726005312053517</v>
      </c>
      <c r="K61" s="11">
        <f t="shared" si="20"/>
        <v>0.51282051282051289</v>
      </c>
      <c r="L61" s="11">
        <f t="shared" si="21"/>
        <v>0.24630541871921185</v>
      </c>
      <c r="M61" s="11">
        <f t="shared" si="22"/>
        <v>0.29850746268656714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-0.25757721434509906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0.23980137207105817</v>
      </c>
      <c r="Q61" s="11">
        <f>2*'OddsRatio_working_3-way'!K61*'OddsRatio_working_3-way'!L61*'OddsRatio_working_3-way'!M61</f>
        <v>7.5409236500332752E-2</v>
      </c>
      <c r="R61" s="11">
        <f t="shared" si="23"/>
        <v>0</v>
      </c>
      <c r="S61" s="11">
        <f t="shared" si="24"/>
        <v>-0.93098829677447703</v>
      </c>
      <c r="T61" s="11">
        <f t="shared" si="25"/>
        <v>-0.29276361533788586</v>
      </c>
      <c r="U61" s="11">
        <f>'OddsRatio_working_3-way'!S61-'OddsRatio_working_3-way'!R61^2/3</f>
        <v>-0.93098829677447703</v>
      </c>
      <c r="V61" s="11">
        <f>'OddsRatio_working_3-way'!S61*'OddsRatio_working_3-way'!R61/3-2*'OddsRatio_working_3-way'!R61^3/27-'OddsRatio_working_3-way'!T61</f>
        <v>0.29276361533788586</v>
      </c>
      <c r="W61" s="11">
        <f>'OddsRatio_working_3-way'!V61^2+4*'OddsRatio_working_3-way'!U61^3/27</f>
        <v>-3.3833770672686031E-2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0.17287589850698942</v>
      </c>
      <c r="Y61" s="11">
        <f>IF('OddsRatio_working_3-way'!W61&gt;=0,IF('OddsRatio_working_3-way'!V61+SQRT('OddsRatio_working_3-way'!W61)&gt;0,0,PI()),ACOS('OddsRatio_working_3-way'!V61/(2*'OddsRatio_working_3-way'!X61)))</f>
        <v>0.56095953585565406</v>
      </c>
      <c r="Z61" s="11">
        <f>'OddsRatio_working_3-way'!X61^(1/3)*COS('OddsRatio_working_3-way'!Y61/3)</f>
        <v>0.54736181515007476</v>
      </c>
      <c r="AA61" s="11">
        <f>'OddsRatio_working_3-way'!X61^(1/3)*COS(('OddsRatio_working_3-way'!Y61+2*PI())/3)</f>
        <v>-0.36336567038528722</v>
      </c>
      <c r="AB61" s="11">
        <f>'OddsRatio_working_3-way'!X61^(1/3)*COS(('OddsRatio_working_3-way'!Y61+4*PI())/3)</f>
        <v>-0.18399614476478773</v>
      </c>
      <c r="AC61" s="11">
        <f>'OddsRatio_working_3-way'!X61^(1/3)*SIN('OddsRatio_working_3-way'!Y61/3)</f>
        <v>0.1035590439014111</v>
      </c>
      <c r="AD61" s="11">
        <f>'OddsRatio_working_3-way'!X61^(1/3)*SIN(('OddsRatio_working_3-way'!Y61+2*PI())/3)</f>
        <v>0.42224971503082132</v>
      </c>
      <c r="AE61" s="11">
        <f>'OddsRatio_working_3-way'!X61^(1/3)*SIN(('OddsRatio_working_3-way'!Y61+4*PI())/3)</f>
        <v>-0.52580875893223222</v>
      </c>
      <c r="AF61" s="11">
        <f>-'OddsRatio_working_3-way'!U61/(3*'OddsRatio_working_3-way'!X61^(1/3))*COS(('OddsRatio_working_3-way'!Y61)/3)</f>
        <v>0.54736181515007487</v>
      </c>
      <c r="AG61" s="11">
        <f>-'OddsRatio_working_3-way'!U61/(3*'OddsRatio_working_3-way'!X61^(1/3))*COS(('OddsRatio_working_3-way'!Y61+2*PI())/3)</f>
        <v>-0.36336567038528728</v>
      </c>
      <c r="AH61" s="11">
        <f>-'OddsRatio_working_3-way'!U61/(3*'OddsRatio_working_3-way'!X61^(1/3))*COS(('OddsRatio_working_3-way'!Y61+4*PI())/3)</f>
        <v>-0.18399614476478776</v>
      </c>
      <c r="AI61" s="11">
        <f>'OddsRatio_working_3-way'!U61/(3*'OddsRatio_working_3-way'!X61^(1/3))*SIN(('OddsRatio_working_3-way'!Y61)/3)</f>
        <v>-0.10355904390141112</v>
      </c>
      <c r="AJ61" s="11">
        <f>'OddsRatio_working_3-way'!U61/(3*'OddsRatio_working_3-way'!X61^(1/3))*SIN(('OddsRatio_working_3-way'!Y61+2*PI())/3)</f>
        <v>-0.42224971503082143</v>
      </c>
      <c r="AK61" s="11">
        <f>'OddsRatio_working_3-way'!U61/(3*'OddsRatio_working_3-way'!X61^(1/3))*SIN(('OddsRatio_working_3-way'!Y61+4*PI())/3)</f>
        <v>0.52580875893223233</v>
      </c>
      <c r="AL61" s="11">
        <f>'OddsRatio_working_3-way'!Z61+'OddsRatio_working_3-way'!AF61</f>
        <v>1.0947236303001495</v>
      </c>
      <c r="AM61" s="11">
        <f>'OddsRatio_working_3-way'!AA61+'OddsRatio_working_3-way'!AG61</f>
        <v>-0.72673134077057444</v>
      </c>
      <c r="AN61" s="11">
        <f>'OddsRatio_working_3-way'!AB61+'OddsRatio_working_3-way'!AH61</f>
        <v>-0.36799228952957552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1.0947236303001495</v>
      </c>
      <c r="AS61" s="11">
        <f>IF(('OddsRatio_working_3-way'!X61=0),IF(Q61&gt;0,-Q61^(1/3),(-Q61)^(1/3)),'OddsRatio_working_3-way'!AM61-'OddsRatio_working_3-way'!R61/3)</f>
        <v>-0.72673134077057444</v>
      </c>
      <c r="AT61" s="11">
        <f>IF(('OddsRatio_working_3-way'!X61=0),IF(Q61&gt;0,-Q61^(1/3),(-Q61)^(1/3)),'OddsRatio_working_3-way'!AN61-'OddsRatio_working_3-way'!R61/3)</f>
        <v>-0.36799228952957552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2.4300000000000002</v>
      </c>
      <c r="B62" s="4">
        <f>IF('True_Odds_Calculator_3-way'!B63="","",'True_Odds_Calculator_3-way'!B63)</f>
        <v>3.19</v>
      </c>
      <c r="C62" s="4">
        <f>IF('True_Odds_Calculator_3-way'!C63="","",'True_Odds_Calculator_3-way'!C63)</f>
        <v>3.03</v>
      </c>
      <c r="D62" s="9">
        <f t="shared" si="13"/>
        <v>0.39178707570204846</v>
      </c>
      <c r="E62" s="9">
        <f t="shared" si="14"/>
        <v>0.29608029565886246</v>
      </c>
      <c r="F62" s="9">
        <f t="shared" si="15"/>
        <v>0.31213262863908897</v>
      </c>
      <c r="G62" s="9">
        <f t="shared" si="16"/>
        <v>1.0855991676681462</v>
      </c>
      <c r="H62" s="9">
        <f t="shared" si="17"/>
        <v>2.5524068097654489</v>
      </c>
      <c r="I62" s="9">
        <f t="shared" si="18"/>
        <v>3.3774621771932405</v>
      </c>
      <c r="J62" s="9">
        <f t="shared" si="19"/>
        <v>3.2037663103663365</v>
      </c>
      <c r="K62" s="11">
        <f t="shared" si="20"/>
        <v>0.41152263374485593</v>
      </c>
      <c r="L62" s="11">
        <f t="shared" si="21"/>
        <v>0.31347962382445144</v>
      </c>
      <c r="M62" s="11">
        <f t="shared" si="22"/>
        <v>0.33003300330033003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-0.27066780752149289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0.24055193939998512</v>
      </c>
      <c r="Q62" s="11">
        <f>2*'OddsRatio_working_3-way'!K62*'OddsRatio_working_3-way'!L62*'OddsRatio_working_3-way'!M62</f>
        <v>8.5151128991145172E-2</v>
      </c>
      <c r="R62" s="11">
        <f t="shared" si="23"/>
        <v>0</v>
      </c>
      <c r="S62" s="11">
        <f t="shared" si="24"/>
        <v>-0.88873494636366623</v>
      </c>
      <c r="T62" s="11">
        <f t="shared" si="25"/>
        <v>-0.31459644119067831</v>
      </c>
      <c r="U62" s="11">
        <f>'OddsRatio_working_3-way'!S62-'OddsRatio_working_3-way'!R62^2/3</f>
        <v>-0.88873494636366623</v>
      </c>
      <c r="V62" s="11">
        <f>'OddsRatio_working_3-way'!S62*'OddsRatio_working_3-way'!R62/3-2*'OddsRatio_working_3-way'!R62^3/27-'OddsRatio_working_3-way'!T62</f>
        <v>0.31459644119067831</v>
      </c>
      <c r="W62" s="11">
        <f>'OddsRatio_working_3-way'!V62^2+4*'OddsRatio_working_3-way'!U62^3/27</f>
        <v>-5.0242086690510945E-3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0.16124137921055734</v>
      </c>
      <c r="Y62" s="11">
        <f>IF('OddsRatio_working_3-way'!W62&gt;=0,IF('OddsRatio_working_3-way'!V62+SQRT('OddsRatio_working_3-way'!W62)&gt;0,0,PI()),ACOS('OddsRatio_working_3-way'!V62/(2*'OddsRatio_working_3-way'!X62)))</f>
        <v>0.22160926859012364</v>
      </c>
      <c r="Z62" s="11">
        <f>'OddsRatio_working_3-way'!X62^(1/3)*COS('OddsRatio_working_3-way'!Y62/3)</f>
        <v>0.54279958383407301</v>
      </c>
      <c r="AA62" s="11">
        <f>'OddsRatio_working_3-way'!X62^(1/3)*COS(('OddsRatio_working_3-way'!Y62+2*PI())/3)</f>
        <v>-0.30618765521854441</v>
      </c>
      <c r="AB62" s="11">
        <f>'OddsRatio_working_3-way'!X62^(1/3)*COS(('OddsRatio_working_3-way'!Y62+4*PI())/3)</f>
        <v>-0.23661192861552871</v>
      </c>
      <c r="AC62" s="11">
        <f>'OddsRatio_working_3-way'!X62^(1/3)*SIN('OddsRatio_working_3-way'!Y62/3)</f>
        <v>4.0169564483314997E-2</v>
      </c>
      <c r="AD62" s="11">
        <f>'OddsRatio_working_3-way'!X62^(1/3)*SIN(('OddsRatio_working_3-way'!Y62+2*PI())/3)</f>
        <v>0.4499934465222708</v>
      </c>
      <c r="AE62" s="11">
        <f>'OddsRatio_working_3-way'!X62^(1/3)*SIN(('OddsRatio_working_3-way'!Y62+4*PI())/3)</f>
        <v>-0.49016301100558579</v>
      </c>
      <c r="AF62" s="11">
        <f>-'OddsRatio_working_3-way'!U62/(3*'OddsRatio_working_3-way'!X62^(1/3))*COS(('OddsRatio_working_3-way'!Y62)/3)</f>
        <v>0.54279958383407312</v>
      </c>
      <c r="AG62" s="11">
        <f>-'OddsRatio_working_3-way'!U62/(3*'OddsRatio_working_3-way'!X62^(1/3))*COS(('OddsRatio_working_3-way'!Y62+2*PI())/3)</f>
        <v>-0.30618765521854446</v>
      </c>
      <c r="AH62" s="11">
        <f>-'OddsRatio_working_3-way'!U62/(3*'OddsRatio_working_3-way'!X62^(1/3))*COS(('OddsRatio_working_3-way'!Y62+4*PI())/3)</f>
        <v>-0.23661192861552877</v>
      </c>
      <c r="AI62" s="11">
        <f>'OddsRatio_working_3-way'!U62/(3*'OddsRatio_working_3-way'!X62^(1/3))*SIN(('OddsRatio_working_3-way'!Y62)/3)</f>
        <v>-4.0169564483315004E-2</v>
      </c>
      <c r="AJ62" s="11">
        <f>'OddsRatio_working_3-way'!U62/(3*'OddsRatio_working_3-way'!X62^(1/3))*SIN(('OddsRatio_working_3-way'!Y62+2*PI())/3)</f>
        <v>-0.44999344652227091</v>
      </c>
      <c r="AK62" s="11">
        <f>'OddsRatio_working_3-way'!U62/(3*'OddsRatio_working_3-way'!X62^(1/3))*SIN(('OddsRatio_working_3-way'!Y62+4*PI())/3)</f>
        <v>0.49016301100558585</v>
      </c>
      <c r="AL62" s="11">
        <f>'OddsRatio_working_3-way'!Z62+'OddsRatio_working_3-way'!AF62</f>
        <v>1.0855991676681462</v>
      </c>
      <c r="AM62" s="11">
        <f>'OddsRatio_working_3-way'!AA62+'OddsRatio_working_3-way'!AG62</f>
        <v>-0.61237531043708882</v>
      </c>
      <c r="AN62" s="11">
        <f>'OddsRatio_working_3-way'!AB62+'OddsRatio_working_3-way'!AH62</f>
        <v>-0.47322385723105748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1.0855991676681462</v>
      </c>
      <c r="AS62" s="11">
        <f>IF(('OddsRatio_working_3-way'!X62=0),IF(Q62&gt;0,-Q62^(1/3),(-Q62)^(1/3)),'OddsRatio_working_3-way'!AM62-'OddsRatio_working_3-way'!R62/3)</f>
        <v>-0.61237531043708882</v>
      </c>
      <c r="AT62" s="11">
        <f>IF(('OddsRatio_working_3-way'!X62=0),IF(Q62&gt;0,-Q62^(1/3),(-Q62)^(1/3)),'OddsRatio_working_3-way'!AN62-'OddsRatio_working_3-way'!R62/3)</f>
        <v>-0.47322385723105748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1.61</v>
      </c>
      <c r="B63" s="4">
        <f>IF('True_Odds_Calculator_3-way'!B64="","",'True_Odds_Calculator_3-way'!B64)</f>
        <v>3.77</v>
      </c>
      <c r="C63" s="4">
        <f>IF('True_Odds_Calculator_3-way'!C64="","",'True_Odds_Calculator_3-way'!C64)</f>
        <v>5.66</v>
      </c>
      <c r="D63" s="9">
        <f t="shared" si="13"/>
        <v>0.59468335078604317</v>
      </c>
      <c r="E63" s="9">
        <f t="shared" si="14"/>
        <v>0.24420111774030848</v>
      </c>
      <c r="F63" s="9">
        <f t="shared" si="15"/>
        <v>0.16111553147364835</v>
      </c>
      <c r="G63" s="9">
        <f t="shared" si="16"/>
        <v>1.1173232316379866</v>
      </c>
      <c r="H63" s="9">
        <f t="shared" si="17"/>
        <v>1.6815671712991722</v>
      </c>
      <c r="I63" s="9">
        <f t="shared" si="18"/>
        <v>4.0949853516372228</v>
      </c>
      <c r="J63" s="9">
        <f t="shared" si="19"/>
        <v>6.206726259433017</v>
      </c>
      <c r="K63" s="11">
        <f t="shared" si="20"/>
        <v>0.6211180124223602</v>
      </c>
      <c r="L63" s="11">
        <f t="shared" si="21"/>
        <v>0.26525198938992045</v>
      </c>
      <c r="M63" s="11">
        <f t="shared" si="22"/>
        <v>0.17667844522968199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-0.22919854870840517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0.23403046273236616</v>
      </c>
      <c r="Q63" s="11">
        <f>2*'OddsRatio_working_3-way'!K63*'OddsRatio_working_3-way'!L63*'OddsRatio_working_3-way'!M63</f>
        <v>5.8216533018001546E-2</v>
      </c>
      <c r="R63" s="11">
        <f t="shared" si="23"/>
        <v>0</v>
      </c>
      <c r="S63" s="11">
        <f t="shared" si="24"/>
        <v>-1.0210817828087924</v>
      </c>
      <c r="T63" s="11">
        <f t="shared" si="25"/>
        <v>-0.25400044348477424</v>
      </c>
      <c r="U63" s="11">
        <f>'OddsRatio_working_3-way'!S63-'OddsRatio_working_3-way'!R63^2/3</f>
        <v>-1.0210817828087924</v>
      </c>
      <c r="V63" s="11">
        <f>'OddsRatio_working_3-way'!S63*'OddsRatio_working_3-way'!R63/3-2*'OddsRatio_working_3-way'!R63^3/27-'OddsRatio_working_3-way'!T63</f>
        <v>0.25400044348477424</v>
      </c>
      <c r="W63" s="11">
        <f>'OddsRatio_working_3-way'!V63^2+4*'OddsRatio_working_3-way'!U63^3/27</f>
        <v>-9.3200521783040557E-2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0.19856783920961532</v>
      </c>
      <c r="Y63" s="11">
        <f>IF('OddsRatio_working_3-way'!W63&gt;=0,IF('OddsRatio_working_3-way'!V63+SQRT('OddsRatio_working_3-way'!W63)&gt;0,0,PI()),ACOS('OddsRatio_working_3-way'!V63/(2*'OddsRatio_working_3-way'!X63)))</f>
        <v>0.87684321417311328</v>
      </c>
      <c r="Z63" s="11">
        <f>'OddsRatio_working_3-way'!X63^(1/3)*COS('OddsRatio_working_3-way'!Y63/3)</f>
        <v>0.55866161581899332</v>
      </c>
      <c r="AA63" s="11">
        <f>'OddsRatio_working_3-way'!X63^(1/3)*COS(('OddsRatio_working_3-way'!Y63+2*PI())/3)</f>
        <v>-0.42491015040039304</v>
      </c>
      <c r="AB63" s="11">
        <f>'OddsRatio_working_3-way'!X63^(1/3)*COS(('OddsRatio_working_3-way'!Y63+4*PI())/3)</f>
        <v>-0.13375146541860047</v>
      </c>
      <c r="AC63" s="11">
        <f>'OddsRatio_working_3-way'!X63^(1/3)*SIN('OddsRatio_working_3-way'!Y63/3)</f>
        <v>0.16810054515113543</v>
      </c>
      <c r="AD63" s="11">
        <f>'OddsRatio_working_3-way'!X63^(1/3)*SIN(('OddsRatio_working_3-way'!Y63+2*PI())/3)</f>
        <v>0.39976487884294293</v>
      </c>
      <c r="AE63" s="11">
        <f>'OddsRatio_working_3-way'!X63^(1/3)*SIN(('OddsRatio_working_3-way'!Y63+4*PI())/3)</f>
        <v>-0.56786542399407836</v>
      </c>
      <c r="AF63" s="11">
        <f>-'OddsRatio_working_3-way'!U63/(3*'OddsRatio_working_3-way'!X63^(1/3))*COS(('OddsRatio_working_3-way'!Y63)/3)</f>
        <v>0.55866161581899332</v>
      </c>
      <c r="AG63" s="11">
        <f>-'OddsRatio_working_3-way'!U63/(3*'OddsRatio_working_3-way'!X63^(1/3))*COS(('OddsRatio_working_3-way'!Y63+2*PI())/3)</f>
        <v>-0.42491015040039304</v>
      </c>
      <c r="AH63" s="11">
        <f>-'OddsRatio_working_3-way'!U63/(3*'OddsRatio_working_3-way'!X63^(1/3))*COS(('OddsRatio_working_3-way'!Y63+4*PI())/3)</f>
        <v>-0.13375146541860047</v>
      </c>
      <c r="AI63" s="11">
        <f>'OddsRatio_working_3-way'!U63/(3*'OddsRatio_working_3-way'!X63^(1/3))*SIN(('OddsRatio_working_3-way'!Y63)/3)</f>
        <v>-0.16810054515113543</v>
      </c>
      <c r="AJ63" s="11">
        <f>'OddsRatio_working_3-way'!U63/(3*'OddsRatio_working_3-way'!X63^(1/3))*SIN(('OddsRatio_working_3-way'!Y63+2*PI())/3)</f>
        <v>-0.39976487884294293</v>
      </c>
      <c r="AK63" s="11">
        <f>'OddsRatio_working_3-way'!U63/(3*'OddsRatio_working_3-way'!X63^(1/3))*SIN(('OddsRatio_working_3-way'!Y63+4*PI())/3)</f>
        <v>0.56786542399407836</v>
      </c>
      <c r="AL63" s="11">
        <f>'OddsRatio_working_3-way'!Z63+'OddsRatio_working_3-way'!AF63</f>
        <v>1.1173232316379866</v>
      </c>
      <c r="AM63" s="11">
        <f>'OddsRatio_working_3-way'!AA63+'OddsRatio_working_3-way'!AG63</f>
        <v>-0.84982030080078608</v>
      </c>
      <c r="AN63" s="11">
        <f>'OddsRatio_working_3-way'!AB63+'OddsRatio_working_3-way'!AH63</f>
        <v>-0.26750293083720095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1.1173232316379866</v>
      </c>
      <c r="AS63" s="11">
        <f>IF(('OddsRatio_working_3-way'!X63=0),IF(Q63&gt;0,-Q63^(1/3),(-Q63)^(1/3)),'OddsRatio_working_3-way'!AM63-'OddsRatio_working_3-way'!R63/3)</f>
        <v>-0.84982030080078608</v>
      </c>
      <c r="AT63" s="11">
        <f>IF(('OddsRatio_working_3-way'!X63=0),IF(Q63&gt;0,-Q63^(1/3),(-Q63)^(1/3)),'OddsRatio_working_3-way'!AN63-'OddsRatio_working_3-way'!R63/3)</f>
        <v>-0.26750293083720095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1.26</v>
      </c>
      <c r="B64" s="4">
        <f>IF('True_Odds_Calculator_3-way'!B65="","",'True_Odds_Calculator_3-way'!B65)</f>
        <v>6.84</v>
      </c>
      <c r="C64" s="4">
        <f>IF('True_Odds_Calculator_3-way'!C65="","",'True_Odds_Calculator_3-way'!C65)</f>
        <v>11.21</v>
      </c>
      <c r="D64" s="9">
        <f t="shared" si="13"/>
        <v>0.78040540220763188</v>
      </c>
      <c r="E64" s="9">
        <f t="shared" si="14"/>
        <v>0.13660555664010834</v>
      </c>
      <c r="F64" s="9">
        <f t="shared" si="15"/>
        <v>8.2989041152259538E-2</v>
      </c>
      <c r="G64" s="9">
        <f t="shared" si="16"/>
        <v>1.0822511024456143</v>
      </c>
      <c r="H64" s="9">
        <f t="shared" si="17"/>
        <v>1.2813852866358599</v>
      </c>
      <c r="I64" s="9">
        <f t="shared" si="18"/>
        <v>7.3203464382823871</v>
      </c>
      <c r="J64" s="9">
        <f t="shared" si="19"/>
        <v>12.049783755969726</v>
      </c>
      <c r="K64" s="11">
        <f t="shared" si="20"/>
        <v>0.79365079365079361</v>
      </c>
      <c r="L64" s="11">
        <f t="shared" si="21"/>
        <v>0.14619883040935672</v>
      </c>
      <c r="M64" s="11">
        <f t="shared" si="22"/>
        <v>8.9206066012488844E-2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-0.16046476252745712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0.16881914701843648</v>
      </c>
      <c r="Q64" s="11">
        <f>2*'OddsRatio_working_3-way'!K64*'OddsRatio_working_3-way'!L64*'OddsRatio_working_3-way'!M64</f>
        <v>2.0701305581659901E-2</v>
      </c>
      <c r="R64" s="11">
        <f t="shared" si="23"/>
        <v>0</v>
      </c>
      <c r="S64" s="11">
        <f t="shared" si="24"/>
        <v>-1.052063670299888</v>
      </c>
      <c r="T64" s="11">
        <f t="shared" si="25"/>
        <v>-0.1290084206376319</v>
      </c>
      <c r="U64" s="11">
        <f>'OddsRatio_working_3-way'!S64-'OddsRatio_working_3-way'!R64^2/3</f>
        <v>-1.052063670299888</v>
      </c>
      <c r="V64" s="11">
        <f>'OddsRatio_working_3-way'!S64*'OddsRatio_working_3-way'!R64/3-2*'OddsRatio_working_3-way'!R64^3/27-'OddsRatio_working_3-way'!T64</f>
        <v>0.1290084206376319</v>
      </c>
      <c r="W64" s="11">
        <f>'OddsRatio_working_3-way'!V64^2+4*'OddsRatio_working_3-way'!U64^3/27</f>
        <v>-0.15587001456326396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0.20767353415799047</v>
      </c>
      <c r="Y64" s="11">
        <f>IF('OddsRatio_working_3-way'!W64&gt;=0,IF('OddsRatio_working_3-way'!V64+SQRT('OddsRatio_working_3-way'!W64)&gt;0,0,PI()),ACOS('OddsRatio_working_3-way'!V64/(2*'OddsRatio_working_3-way'!X64)))</f>
        <v>1.2549680333300581</v>
      </c>
      <c r="Z64" s="11">
        <f>'OddsRatio_working_3-way'!X64^(1/3)*COS('OddsRatio_working_3-way'!Y64/3)</f>
        <v>0.54112555122280726</v>
      </c>
      <c r="AA64" s="11">
        <f>'OddsRatio_working_3-way'!X64^(1/3)*COS(('OddsRatio_working_3-way'!Y64+2*PI())/3)</f>
        <v>-0.47889729251950469</v>
      </c>
      <c r="AB64" s="11">
        <f>'OddsRatio_working_3-way'!X64^(1/3)*COS(('OddsRatio_working_3-way'!Y64+4*PI())/3)</f>
        <v>-6.2228258703302668E-2</v>
      </c>
      <c r="AC64" s="11">
        <f>'OddsRatio_working_3-way'!X64^(1/3)*SIN('OddsRatio_working_3-way'!Y64/3)</f>
        <v>0.24056397883676564</v>
      </c>
      <c r="AD64" s="11">
        <f>'OddsRatio_working_3-way'!X64^(1/3)*SIN(('OddsRatio_working_3-way'!Y64+2*PI())/3)</f>
        <v>0.34834648457742579</v>
      </c>
      <c r="AE64" s="11">
        <f>'OddsRatio_working_3-way'!X64^(1/3)*SIN(('OddsRatio_working_3-way'!Y64+4*PI())/3)</f>
        <v>-0.5889104634141914</v>
      </c>
      <c r="AF64" s="11">
        <f>-'OddsRatio_working_3-way'!U64/(3*'OddsRatio_working_3-way'!X64^(1/3))*COS(('OddsRatio_working_3-way'!Y64)/3)</f>
        <v>0.54112555122280703</v>
      </c>
      <c r="AG64" s="11">
        <f>-'OddsRatio_working_3-way'!U64/(3*'OddsRatio_working_3-way'!X64^(1/3))*COS(('OddsRatio_working_3-way'!Y64+2*PI())/3)</f>
        <v>-0.47889729251950452</v>
      </c>
      <c r="AH64" s="11">
        <f>-'OddsRatio_working_3-way'!U64/(3*'OddsRatio_working_3-way'!X64^(1/3))*COS(('OddsRatio_working_3-way'!Y64+4*PI())/3)</f>
        <v>-6.2228258703302647E-2</v>
      </c>
      <c r="AI64" s="11">
        <f>'OddsRatio_working_3-way'!U64/(3*'OddsRatio_working_3-way'!X64^(1/3))*SIN(('OddsRatio_working_3-way'!Y64)/3)</f>
        <v>-0.24056397883676553</v>
      </c>
      <c r="AJ64" s="11">
        <f>'OddsRatio_working_3-way'!U64/(3*'OddsRatio_working_3-way'!X64^(1/3))*SIN(('OddsRatio_working_3-way'!Y64+2*PI())/3)</f>
        <v>-0.34834648457742567</v>
      </c>
      <c r="AK64" s="11">
        <f>'OddsRatio_working_3-way'!U64/(3*'OddsRatio_working_3-way'!X64^(1/3))*SIN(('OddsRatio_working_3-way'!Y64+4*PI())/3)</f>
        <v>0.58891046341419118</v>
      </c>
      <c r="AL64" s="11">
        <f>'OddsRatio_working_3-way'!Z64+'OddsRatio_working_3-way'!AF64</f>
        <v>1.0822511024456143</v>
      </c>
      <c r="AM64" s="11">
        <f>'OddsRatio_working_3-way'!AA64+'OddsRatio_working_3-way'!AG64</f>
        <v>-0.95779458503900927</v>
      </c>
      <c r="AN64" s="11">
        <f>'OddsRatio_working_3-way'!AB64+'OddsRatio_working_3-way'!AH64</f>
        <v>-0.12445651740660532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1.0822511024456143</v>
      </c>
      <c r="AS64" s="11">
        <f>IF(('OddsRatio_working_3-way'!X64=0),IF(Q64&gt;0,-Q64^(1/3),(-Q64)^(1/3)),'OddsRatio_working_3-way'!AM64-'OddsRatio_working_3-way'!R64/3)</f>
        <v>-0.95779458503900927</v>
      </c>
      <c r="AT64" s="11">
        <f>IF(('OddsRatio_working_3-way'!X64=0),IF(Q64&gt;0,-Q64^(1/3),(-Q64)^(1/3)),'OddsRatio_working_3-way'!AN64-'OddsRatio_working_3-way'!R64/3)</f>
        <v>-0.12445651740660532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3.72</v>
      </c>
      <c r="B65" s="4">
        <f>IF('True_Odds_Calculator_3-way'!B66="","",'True_Odds_Calculator_3-way'!B66)</f>
        <v>3.28</v>
      </c>
      <c r="C65" s="4">
        <f>IF('True_Odds_Calculator_3-way'!C66="","",'True_Odds_Calculator_3-way'!C66)</f>
        <v>2.23</v>
      </c>
      <c r="D65" s="9">
        <f t="shared" si="13"/>
        <v>0.26220372787255952</v>
      </c>
      <c r="E65" s="9">
        <f t="shared" si="14"/>
        <v>0.29773865704283575</v>
      </c>
      <c r="F65" s="9">
        <f t="shared" si="15"/>
        <v>0.44005761508460484</v>
      </c>
      <c r="G65" s="9">
        <f t="shared" si="16"/>
        <v>1.0344957017180718</v>
      </c>
      <c r="H65" s="9">
        <f t="shared" si="17"/>
        <v>3.8138283086731555</v>
      </c>
      <c r="I65" s="9">
        <f t="shared" si="18"/>
        <v>3.3586501999172036</v>
      </c>
      <c r="J65" s="9">
        <f t="shared" si="19"/>
        <v>2.2724297131132283</v>
      </c>
      <c r="K65" s="11">
        <f t="shared" si="20"/>
        <v>0.26881720430107525</v>
      </c>
      <c r="L65" s="11">
        <f t="shared" si="21"/>
        <v>0.3048780487804878</v>
      </c>
      <c r="M65" s="11">
        <f t="shared" si="22"/>
        <v>0.44843049327354262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-0.28034138579487922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0.22896357634196915</v>
      </c>
      <c r="Q65" s="11">
        <f>2*'OddsRatio_working_3-way'!K65*'OddsRatio_working_3-way'!L65*'OddsRatio_working_3-way'!M65</f>
        <v>7.3503555808015764E-2</v>
      </c>
      <c r="R65" s="11">
        <f t="shared" si="23"/>
        <v>0</v>
      </c>
      <c r="S65" s="11">
        <f t="shared" si="24"/>
        <v>-0.81673127102788068</v>
      </c>
      <c r="T65" s="11">
        <f t="shared" si="25"/>
        <v>-0.26219302440702424</v>
      </c>
      <c r="U65" s="11">
        <f>'OddsRatio_working_3-way'!S65-'OddsRatio_working_3-way'!R65^2/3</f>
        <v>-0.81673127102788068</v>
      </c>
      <c r="V65" s="11">
        <f>'OddsRatio_working_3-way'!S65*'OddsRatio_working_3-way'!R65/3-2*'OddsRatio_working_3-way'!R65^3/27-'OddsRatio_working_3-way'!T65</f>
        <v>0.26219302440702424</v>
      </c>
      <c r="W65" s="11">
        <f>'OddsRatio_working_3-way'!V65^2+4*'OddsRatio_working_3-way'!U65^3/27</f>
        <v>-1.1966013371791553E-2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0.1420485792075144</v>
      </c>
      <c r="Y65" s="11">
        <f>IF('OddsRatio_working_3-way'!W65&gt;=0,IF('OddsRatio_working_3-way'!V65+SQRT('OddsRatio_working_3-way'!W65)&gt;0,0,PI()),ACOS('OddsRatio_working_3-way'!V65/(2*'OddsRatio_working_3-way'!X65)))</f>
        <v>0.39525308836737083</v>
      </c>
      <c r="Z65" s="11">
        <f>'OddsRatio_working_3-way'!X65^(1/3)*COS('OddsRatio_working_3-way'!Y65/3)</f>
        <v>0.51724785085903602</v>
      </c>
      <c r="AA65" s="11">
        <f>'OddsRatio_working_3-way'!X65^(1/3)*COS(('OddsRatio_working_3-way'!Y65+2*PI())/3)</f>
        <v>-0.31798564157091253</v>
      </c>
      <c r="AB65" s="11">
        <f>'OddsRatio_working_3-way'!X65^(1/3)*COS(('OddsRatio_working_3-way'!Y65+4*PI())/3)</f>
        <v>-0.19926220928812363</v>
      </c>
      <c r="AC65" s="11">
        <f>'OddsRatio_working_3-way'!X65^(1/3)*SIN('OddsRatio_working_3-way'!Y65/3)</f>
        <v>6.8545005587584695E-2</v>
      </c>
      <c r="AD65" s="11">
        <f>'OddsRatio_working_3-way'!X65^(1/3)*SIN(('OddsRatio_working_3-way'!Y65+2*PI())/3)</f>
        <v>0.41367727610303756</v>
      </c>
      <c r="AE65" s="11">
        <f>'OddsRatio_working_3-way'!X65^(1/3)*SIN(('OddsRatio_working_3-way'!Y65+4*PI())/3)</f>
        <v>-0.48222228169062203</v>
      </c>
      <c r="AF65" s="11">
        <f>-'OddsRatio_working_3-way'!U65/(3*'OddsRatio_working_3-way'!X65^(1/3))*COS(('OddsRatio_working_3-way'!Y65)/3)</f>
        <v>0.51724785085903591</v>
      </c>
      <c r="AG65" s="11">
        <f>-'OddsRatio_working_3-way'!U65/(3*'OddsRatio_working_3-way'!X65^(1/3))*COS(('OddsRatio_working_3-way'!Y65+2*PI())/3)</f>
        <v>-0.31798564157091247</v>
      </c>
      <c r="AH65" s="11">
        <f>-'OddsRatio_working_3-way'!U65/(3*'OddsRatio_working_3-way'!X65^(1/3))*COS(('OddsRatio_working_3-way'!Y65+4*PI())/3)</f>
        <v>-0.1992622092881236</v>
      </c>
      <c r="AI65" s="11">
        <f>'OddsRatio_working_3-way'!U65/(3*'OddsRatio_working_3-way'!X65^(1/3))*SIN(('OddsRatio_working_3-way'!Y65)/3)</f>
        <v>-6.8545005587584681E-2</v>
      </c>
      <c r="AJ65" s="11">
        <f>'OddsRatio_working_3-way'!U65/(3*'OddsRatio_working_3-way'!X65^(1/3))*SIN(('OddsRatio_working_3-way'!Y65+2*PI())/3)</f>
        <v>-0.41367727610303745</v>
      </c>
      <c r="AK65" s="11">
        <f>'OddsRatio_working_3-way'!U65/(3*'OddsRatio_working_3-way'!X65^(1/3))*SIN(('OddsRatio_working_3-way'!Y65+4*PI())/3)</f>
        <v>0.48222228169062192</v>
      </c>
      <c r="AL65" s="11">
        <f>'OddsRatio_working_3-way'!Z65+'OddsRatio_working_3-way'!AF65</f>
        <v>1.0344957017180718</v>
      </c>
      <c r="AM65" s="11">
        <f>'OddsRatio_working_3-way'!AA65+'OddsRatio_working_3-way'!AG65</f>
        <v>-0.63597128314182494</v>
      </c>
      <c r="AN65" s="11">
        <f>'OddsRatio_working_3-way'!AB65+'OddsRatio_working_3-way'!AH65</f>
        <v>-0.39852441857624721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1.0344957017180718</v>
      </c>
      <c r="AS65" s="11">
        <f>IF(('OddsRatio_working_3-way'!X65=0),IF(Q65&gt;0,-Q65^(1/3),(-Q65)^(1/3)),'OddsRatio_working_3-way'!AM65-'OddsRatio_working_3-way'!R65/3)</f>
        <v>-0.63597128314182494</v>
      </c>
      <c r="AT65" s="11">
        <f>IF(('OddsRatio_working_3-way'!X65=0),IF(Q65&gt;0,-Q65^(1/3),(-Q65)^(1/3)),'OddsRatio_working_3-way'!AN65-'OddsRatio_working_3-way'!R65/3)</f>
        <v>-0.39852441857624721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2.17</v>
      </c>
      <c r="B66" s="4">
        <f>IF('True_Odds_Calculator_3-way'!B67="","",'True_Odds_Calculator_3-way'!B67)</f>
        <v>2.93</v>
      </c>
      <c r="C66" s="4">
        <f>IF('True_Odds_Calculator_3-way'!C67="","",'True_Odds_Calculator_3-way'!C67)</f>
        <v>3.94</v>
      </c>
      <c r="D66" s="9">
        <f t="shared" si="13"/>
        <v>0.43968043027104931</v>
      </c>
      <c r="E66" s="9">
        <f t="shared" si="14"/>
        <v>0.32235385583544285</v>
      </c>
      <c r="F66" s="9">
        <f t="shared" si="15"/>
        <v>0.23796571389350776</v>
      </c>
      <c r="G66" s="9">
        <f t="shared" si="16"/>
        <v>1.089212942358428</v>
      </c>
      <c r="H66" s="9">
        <f t="shared" si="17"/>
        <v>2.2743791425593609</v>
      </c>
      <c r="I66" s="9">
        <f t="shared" si="18"/>
        <v>3.1021809787517669</v>
      </c>
      <c r="J66" s="9">
        <f t="shared" si="19"/>
        <v>4.2022860505337789</v>
      </c>
      <c r="K66" s="11">
        <f t="shared" si="20"/>
        <v>0.46082949308755761</v>
      </c>
      <c r="L66" s="11">
        <f t="shared" si="21"/>
        <v>0.34129692832764502</v>
      </c>
      <c r="M66" s="11">
        <f t="shared" si="22"/>
        <v>0.25380710659898476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-0.26501284543949166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0.24110896712191815</v>
      </c>
      <c r="Q66" s="11">
        <f>2*'OddsRatio_working_3-way'!K66*'OddsRatio_working_3-way'!L66*'OddsRatio_working_3-way'!M66</f>
        <v>7.9837406331760979E-2</v>
      </c>
      <c r="R66" s="11">
        <f t="shared" si="23"/>
        <v>0</v>
      </c>
      <c r="S66" s="11">
        <f t="shared" si="24"/>
        <v>-0.90980105783954801</v>
      </c>
      <c r="T66" s="11">
        <f t="shared" si="25"/>
        <v>-0.30125862842369139</v>
      </c>
      <c r="U66" s="11">
        <f>'OddsRatio_working_3-way'!S66-'OddsRatio_working_3-way'!R66^2/3</f>
        <v>-0.90980105783954801</v>
      </c>
      <c r="V66" s="11">
        <f>'OddsRatio_working_3-way'!S66*'OddsRatio_working_3-way'!R66/3-2*'OddsRatio_working_3-way'!R66^3/27-'OddsRatio_working_3-way'!T66</f>
        <v>0.30125862842369139</v>
      </c>
      <c r="W66" s="11">
        <f>'OddsRatio_working_3-way'!V66^2+4*'OddsRatio_working_3-way'!U66^3/27</f>
        <v>-2.0810183397433207E-2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0.16700819186282223</v>
      </c>
      <c r="Y66" s="11">
        <f>IF('OddsRatio_working_3-way'!W66&gt;=0,IF('OddsRatio_working_3-way'!V66+SQRT('OddsRatio_working_3-way'!W66)&gt;0,0,PI()),ACOS('OddsRatio_working_3-way'!V66/(2*'OddsRatio_working_3-way'!X66)))</f>
        <v>0.44658397449269382</v>
      </c>
      <c r="Z66" s="11">
        <f>'OddsRatio_working_3-way'!X66^(1/3)*COS('OddsRatio_working_3-way'!Y66/3)</f>
        <v>0.54460647117921412</v>
      </c>
      <c r="AA66" s="11">
        <f>'OddsRatio_working_3-way'!X66^(1/3)*COS(('OddsRatio_working_3-way'!Y66+2*PI())/3)</f>
        <v>-0.34303588803654905</v>
      </c>
      <c r="AB66" s="11">
        <f>'OddsRatio_working_3-way'!X66^(1/3)*COS(('OddsRatio_working_3-way'!Y66+4*PI())/3)</f>
        <v>-0.20157058314266518</v>
      </c>
      <c r="AC66" s="11">
        <f>'OddsRatio_working_3-way'!X66^(1/3)*SIN('OddsRatio_working_3-way'!Y66/3)</f>
        <v>8.1675031861476344E-2</v>
      </c>
      <c r="AD66" s="11">
        <f>'OddsRatio_working_3-way'!X66^(1/3)*SIN(('OddsRatio_working_3-way'!Y66+2*PI())/3)</f>
        <v>0.43080552317585896</v>
      </c>
      <c r="AE66" s="11">
        <f>'OddsRatio_working_3-way'!X66^(1/3)*SIN(('OddsRatio_working_3-way'!Y66+4*PI())/3)</f>
        <v>-0.51248055503733536</v>
      </c>
      <c r="AF66" s="11">
        <f>-'OddsRatio_working_3-way'!U66/(3*'OddsRatio_working_3-way'!X66^(1/3))*COS(('OddsRatio_working_3-way'!Y66)/3)</f>
        <v>0.54460647117921401</v>
      </c>
      <c r="AG66" s="11">
        <f>-'OddsRatio_working_3-way'!U66/(3*'OddsRatio_working_3-way'!X66^(1/3))*COS(('OddsRatio_working_3-way'!Y66+2*PI())/3)</f>
        <v>-0.343035888036549</v>
      </c>
      <c r="AH66" s="11">
        <f>-'OddsRatio_working_3-way'!U66/(3*'OddsRatio_working_3-way'!X66^(1/3))*COS(('OddsRatio_working_3-way'!Y66+4*PI())/3)</f>
        <v>-0.20157058314266513</v>
      </c>
      <c r="AI66" s="11">
        <f>'OddsRatio_working_3-way'!U66/(3*'OddsRatio_working_3-way'!X66^(1/3))*SIN(('OddsRatio_working_3-way'!Y66)/3)</f>
        <v>-8.167503186147633E-2</v>
      </c>
      <c r="AJ66" s="11">
        <f>'OddsRatio_working_3-way'!U66/(3*'OddsRatio_working_3-way'!X66^(1/3))*SIN(('OddsRatio_working_3-way'!Y66+2*PI())/3)</f>
        <v>-0.43080552317585891</v>
      </c>
      <c r="AK66" s="11">
        <f>'OddsRatio_working_3-way'!U66/(3*'OddsRatio_working_3-way'!X66^(1/3))*SIN(('OddsRatio_working_3-way'!Y66+4*PI())/3)</f>
        <v>0.51248055503733525</v>
      </c>
      <c r="AL66" s="11">
        <f>'OddsRatio_working_3-way'!Z66+'OddsRatio_working_3-way'!AF66</f>
        <v>1.089212942358428</v>
      </c>
      <c r="AM66" s="11">
        <f>'OddsRatio_working_3-way'!AA66+'OddsRatio_working_3-way'!AG66</f>
        <v>-0.68607177607309811</v>
      </c>
      <c r="AN66" s="11">
        <f>'OddsRatio_working_3-way'!AB66+'OddsRatio_working_3-way'!AH66</f>
        <v>-0.40314116628533031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1.089212942358428</v>
      </c>
      <c r="AS66" s="11">
        <f>IF(('OddsRatio_working_3-way'!X66=0),IF(Q66&gt;0,-Q66^(1/3),(-Q66)^(1/3)),'OddsRatio_working_3-way'!AM66-'OddsRatio_working_3-way'!R66/3)</f>
        <v>-0.68607177607309811</v>
      </c>
      <c r="AT66" s="11">
        <f>IF(('OddsRatio_working_3-way'!X66=0),IF(Q66&gt;0,-Q66^(1/3),(-Q66)^(1/3)),'OddsRatio_working_3-way'!AN66-'OddsRatio_working_3-way'!R66/3)</f>
        <v>-0.40314116628533031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1.66</v>
      </c>
      <c r="B2" s="4">
        <f>IF('True_Odds_Calculator_2-way'!B3="","",'True_Odds_Calculator_2-way'!B3)</f>
        <v>2.3199999999999998</v>
      </c>
      <c r="C2" s="4">
        <f t="shared" ref="C2:C65" si="0">IF(A2="","",((1/A2)+(1/B2))-1)</f>
        <v>3.3444121312837582E-2</v>
      </c>
      <c r="D2" s="4">
        <f>IF(A2="","",(2*A2)/(2-($C2*A2)))</f>
        <v>1.707394928178755</v>
      </c>
      <c r="E2" s="4">
        <f>IF(B2="","",(2*B2)/(2-($C2*B2)))</f>
        <v>2.4136375031336175</v>
      </c>
      <c r="G2" s="4">
        <f t="shared" ref="G2:G65" si="1">IF(A2="","",C2+1)</f>
        <v>1.0334441213128376</v>
      </c>
    </row>
    <row r="3" spans="1:7" x14ac:dyDescent="0.2">
      <c r="A3" s="4">
        <f>IF('True_Odds_Calculator_2-way'!A4="","",'True_Odds_Calculator_2-way'!A4)</f>
        <v>1.91</v>
      </c>
      <c r="B3" s="4">
        <f>IF('True_Odds_Calculator_2-way'!B4="","",'True_Odds_Calculator_2-way'!B4)</f>
        <v>1.99</v>
      </c>
      <c r="C3" s="4">
        <f t="shared" si="0"/>
        <v>2.6072772238153963E-2</v>
      </c>
      <c r="D3" s="4">
        <f t="shared" ref="D3:D66" si="2">IF(A3="","",(2*A3)/(2-($C3*A3)))</f>
        <v>1.9587724496895047</v>
      </c>
      <c r="E3" s="4">
        <f t="shared" ref="E3:E66" si="3">IF(B3="","",(2*B3)/(2-($C3*B3)))</f>
        <v>2.0430003493778384</v>
      </c>
      <c r="G3" s="4">
        <f t="shared" si="1"/>
        <v>1.026072772238154</v>
      </c>
    </row>
    <row r="4" spans="1:7" x14ac:dyDescent="0.2">
      <c r="A4" s="4">
        <f>IF('True_Odds_Calculator_2-way'!A5="","",'True_Odds_Calculator_2-way'!A5)</f>
        <v>1.78</v>
      </c>
      <c r="B4" s="4">
        <f>IF('True_Odds_Calculator_2-way'!B5="","",'True_Odds_Calculator_2-way'!B5)</f>
        <v>2.14</v>
      </c>
      <c r="C4" s="4">
        <f t="shared" si="0"/>
        <v>2.908747243515708E-2</v>
      </c>
      <c r="D4" s="4">
        <f t="shared" si="2"/>
        <v>1.8273049985608751</v>
      </c>
      <c r="E4" s="4">
        <f t="shared" si="3"/>
        <v>2.2087440565928333</v>
      </c>
      <c r="G4" s="4">
        <f t="shared" si="1"/>
        <v>1.0290874724351571</v>
      </c>
    </row>
    <row r="5" spans="1:7" x14ac:dyDescent="0.2">
      <c r="A5" s="4">
        <f>IF('True_Odds_Calculator_2-way'!A6="","",'True_Odds_Calculator_2-way'!A6)</f>
        <v>1.88</v>
      </c>
      <c r="B5" s="4">
        <f>IF('True_Odds_Calculator_2-way'!B6="","",'True_Odds_Calculator_2-way'!B6)</f>
        <v>2.0299999999999998</v>
      </c>
      <c r="C5" s="4">
        <f t="shared" si="0"/>
        <v>2.4525731055444977E-2</v>
      </c>
      <c r="D5" s="4">
        <f t="shared" si="2"/>
        <v>1.9243646631706333</v>
      </c>
      <c r="E5" s="4">
        <f t="shared" si="3"/>
        <v>2.0818241326641935</v>
      </c>
      <c r="G5" s="4">
        <f t="shared" si="1"/>
        <v>1.024525731055445</v>
      </c>
    </row>
    <row r="6" spans="1:7" x14ac:dyDescent="0.2">
      <c r="A6" s="4">
        <f>IF('True_Odds_Calculator_2-way'!A7="","",'True_Odds_Calculator_2-way'!A7)</f>
        <v>2.09</v>
      </c>
      <c r="B6" s="4">
        <f>IF('True_Odds_Calculator_2-way'!B7="","",'True_Odds_Calculator_2-way'!B7)</f>
        <v>1.82</v>
      </c>
      <c r="C6" s="4">
        <f t="shared" si="0"/>
        <v>2.7919448972080652E-2</v>
      </c>
      <c r="D6" s="4">
        <f t="shared" si="2"/>
        <v>2.152810006225593</v>
      </c>
      <c r="E6" s="4">
        <f t="shared" si="3"/>
        <v>1.8674456281604401</v>
      </c>
      <c r="G6" s="4">
        <f t="shared" si="1"/>
        <v>1.0279194489720807</v>
      </c>
    </row>
    <row r="7" spans="1:7" x14ac:dyDescent="0.2">
      <c r="A7" s="4">
        <f>IF('True_Odds_Calculator_2-way'!A8="","",'True_Odds_Calculator_2-way'!A8)</f>
        <v>2.4500000000000002</v>
      </c>
      <c r="B7" s="4">
        <f>IF('True_Odds_Calculator_2-way'!B8="","",'True_Odds_Calculator_2-way'!B8)</f>
        <v>1.6</v>
      </c>
      <c r="C7" s="4">
        <f t="shared" si="0"/>
        <v>3.3163265306122458E-2</v>
      </c>
      <c r="D7" s="4">
        <f t="shared" si="2"/>
        <v>2.5537459283387625</v>
      </c>
      <c r="E7" s="4">
        <f t="shared" si="3"/>
        <v>1.6436058700209644</v>
      </c>
      <c r="G7" s="4">
        <f t="shared" si="1"/>
        <v>1.0331632653061225</v>
      </c>
    </row>
    <row r="8" spans="1:7" x14ac:dyDescent="0.2">
      <c r="A8" s="4">
        <f>IF('True_Odds_Calculator_2-way'!A9="","",'True_Odds_Calculator_2-way'!A9)</f>
        <v>1.83</v>
      </c>
      <c r="B8" s="4">
        <f>IF('True_Odds_Calculator_2-way'!B9="","",'True_Odds_Calculator_2-way'!B9)</f>
        <v>2.0499999999999998</v>
      </c>
      <c r="C8" s="4">
        <f t="shared" si="0"/>
        <v>3.4252965480474407E-2</v>
      </c>
      <c r="D8" s="4">
        <f t="shared" si="2"/>
        <v>1.8892106257081707</v>
      </c>
      <c r="E8" s="4">
        <f t="shared" si="3"/>
        <v>2.1245929491717397</v>
      </c>
      <c r="G8" s="4">
        <f t="shared" si="1"/>
        <v>1.0342529654804744</v>
      </c>
    </row>
    <row r="9" spans="1:7" x14ac:dyDescent="0.2">
      <c r="A9" s="4">
        <f>IF('True_Odds_Calculator_2-way'!A10="","",'True_Odds_Calculator_2-way'!A10)</f>
        <v>2.17</v>
      </c>
      <c r="B9" s="4">
        <f>IF('True_Odds_Calculator_2-way'!B10="","",'True_Odds_Calculator_2-way'!B10)</f>
        <v>1.75</v>
      </c>
      <c r="C9" s="4">
        <f t="shared" si="0"/>
        <v>3.2258064516129004E-2</v>
      </c>
      <c r="D9" s="4">
        <f t="shared" si="2"/>
        <v>2.2487046632124348</v>
      </c>
      <c r="E9" s="4">
        <f t="shared" si="3"/>
        <v>1.8008298755186722</v>
      </c>
      <c r="G9" s="4">
        <f t="shared" si="1"/>
        <v>1.032258064516129</v>
      </c>
    </row>
    <row r="10" spans="1:7" x14ac:dyDescent="0.2">
      <c r="A10" s="4">
        <f>IF('True_Odds_Calculator_2-way'!A11="","",'True_Odds_Calculator_2-way'!A11)</f>
        <v>2.41</v>
      </c>
      <c r="B10" s="4">
        <f>IF('True_Odds_Calculator_2-way'!B11="","",'True_Odds_Calculator_2-way'!B11)</f>
        <v>1.62</v>
      </c>
      <c r="C10" s="4">
        <f t="shared" si="0"/>
        <v>3.2221709953383471E-2</v>
      </c>
      <c r="D10" s="4">
        <f t="shared" si="2"/>
        <v>2.5073534133966988</v>
      </c>
      <c r="E10" s="4">
        <f t="shared" si="3"/>
        <v>1.6634144263133228</v>
      </c>
      <c r="G10" s="4">
        <f t="shared" si="1"/>
        <v>1.0322217099533835</v>
      </c>
    </row>
    <row r="11" spans="1:7" x14ac:dyDescent="0.2">
      <c r="A11" s="4">
        <f>IF('True_Odds_Calculator_2-way'!A12="","",'True_Odds_Calculator_2-way'!A12)</f>
        <v>1.79</v>
      </c>
      <c r="B11" s="4">
        <f>IF('True_Odds_Calculator_2-way'!B12="","",'True_Odds_Calculator_2-way'!B12)</f>
        <v>2.09</v>
      </c>
      <c r="C11" s="4">
        <f t="shared" si="0"/>
        <v>3.7128117398625982E-2</v>
      </c>
      <c r="D11" s="4">
        <f t="shared" si="2"/>
        <v>1.8515255747197545</v>
      </c>
      <c r="E11" s="4">
        <f t="shared" si="3"/>
        <v>2.1743628490889537</v>
      </c>
      <c r="G11" s="4">
        <f t="shared" si="1"/>
        <v>1.037128117398626</v>
      </c>
    </row>
    <row r="12" spans="1:7" x14ac:dyDescent="0.2">
      <c r="A12" s="4">
        <f>IF('True_Odds_Calculator_2-way'!A13="","",'True_Odds_Calculator_2-way'!A13)</f>
        <v>1.94</v>
      </c>
      <c r="B12" s="4">
        <f>IF('True_Odds_Calculator_2-way'!B13="","",'True_Odds_Calculator_2-way'!B13)</f>
        <v>1.93</v>
      </c>
      <c r="C12" s="4">
        <f t="shared" si="0"/>
        <v>3.3598632551679941E-2</v>
      </c>
      <c r="D12" s="4">
        <f t="shared" si="2"/>
        <v>2.0053558995233249</v>
      </c>
      <c r="E12" s="4">
        <f t="shared" si="3"/>
        <v>1.9946726333173512</v>
      </c>
      <c r="G12" s="4">
        <f t="shared" si="1"/>
        <v>1.0335986325516799</v>
      </c>
    </row>
    <row r="13" spans="1:7" x14ac:dyDescent="0.2">
      <c r="A13" s="4">
        <f>IF('True_Odds_Calculator_2-way'!A14="","",'True_Odds_Calculator_2-way'!A14)</f>
        <v>1.82</v>
      </c>
      <c r="B13" s="4">
        <f>IF('True_Odds_Calculator_2-way'!B14="","",'True_Odds_Calculator_2-way'!B14)</f>
        <v>2.0499999999999998</v>
      </c>
      <c r="C13" s="4">
        <f t="shared" si="0"/>
        <v>3.7255427499329974E-2</v>
      </c>
      <c r="D13" s="4">
        <f t="shared" si="2"/>
        <v>1.8838677101741985</v>
      </c>
      <c r="E13" s="4">
        <f t="shared" si="3"/>
        <v>2.1313910311339619</v>
      </c>
      <c r="G13" s="4">
        <f t="shared" si="1"/>
        <v>1.03725542749933</v>
      </c>
    </row>
    <row r="14" spans="1:7" x14ac:dyDescent="0.2">
      <c r="A14" s="4">
        <f>IF('True_Odds_Calculator_2-way'!A15="","",'True_Odds_Calculator_2-way'!A15)</f>
        <v>1.8</v>
      </c>
      <c r="B14" s="4">
        <f>IF('True_Odds_Calculator_2-way'!B15="","",'True_Odds_Calculator_2-way'!B15)</f>
        <v>2.0699999999999998</v>
      </c>
      <c r="C14" s="4">
        <f t="shared" si="0"/>
        <v>3.8647342995169254E-2</v>
      </c>
      <c r="D14" s="4">
        <f t="shared" si="2"/>
        <v>1.8648648648648651</v>
      </c>
      <c r="E14" s="4">
        <f t="shared" si="3"/>
        <v>2.15625</v>
      </c>
      <c r="G14" s="4">
        <f t="shared" si="1"/>
        <v>1.0386473429951693</v>
      </c>
    </row>
    <row r="15" spans="1:7" x14ac:dyDescent="0.2">
      <c r="A15" s="4">
        <f>IF('True_Odds_Calculator_2-way'!A16="","",'True_Odds_Calculator_2-way'!A16)</f>
        <v>2.0299999999999998</v>
      </c>
      <c r="B15" s="4">
        <f>IF('True_Odds_Calculator_2-way'!B16="","",'True_Odds_Calculator_2-way'!B16)</f>
        <v>1.85</v>
      </c>
      <c r="C15" s="4">
        <f t="shared" si="0"/>
        <v>3.315137797896428E-2</v>
      </c>
      <c r="D15" s="4">
        <f t="shared" si="2"/>
        <v>2.1006852188505105</v>
      </c>
      <c r="E15" s="4">
        <f t="shared" si="3"/>
        <v>1.9085249650616189</v>
      </c>
      <c r="G15" s="4">
        <f t="shared" si="1"/>
        <v>1.0331513779789643</v>
      </c>
    </row>
    <row r="16" spans="1:7" x14ac:dyDescent="0.2">
      <c r="A16" s="4">
        <f>IF('True_Odds_Calculator_2-way'!A17="","",'True_Odds_Calculator_2-way'!A17)</f>
        <v>1.96</v>
      </c>
      <c r="B16" s="4">
        <f>IF('True_Odds_Calculator_2-way'!B17="","",'True_Odds_Calculator_2-way'!B17)</f>
        <v>1.91</v>
      </c>
      <c r="C16" s="4">
        <f t="shared" si="0"/>
        <v>3.3764291056736839E-2</v>
      </c>
      <c r="D16" s="4">
        <f t="shared" si="2"/>
        <v>2.0270738574832143</v>
      </c>
      <c r="E16" s="4">
        <f t="shared" si="3"/>
        <v>1.9736398144242935</v>
      </c>
      <c r="G16" s="4">
        <f t="shared" si="1"/>
        <v>1.0337642910567368</v>
      </c>
    </row>
    <row r="17" spans="1:7" x14ac:dyDescent="0.2">
      <c r="A17" s="4">
        <f>IF('True_Odds_Calculator_2-way'!A18="","",'True_Odds_Calculator_2-way'!A18)</f>
        <v>2.15</v>
      </c>
      <c r="B17" s="4">
        <f>IF('True_Odds_Calculator_2-way'!B18="","",'True_Odds_Calculator_2-way'!B18)</f>
        <v>1.75</v>
      </c>
      <c r="C17" s="4">
        <f t="shared" si="0"/>
        <v>3.6544850498338777E-2</v>
      </c>
      <c r="D17" s="4">
        <f t="shared" si="2"/>
        <v>2.2379182156133823</v>
      </c>
      <c r="E17" s="4">
        <f t="shared" si="3"/>
        <v>1.8078078078078077</v>
      </c>
      <c r="G17" s="4">
        <f t="shared" si="1"/>
        <v>1.0365448504983388</v>
      </c>
    </row>
    <row r="18" spans="1:7" x14ac:dyDescent="0.2">
      <c r="A18" s="4">
        <f>IF('True_Odds_Calculator_2-way'!A19="","",'True_Odds_Calculator_2-way'!A19)</f>
        <v>1.83</v>
      </c>
      <c r="B18" s="4">
        <f>IF('True_Odds_Calculator_2-way'!B19="","",'True_Odds_Calculator_2-way'!B19)</f>
        <v>2.0499999999999998</v>
      </c>
      <c r="C18" s="4">
        <f t="shared" si="0"/>
        <v>3.4252965480474407E-2</v>
      </c>
      <c r="D18" s="4">
        <f t="shared" si="2"/>
        <v>1.8892106257081707</v>
      </c>
      <c r="E18" s="4">
        <f t="shared" si="3"/>
        <v>2.1245929491717397</v>
      </c>
      <c r="G18" s="4">
        <f t="shared" si="1"/>
        <v>1.0342529654804744</v>
      </c>
    </row>
    <row r="19" spans="1:7" x14ac:dyDescent="0.2">
      <c r="A19" s="4">
        <f>IF('True_Odds_Calculator_2-way'!A20="","",'True_Odds_Calculator_2-way'!A20)</f>
        <v>2.0699999999999998</v>
      </c>
      <c r="B19" s="4">
        <f>IF('True_Odds_Calculator_2-way'!B20="","",'True_Odds_Calculator_2-way'!B20)</f>
        <v>1.8</v>
      </c>
      <c r="C19" s="4">
        <f t="shared" si="0"/>
        <v>3.8647342995169254E-2</v>
      </c>
      <c r="D19" s="4">
        <f t="shared" si="2"/>
        <v>2.15625</v>
      </c>
      <c r="E19" s="4">
        <f t="shared" si="3"/>
        <v>1.8648648648648651</v>
      </c>
      <c r="G19" s="4">
        <f t="shared" si="1"/>
        <v>1.0386473429951693</v>
      </c>
    </row>
    <row r="20" spans="1:7" x14ac:dyDescent="0.2">
      <c r="A20" s="4">
        <f>IF('True_Odds_Calculator_2-way'!A21="","",'True_Odds_Calculator_2-way'!A21)</f>
        <v>2.27</v>
      </c>
      <c r="B20" s="4">
        <f>IF('True_Odds_Calculator_2-way'!B21="","",'True_Odds_Calculator_2-way'!B21)</f>
        <v>1.67</v>
      </c>
      <c r="C20" s="4">
        <f t="shared" si="0"/>
        <v>3.9331029570814469E-2</v>
      </c>
      <c r="D20" s="4">
        <f t="shared" si="2"/>
        <v>2.3760694474913038</v>
      </c>
      <c r="E20" s="4">
        <f t="shared" si="3"/>
        <v>1.7267075087111983</v>
      </c>
      <c r="G20" s="4">
        <f t="shared" si="1"/>
        <v>1.0393310295708145</v>
      </c>
    </row>
    <row r="21" spans="1:7" x14ac:dyDescent="0.2">
      <c r="A21" s="4">
        <f>IF('True_Odds_Calculator_2-way'!A22="","",'True_Odds_Calculator_2-way'!A22)</f>
        <v>2.21</v>
      </c>
      <c r="B21" s="4">
        <f>IF('True_Odds_Calculator_2-way'!B22="","",'True_Odds_Calculator_2-way'!B22)</f>
        <v>1.71</v>
      </c>
      <c r="C21" s="4">
        <f t="shared" si="0"/>
        <v>3.7284009420232245E-2</v>
      </c>
      <c r="D21" s="4">
        <f t="shared" si="2"/>
        <v>2.3049617273032235</v>
      </c>
      <c r="E21" s="4">
        <f t="shared" si="3"/>
        <v>1.7663059989250076</v>
      </c>
      <c r="G21" s="4">
        <f t="shared" si="1"/>
        <v>1.0372840094202322</v>
      </c>
    </row>
    <row r="22" spans="1:7" x14ac:dyDescent="0.2">
      <c r="A22" s="4">
        <f>IF('True_Odds_Calculator_2-way'!A23="","",'True_Odds_Calculator_2-way'!A23)</f>
        <v>2.06</v>
      </c>
      <c r="B22" s="4">
        <f>IF('True_Odds_Calculator_2-way'!B23="","",'True_Odds_Calculator_2-way'!B23)</f>
        <v>1.83</v>
      </c>
      <c r="C22" s="4">
        <f t="shared" si="0"/>
        <v>3.1884980635577431E-2</v>
      </c>
      <c r="D22" s="4">
        <f t="shared" si="2"/>
        <v>2.1299508446804905</v>
      </c>
      <c r="E22" s="4">
        <f t="shared" si="3"/>
        <v>1.8849942497124856</v>
      </c>
      <c r="G22" s="4">
        <f t="shared" si="1"/>
        <v>1.0318849806355774</v>
      </c>
    </row>
    <row r="23" spans="1:7" x14ac:dyDescent="0.2">
      <c r="A23" s="4">
        <f>IF('True_Odds_Calculator_2-way'!A24="","",'True_Odds_Calculator_2-way'!A24)</f>
        <v>2.4500000000000002</v>
      </c>
      <c r="B23" s="4">
        <f>IF('True_Odds_Calculator_2-way'!B24="","",'True_Odds_Calculator_2-way'!B24)</f>
        <v>1.59</v>
      </c>
      <c r="C23" s="4">
        <f t="shared" si="0"/>
        <v>3.7094082916185211E-2</v>
      </c>
      <c r="D23" s="4">
        <f t="shared" si="2"/>
        <v>2.5666282325811234</v>
      </c>
      <c r="E23" s="4">
        <f t="shared" si="3"/>
        <v>1.6383135317001365</v>
      </c>
      <c r="G23" s="4">
        <f t="shared" si="1"/>
        <v>1.0370940829161852</v>
      </c>
    </row>
    <row r="24" spans="1:7" x14ac:dyDescent="0.2">
      <c r="A24" s="4">
        <f>IF('True_Odds_Calculator_2-way'!A25="","",'True_Odds_Calculator_2-way'!A25)</f>
        <v>2.16</v>
      </c>
      <c r="B24" s="4">
        <f>IF('True_Odds_Calculator_2-way'!B25="","",'True_Odds_Calculator_2-way'!B25)</f>
        <v>1.74</v>
      </c>
      <c r="C24" s="4">
        <f t="shared" si="0"/>
        <v>3.7675606641123682E-2</v>
      </c>
      <c r="D24" s="4">
        <f t="shared" si="2"/>
        <v>2.2516175413371671</v>
      </c>
      <c r="E24" s="4">
        <f t="shared" si="3"/>
        <v>1.7989661114302122</v>
      </c>
      <c r="G24" s="4">
        <f t="shared" si="1"/>
        <v>1.0376756066411237</v>
      </c>
    </row>
    <row r="25" spans="1:7" x14ac:dyDescent="0.2">
      <c r="A25" s="4">
        <f>IF('True_Odds_Calculator_2-way'!A26="","",'True_Odds_Calculator_2-way'!A26)</f>
        <v>1.89</v>
      </c>
      <c r="B25" s="4">
        <f>IF('True_Odds_Calculator_2-way'!B26="","",'True_Odds_Calculator_2-way'!B26)</f>
        <v>1.98</v>
      </c>
      <c r="C25" s="4">
        <f t="shared" si="0"/>
        <v>3.4151034151034265E-2</v>
      </c>
      <c r="D25" s="4">
        <f t="shared" si="2"/>
        <v>1.9530295913574449</v>
      </c>
      <c r="E25" s="4">
        <f t="shared" si="3"/>
        <v>2.0492853622474128</v>
      </c>
      <c r="G25" s="4">
        <f t="shared" si="1"/>
        <v>1.0341510341510343</v>
      </c>
    </row>
    <row r="26" spans="1:7" x14ac:dyDescent="0.2">
      <c r="A26" s="4">
        <f>IF('True_Odds_Calculator_2-way'!A27="","",'True_Odds_Calculator_2-way'!A27)</f>
        <v>2.04</v>
      </c>
      <c r="B26" s="4">
        <f>IF('True_Odds_Calculator_2-way'!B27="","",'True_Odds_Calculator_2-way'!B27)</f>
        <v>1.83</v>
      </c>
      <c r="C26" s="4">
        <f t="shared" si="0"/>
        <v>3.6644165863066513E-2</v>
      </c>
      <c r="D26" s="4">
        <f t="shared" si="2"/>
        <v>2.119209809264305</v>
      </c>
      <c r="E26" s="4">
        <f t="shared" si="3"/>
        <v>1.8934875228241022</v>
      </c>
      <c r="G26" s="4">
        <f t="shared" si="1"/>
        <v>1.0366441658630665</v>
      </c>
    </row>
    <row r="27" spans="1:7" x14ac:dyDescent="0.2">
      <c r="A27" s="4">
        <f>IF('True_Odds_Calculator_2-way'!A28="","",'True_Odds_Calculator_2-way'!A28)</f>
        <v>2.4300000000000002</v>
      </c>
      <c r="B27" s="4">
        <f>IF('True_Odds_Calculator_2-way'!B28="","",'True_Odds_Calculator_2-way'!B28)</f>
        <v>1.6</v>
      </c>
      <c r="C27" s="4">
        <f t="shared" si="0"/>
        <v>3.652263374485587E-2</v>
      </c>
      <c r="D27" s="4">
        <f t="shared" si="2"/>
        <v>2.5428384565075208</v>
      </c>
      <c r="E27" s="4">
        <f t="shared" si="3"/>
        <v>1.6481559983043661</v>
      </c>
      <c r="G27" s="4">
        <f t="shared" si="1"/>
        <v>1.0365226337448559</v>
      </c>
    </row>
    <row r="28" spans="1:7" x14ac:dyDescent="0.2">
      <c r="A28" s="4">
        <f>IF('True_Odds_Calculator_2-way'!A29="","",'True_Odds_Calculator_2-way'!A29)</f>
        <v>2.09</v>
      </c>
      <c r="B28" s="4">
        <f>IF('True_Odds_Calculator_2-way'!B29="","",'True_Odds_Calculator_2-way'!B29)</f>
        <v>1.78</v>
      </c>
      <c r="C28" s="4">
        <f t="shared" si="0"/>
        <v>4.0266652330519959E-2</v>
      </c>
      <c r="D28" s="4">
        <f t="shared" si="2"/>
        <v>2.1818075186206087</v>
      </c>
      <c r="E28" s="4">
        <f t="shared" si="3"/>
        <v>1.8461614808198106</v>
      </c>
      <c r="G28" s="4">
        <f t="shared" si="1"/>
        <v>1.04026665233052</v>
      </c>
    </row>
    <row r="29" spans="1:7" x14ac:dyDescent="0.2">
      <c r="A29" s="4">
        <f>IF('True_Odds_Calculator_2-way'!A30="","",'True_Odds_Calculator_2-way'!A30)</f>
        <v>2.5099999999999998</v>
      </c>
      <c r="B29" s="4">
        <f>IF('True_Odds_Calculator_2-way'!B30="","",'True_Odds_Calculator_2-way'!B30)</f>
        <v>1.56</v>
      </c>
      <c r="C29" s="4">
        <f t="shared" si="0"/>
        <v>3.9432015527633091E-2</v>
      </c>
      <c r="D29" s="4">
        <f t="shared" si="2"/>
        <v>2.6406797949824656</v>
      </c>
      <c r="E29" s="4">
        <f t="shared" si="3"/>
        <v>1.6095034528115753</v>
      </c>
      <c r="G29" s="4">
        <f t="shared" si="1"/>
        <v>1.0394320155276331</v>
      </c>
    </row>
    <row r="30" spans="1:7" x14ac:dyDescent="0.2">
      <c r="A30" s="4">
        <f>IF('True_Odds_Calculator_2-way'!A31="","",'True_Odds_Calculator_2-way'!A31)</f>
        <v>2.12</v>
      </c>
      <c r="B30" s="4">
        <f>IF('True_Odds_Calculator_2-way'!B31="","",'True_Odds_Calculator_2-way'!B31)</f>
        <v>1.76</v>
      </c>
      <c r="C30" s="4">
        <f t="shared" si="0"/>
        <v>3.9879931389365408E-2</v>
      </c>
      <c r="D30" s="4">
        <f t="shared" si="2"/>
        <v>2.213573801613669</v>
      </c>
      <c r="E30" s="4">
        <f t="shared" si="3"/>
        <v>1.8240125146656239</v>
      </c>
      <c r="G30" s="4">
        <f t="shared" si="1"/>
        <v>1.0398799313893654</v>
      </c>
    </row>
    <row r="31" spans="1:7" x14ac:dyDescent="0.2">
      <c r="A31" s="4">
        <f>IF('True_Odds_Calculator_2-way'!A32="","",'True_Odds_Calculator_2-way'!A32)</f>
        <v>2.4300000000000002</v>
      </c>
      <c r="B31" s="4">
        <f>IF('True_Odds_Calculator_2-way'!B32="","",'True_Odds_Calculator_2-way'!B32)</f>
        <v>1.6</v>
      </c>
      <c r="C31" s="4">
        <f t="shared" si="0"/>
        <v>3.652263374485587E-2</v>
      </c>
      <c r="D31" s="4">
        <f t="shared" si="2"/>
        <v>2.5428384565075208</v>
      </c>
      <c r="E31" s="4">
        <f t="shared" si="3"/>
        <v>1.6481559983043661</v>
      </c>
      <c r="G31" s="4">
        <f t="shared" si="1"/>
        <v>1.0365226337448559</v>
      </c>
    </row>
    <row r="32" spans="1:7" x14ac:dyDescent="0.2">
      <c r="A32" s="4">
        <f>IF('True_Odds_Calculator_2-way'!A33="","",'True_Odds_Calculator_2-way'!A33)</f>
        <v>2.35</v>
      </c>
      <c r="B32" s="4">
        <f>IF('True_Odds_Calculator_2-way'!B33="","",'True_Odds_Calculator_2-way'!B33)</f>
        <v>1.63</v>
      </c>
      <c r="C32" s="4">
        <f t="shared" si="0"/>
        <v>3.9028847408954404E-2</v>
      </c>
      <c r="D32" s="4">
        <f t="shared" si="2"/>
        <v>2.4629480790869636</v>
      </c>
      <c r="E32" s="4">
        <f t="shared" si="3"/>
        <v>1.6835512581035048</v>
      </c>
      <c r="G32" s="4">
        <f t="shared" si="1"/>
        <v>1.0390288474089544</v>
      </c>
    </row>
    <row r="33" spans="1:7" x14ac:dyDescent="0.2">
      <c r="A33" s="4">
        <f>IF('True_Odds_Calculator_2-way'!A34="","",'True_Odds_Calculator_2-way'!A34)</f>
        <v>2.2200000000000002</v>
      </c>
      <c r="B33" s="4">
        <f>IF('True_Odds_Calculator_2-way'!B34="","",'True_Odds_Calculator_2-way'!B34)</f>
        <v>1.7</v>
      </c>
      <c r="C33" s="4">
        <f t="shared" si="0"/>
        <v>3.868574456809748E-2</v>
      </c>
      <c r="D33" s="4">
        <f t="shared" si="2"/>
        <v>2.3196066379840201</v>
      </c>
      <c r="E33" s="4">
        <f t="shared" si="3"/>
        <v>1.7578015836050302</v>
      </c>
      <c r="G33" s="4">
        <f t="shared" si="1"/>
        <v>1.0386857445680975</v>
      </c>
    </row>
    <row r="34" spans="1:7" x14ac:dyDescent="0.2">
      <c r="A34" s="4">
        <f>IF('True_Odds_Calculator_2-way'!A35="","",'True_Odds_Calculator_2-way'!A35)</f>
        <v>2.12</v>
      </c>
      <c r="B34" s="4">
        <f>IF('True_Odds_Calculator_2-way'!B35="","",'True_Odds_Calculator_2-way'!B35)</f>
        <v>1.76</v>
      </c>
      <c r="C34" s="4">
        <f t="shared" si="0"/>
        <v>3.9879931389365408E-2</v>
      </c>
      <c r="D34" s="4">
        <f t="shared" si="2"/>
        <v>2.213573801613669</v>
      </c>
      <c r="E34" s="4">
        <f t="shared" si="3"/>
        <v>1.8240125146656239</v>
      </c>
      <c r="G34" s="4">
        <f t="shared" si="1"/>
        <v>1.0398799313893654</v>
      </c>
    </row>
    <row r="35" spans="1:7" x14ac:dyDescent="0.2">
      <c r="A35" s="4">
        <f>IF('True_Odds_Calculator_2-way'!A36="","",'True_Odds_Calculator_2-way'!A36)</f>
        <v>1.73</v>
      </c>
      <c r="B35" s="4">
        <f>IF('True_Odds_Calculator_2-way'!B36="","",'True_Odds_Calculator_2-way'!B36)</f>
        <v>2.13</v>
      </c>
      <c r="C35" s="4">
        <f t="shared" si="0"/>
        <v>4.7518250156042274E-2</v>
      </c>
      <c r="D35" s="4">
        <f t="shared" si="2"/>
        <v>1.8041567725036107</v>
      </c>
      <c r="E35" s="4">
        <f t="shared" si="3"/>
        <v>2.243538616091814</v>
      </c>
      <c r="G35" s="4">
        <f t="shared" si="1"/>
        <v>1.0475182501560423</v>
      </c>
    </row>
    <row r="36" spans="1:7" x14ac:dyDescent="0.2">
      <c r="A36" s="4">
        <f>IF('True_Odds_Calculator_2-way'!A37="","",'True_Odds_Calculator_2-way'!A37)</f>
        <v>1.78</v>
      </c>
      <c r="B36" s="4">
        <f>IF('True_Odds_Calculator_2-way'!B37="","",'True_Odds_Calculator_2-way'!B37)</f>
        <v>2.06</v>
      </c>
      <c r="C36" s="4">
        <f t="shared" si="0"/>
        <v>4.7234646012872306E-2</v>
      </c>
      <c r="D36" s="4">
        <f t="shared" si="2"/>
        <v>1.8581129015911626</v>
      </c>
      <c r="E36" s="4">
        <f t="shared" si="3"/>
        <v>2.165347820951931</v>
      </c>
      <c r="G36" s="4">
        <f t="shared" si="1"/>
        <v>1.0472346460128723</v>
      </c>
    </row>
    <row r="37" spans="1:7" x14ac:dyDescent="0.2">
      <c r="A37" s="4">
        <f>IF('True_Odds_Calculator_2-way'!A38="","",'True_Odds_Calculator_2-way'!A38)</f>
        <v>1.96</v>
      </c>
      <c r="B37" s="4">
        <f>IF('True_Odds_Calculator_2-way'!B38="","",'True_Odds_Calculator_2-way'!B38)</f>
        <v>1.88</v>
      </c>
      <c r="C37" s="4">
        <f t="shared" si="0"/>
        <v>4.2118975249674229E-2</v>
      </c>
      <c r="D37" s="4">
        <f t="shared" si="2"/>
        <v>2.044385264092321</v>
      </c>
      <c r="E37" s="4">
        <f t="shared" si="3"/>
        <v>1.9575010624734379</v>
      </c>
      <c r="G37" s="4">
        <f t="shared" si="1"/>
        <v>1.0421189752496742</v>
      </c>
    </row>
    <row r="38" spans="1:7" x14ac:dyDescent="0.2">
      <c r="A38" s="4">
        <f>IF('True_Odds_Calculator_2-way'!A39="","",'True_Odds_Calculator_2-way'!A39)</f>
        <v>2.0699999999999998</v>
      </c>
      <c r="B38" s="4">
        <f>IF('True_Odds_Calculator_2-way'!B39="","",'True_Odds_Calculator_2-way'!B39)</f>
        <v>1.78</v>
      </c>
      <c r="C38" s="4">
        <f t="shared" si="0"/>
        <v>4.4889540248602255E-2</v>
      </c>
      <c r="D38" s="4">
        <f t="shared" si="2"/>
        <v>2.1708596005420371</v>
      </c>
      <c r="E38" s="4">
        <f t="shared" si="3"/>
        <v>1.8540733658732955</v>
      </c>
      <c r="G38" s="4">
        <f t="shared" si="1"/>
        <v>1.0448895402486023</v>
      </c>
    </row>
    <row r="39" spans="1:7" x14ac:dyDescent="0.2">
      <c r="A39" s="4">
        <f>IF('True_Odds_Calculator_2-way'!A40="","",'True_Odds_Calculator_2-way'!A40)</f>
        <v>2.09</v>
      </c>
      <c r="B39" s="4">
        <f>IF('True_Odds_Calculator_2-way'!B40="","",'True_Odds_Calculator_2-way'!B40)</f>
        <v>1.76</v>
      </c>
      <c r="C39" s="4">
        <f t="shared" si="0"/>
        <v>4.6650717703349276E-2</v>
      </c>
      <c r="D39" s="4">
        <f t="shared" si="2"/>
        <v>2.1971090670170828</v>
      </c>
      <c r="E39" s="4">
        <f t="shared" si="3"/>
        <v>1.8353457738748626</v>
      </c>
      <c r="G39" s="4">
        <f t="shared" si="1"/>
        <v>1.0466507177033493</v>
      </c>
    </row>
    <row r="40" spans="1:7" x14ac:dyDescent="0.2">
      <c r="A40" s="4">
        <f>IF('True_Odds_Calculator_2-way'!A41="","",'True_Odds_Calculator_2-way'!A41)</f>
        <v>1.73</v>
      </c>
      <c r="B40" s="4">
        <f>IF('True_Odds_Calculator_2-way'!B41="","",'True_Odds_Calculator_2-way'!B41)</f>
        <v>2.09</v>
      </c>
      <c r="C40" s="4">
        <f t="shared" si="0"/>
        <v>5.6503581602456165E-2</v>
      </c>
      <c r="D40" s="4">
        <f t="shared" si="2"/>
        <v>1.8188998163845365</v>
      </c>
      <c r="E40" s="4">
        <f t="shared" si="3"/>
        <v>2.2211505974137671</v>
      </c>
      <c r="G40" s="4">
        <f t="shared" si="1"/>
        <v>1.0565035816024562</v>
      </c>
    </row>
    <row r="41" spans="1:7" x14ac:dyDescent="0.2">
      <c r="A41" s="4">
        <f>IF('True_Odds_Calculator_2-way'!A42="","",'True_Odds_Calculator_2-way'!A42)</f>
        <v>1.76</v>
      </c>
      <c r="B41" s="4">
        <f>IF('True_Odds_Calculator_2-way'!B42="","",'True_Odds_Calculator_2-way'!B42)</f>
        <v>2.04</v>
      </c>
      <c r="C41" s="4">
        <f t="shared" si="0"/>
        <v>5.8377896613190705E-2</v>
      </c>
      <c r="D41" s="4">
        <f t="shared" si="2"/>
        <v>1.8553121124431584</v>
      </c>
      <c r="E41" s="4">
        <f t="shared" si="3"/>
        <v>2.1691638472692123</v>
      </c>
      <c r="G41" s="4">
        <f t="shared" si="1"/>
        <v>1.0583778966131907</v>
      </c>
    </row>
    <row r="42" spans="1:7" x14ac:dyDescent="0.2">
      <c r="A42" s="4">
        <f>IF('True_Odds_Calculator_2-way'!A43="","",'True_Odds_Calculator_2-way'!A43)</f>
        <v>1.68</v>
      </c>
      <c r="B42" s="4">
        <f>IF('True_Odds_Calculator_2-way'!B43="","",'True_Odds_Calculator_2-way'!B43)</f>
        <v>2.21</v>
      </c>
      <c r="C42" s="4">
        <f t="shared" si="0"/>
        <v>4.772678302090072E-2</v>
      </c>
      <c r="D42" s="4">
        <f t="shared" si="2"/>
        <v>1.7501649853870085</v>
      </c>
      <c r="E42" s="4">
        <f t="shared" si="3"/>
        <v>2.3330400904863642</v>
      </c>
      <c r="G42" s="4">
        <f t="shared" si="1"/>
        <v>1.0477267830209007</v>
      </c>
    </row>
    <row r="43" spans="1:7" x14ac:dyDescent="0.2">
      <c r="A43" s="4">
        <f>IF('True_Odds_Calculator_2-way'!A44="","",'True_Odds_Calculator_2-way'!A44)</f>
        <v>1.6</v>
      </c>
      <c r="B43" s="4">
        <f>IF('True_Odds_Calculator_2-way'!B44="","",'True_Odds_Calculator_2-way'!B44)</f>
        <v>2.37</v>
      </c>
      <c r="C43" s="4">
        <f t="shared" si="0"/>
        <v>4.6940928270042148E-2</v>
      </c>
      <c r="D43" s="4">
        <f t="shared" si="2"/>
        <v>1.6624287593160894</v>
      </c>
      <c r="E43" s="4">
        <f t="shared" si="3"/>
        <v>2.5095962938451355</v>
      </c>
      <c r="G43" s="4">
        <f t="shared" si="1"/>
        <v>1.0469409282700421</v>
      </c>
    </row>
    <row r="44" spans="1:7" x14ac:dyDescent="0.2">
      <c r="A44" s="4">
        <f>IF('True_Odds_Calculator_2-way'!A45="","",'True_Odds_Calculator_2-way'!A45)</f>
        <v>1.36</v>
      </c>
      <c r="B44" s="4">
        <f>IF('True_Odds_Calculator_2-way'!B45="","",'True_Odds_Calculator_2-way'!B45)</f>
        <v>3.32</v>
      </c>
      <c r="C44" s="4">
        <f t="shared" si="0"/>
        <v>3.649893692416728E-2</v>
      </c>
      <c r="D44" s="4">
        <f t="shared" si="2"/>
        <v>1.3946132937978752</v>
      </c>
      <c r="E44" s="4">
        <f t="shared" si="3"/>
        <v>3.5341264871634315</v>
      </c>
      <c r="G44" s="4">
        <f t="shared" si="1"/>
        <v>1.0364989369241673</v>
      </c>
    </row>
    <row r="45" spans="1:7" x14ac:dyDescent="0.2">
      <c r="A45" s="4">
        <f>IF('True_Odds_Calculator_2-way'!A46="","",'True_Odds_Calculator_2-way'!A46)</f>
        <v>2.1800000000000002</v>
      </c>
      <c r="B45" s="4">
        <f>IF('True_Odds_Calculator_2-way'!B46="","",'True_Odds_Calculator_2-way'!B46)</f>
        <v>1.76</v>
      </c>
      <c r="C45" s="4">
        <f t="shared" si="0"/>
        <v>2.6897414512093487E-2</v>
      </c>
      <c r="D45" s="4">
        <f t="shared" si="2"/>
        <v>2.2458440646218687</v>
      </c>
      <c r="E45" s="4">
        <f t="shared" si="3"/>
        <v>1.8026686713023867</v>
      </c>
      <c r="G45" s="4">
        <f t="shared" si="1"/>
        <v>1.0268974145120935</v>
      </c>
    </row>
    <row r="46" spans="1:7" x14ac:dyDescent="0.2">
      <c r="A46" s="4">
        <f>IF('True_Odds_Calculator_2-way'!A47="","",'True_Odds_Calculator_2-way'!A47)</f>
        <v>1.83</v>
      </c>
      <c r="B46" s="4">
        <f>IF('True_Odds_Calculator_2-way'!B47="","",'True_Odds_Calculator_2-way'!B47)</f>
        <v>2.06</v>
      </c>
      <c r="C46" s="4">
        <f t="shared" si="0"/>
        <v>3.1884980635577431E-2</v>
      </c>
      <c r="D46" s="4">
        <f t="shared" si="2"/>
        <v>1.8849942497124856</v>
      </c>
      <c r="E46" s="4">
        <f t="shared" si="3"/>
        <v>2.1299508446804905</v>
      </c>
      <c r="G46" s="4">
        <f t="shared" si="1"/>
        <v>1.0318849806355774</v>
      </c>
    </row>
    <row r="47" spans="1:7" x14ac:dyDescent="0.2">
      <c r="A47" s="4">
        <f>IF('True_Odds_Calculator_2-way'!A48="","",'True_Odds_Calculator_2-way'!A48)</f>
        <v>1.72</v>
      </c>
      <c r="B47" s="4">
        <f>IF('True_Odds_Calculator_2-way'!B48="","",'True_Odds_Calculator_2-way'!B48)</f>
        <v>2.23</v>
      </c>
      <c r="C47" s="4">
        <f t="shared" si="0"/>
        <v>2.982584211075201E-2</v>
      </c>
      <c r="D47" s="4">
        <f t="shared" si="2"/>
        <v>1.7652798232695142</v>
      </c>
      <c r="E47" s="4">
        <f t="shared" si="3"/>
        <v>2.3067115708443593</v>
      </c>
      <c r="G47" s="4">
        <f t="shared" si="1"/>
        <v>1.029825842110752</v>
      </c>
    </row>
    <row r="48" spans="1:7" x14ac:dyDescent="0.2">
      <c r="A48" s="4">
        <f>IF('True_Odds_Calculator_2-way'!A49="","",'True_Odds_Calculator_2-way'!A49)</f>
        <v>2.2000000000000002</v>
      </c>
      <c r="B48" s="4">
        <f>IF('True_Odds_Calculator_2-way'!B49="","",'True_Odds_Calculator_2-way'!B49)</f>
        <v>1.72</v>
      </c>
      <c r="C48" s="4">
        <f t="shared" si="0"/>
        <v>3.5940803382663811E-2</v>
      </c>
      <c r="D48" s="4">
        <f t="shared" si="2"/>
        <v>2.2905569007263922</v>
      </c>
      <c r="E48" s="4">
        <f t="shared" si="3"/>
        <v>1.7748592870544089</v>
      </c>
      <c r="G48" s="4">
        <f t="shared" si="1"/>
        <v>1.0359408033826638</v>
      </c>
    </row>
    <row r="49" spans="1:7" x14ac:dyDescent="0.2">
      <c r="A49" s="4">
        <f>IF('True_Odds_Calculator_2-way'!A50="","",'True_Odds_Calculator_2-way'!A50)</f>
        <v>1.93</v>
      </c>
      <c r="B49" s="4">
        <f>IF('True_Odds_Calculator_2-way'!B50="","",'True_Odds_Calculator_2-way'!B50)</f>
        <v>1.95</v>
      </c>
      <c r="C49" s="4">
        <f t="shared" si="0"/>
        <v>3.0955227846419575E-2</v>
      </c>
      <c r="D49" s="4">
        <f t="shared" si="2"/>
        <v>1.9894277785119598</v>
      </c>
      <c r="E49" s="4">
        <f t="shared" si="3"/>
        <v>2.0106851876586083</v>
      </c>
      <c r="G49" s="4">
        <f t="shared" si="1"/>
        <v>1.0309552278464196</v>
      </c>
    </row>
    <row r="50" spans="1:7" x14ac:dyDescent="0.2">
      <c r="A50" s="4">
        <f>IF('True_Odds_Calculator_2-way'!A51="","",'True_Odds_Calculator_2-way'!A51)</f>
        <v>1.85</v>
      </c>
      <c r="B50" s="4">
        <f>IF('True_Odds_Calculator_2-way'!B51="","",'True_Odds_Calculator_2-way'!B51)</f>
        <v>2.0499999999999998</v>
      </c>
      <c r="C50" s="4">
        <f t="shared" si="0"/>
        <v>2.8345418589321048E-2</v>
      </c>
      <c r="D50" s="4">
        <f t="shared" si="2"/>
        <v>1.8998121477770822</v>
      </c>
      <c r="E50" s="4">
        <f t="shared" si="3"/>
        <v>2.1113430758524703</v>
      </c>
      <c r="G50" s="4">
        <f t="shared" si="1"/>
        <v>1.028345418589321</v>
      </c>
    </row>
    <row r="51" spans="1:7" x14ac:dyDescent="0.2">
      <c r="A51" s="4">
        <f>IF('True_Odds_Calculator_2-way'!A52="","",'True_Odds_Calculator_2-way'!A52)</f>
        <v>1.94</v>
      </c>
      <c r="B51" s="4">
        <f>IF('True_Odds_Calculator_2-way'!B52="","",'True_Odds_Calculator_2-way'!B52)</f>
        <v>1.94</v>
      </c>
      <c r="C51" s="4">
        <f t="shared" si="0"/>
        <v>3.0927835051546504E-2</v>
      </c>
      <c r="D51" s="4">
        <f t="shared" si="2"/>
        <v>2.0000000000000004</v>
      </c>
      <c r="E51" s="4">
        <f t="shared" si="3"/>
        <v>2.0000000000000004</v>
      </c>
      <c r="G51" s="4">
        <f t="shared" si="1"/>
        <v>1.0309278350515465</v>
      </c>
    </row>
    <row r="52" spans="1:7" x14ac:dyDescent="0.2">
      <c r="A52" s="4">
        <f>IF('True_Odds_Calculator_2-way'!A53="","",'True_Odds_Calculator_2-way'!A53)</f>
        <v>2.25</v>
      </c>
      <c r="B52" s="4">
        <f>IF('True_Odds_Calculator_2-way'!B53="","",'True_Odds_Calculator_2-way'!B53)</f>
        <v>1.7</v>
      </c>
      <c r="C52" s="4">
        <f t="shared" si="0"/>
        <v>3.2679738562091387E-2</v>
      </c>
      <c r="D52" s="4">
        <f t="shared" si="2"/>
        <v>2.3358778625954195</v>
      </c>
      <c r="E52" s="4">
        <f t="shared" si="3"/>
        <v>1.7485714285714284</v>
      </c>
      <c r="G52" s="4">
        <f t="shared" si="1"/>
        <v>1.0326797385620914</v>
      </c>
    </row>
    <row r="53" spans="1:7" x14ac:dyDescent="0.2">
      <c r="A53" s="4">
        <f>IF('True_Odds_Calculator_2-way'!A54="","",'True_Odds_Calculator_2-way'!A54)</f>
        <v>2.2200000000000002</v>
      </c>
      <c r="B53" s="4">
        <f>IF('True_Odds_Calculator_2-way'!B54="","",'True_Odds_Calculator_2-way'!B54)</f>
        <v>1.71</v>
      </c>
      <c r="C53" s="4">
        <f t="shared" si="0"/>
        <v>3.5245772087877381E-2</v>
      </c>
      <c r="D53" s="4">
        <f t="shared" si="2"/>
        <v>2.3103888990323171</v>
      </c>
      <c r="E53" s="4">
        <f t="shared" si="3"/>
        <v>1.7631322279503969</v>
      </c>
      <c r="G53" s="4">
        <f t="shared" si="1"/>
        <v>1.0352457720878774</v>
      </c>
    </row>
    <row r="54" spans="1:7" x14ac:dyDescent="0.2">
      <c r="A54" s="4">
        <f>IF('True_Odds_Calculator_2-way'!A55="","",'True_Odds_Calculator_2-way'!A55)</f>
        <v>2.27</v>
      </c>
      <c r="B54" s="4">
        <f>IF('True_Odds_Calculator_2-way'!B55="","",'True_Odds_Calculator_2-way'!B55)</f>
        <v>1.69</v>
      </c>
      <c r="C54" s="4">
        <f t="shared" si="0"/>
        <v>3.2244610692594433E-2</v>
      </c>
      <c r="D54" s="4">
        <f t="shared" si="2"/>
        <v>2.3562325338574457</v>
      </c>
      <c r="E54" s="4">
        <f t="shared" si="3"/>
        <v>1.7373366845549443</v>
      </c>
      <c r="G54" s="4">
        <f t="shared" si="1"/>
        <v>1.0322446106925944</v>
      </c>
    </row>
    <row r="55" spans="1:7" x14ac:dyDescent="0.2">
      <c r="A55" s="4">
        <f>IF('True_Odds_Calculator_2-way'!A56="","",'True_Odds_Calculator_2-way'!A56)</f>
        <v>1.93</v>
      </c>
      <c r="B55" s="4">
        <f>IF('True_Odds_Calculator_2-way'!B56="","",'True_Odds_Calculator_2-way'!B56)</f>
        <v>1.95</v>
      </c>
      <c r="C55" s="4">
        <f t="shared" si="0"/>
        <v>3.0955227846419575E-2</v>
      </c>
      <c r="D55" s="4">
        <f t="shared" si="2"/>
        <v>1.9894277785119598</v>
      </c>
      <c r="E55" s="4">
        <f t="shared" si="3"/>
        <v>2.0106851876586083</v>
      </c>
      <c r="G55" s="4">
        <f t="shared" si="1"/>
        <v>1.0309552278464196</v>
      </c>
    </row>
    <row r="56" spans="1:7" x14ac:dyDescent="0.2">
      <c r="A56" s="4">
        <f>IF('True_Odds_Calculator_2-way'!A57="","",'True_Odds_Calculator_2-way'!A57)</f>
        <v>2.48</v>
      </c>
      <c r="B56" s="4">
        <f>IF('True_Odds_Calculator_2-way'!B57="","",'True_Odds_Calculator_2-way'!B57)</f>
        <v>1.58</v>
      </c>
      <c r="C56" s="4">
        <f t="shared" si="0"/>
        <v>3.61371988566761E-2</v>
      </c>
      <c r="D56" s="4">
        <f t="shared" si="2"/>
        <v>2.5963424330771265</v>
      </c>
      <c r="E56" s="4">
        <f t="shared" si="3"/>
        <v>1.6264320106259338</v>
      </c>
      <c r="G56" s="4">
        <f t="shared" si="1"/>
        <v>1.0361371988566761</v>
      </c>
    </row>
    <row r="57" spans="1:7" x14ac:dyDescent="0.2">
      <c r="A57" s="4">
        <f>IF('True_Odds_Calculator_2-way'!A58="","",'True_Odds_Calculator_2-way'!A58)</f>
        <v>1.93</v>
      </c>
      <c r="B57" s="4">
        <f>IF('True_Odds_Calculator_2-way'!B58="","",'True_Odds_Calculator_2-way'!B58)</f>
        <v>1.96</v>
      </c>
      <c r="C57" s="4">
        <f t="shared" si="0"/>
        <v>2.8338796658559762E-2</v>
      </c>
      <c r="D57" s="4">
        <f t="shared" si="2"/>
        <v>1.9842635333613092</v>
      </c>
      <c r="E57" s="4">
        <f t="shared" si="3"/>
        <v>2.0159880622468553</v>
      </c>
      <c r="G57" s="4">
        <f t="shared" si="1"/>
        <v>1.0283387966585598</v>
      </c>
    </row>
    <row r="58" spans="1:7" x14ac:dyDescent="0.2">
      <c r="A58" s="4">
        <f>IF('True_Odds_Calculator_2-way'!A59="","",'True_Odds_Calculator_2-way'!A59)</f>
        <v>1.78</v>
      </c>
      <c r="B58" s="4">
        <f>IF('True_Odds_Calculator_2-way'!B59="","",'True_Odds_Calculator_2-way'!B59)</f>
        <v>2.12</v>
      </c>
      <c r="C58" s="4">
        <f t="shared" si="0"/>
        <v>3.3495866016535869E-2</v>
      </c>
      <c r="D58" s="4">
        <f t="shared" si="2"/>
        <v>1.8346946713341112</v>
      </c>
      <c r="E58" s="4">
        <f t="shared" si="3"/>
        <v>2.1980428704566637</v>
      </c>
      <c r="G58" s="4">
        <f t="shared" si="1"/>
        <v>1.0334958660165359</v>
      </c>
    </row>
    <row r="59" spans="1:7" x14ac:dyDescent="0.2">
      <c r="A59" s="4">
        <f>IF('True_Odds_Calculator_2-way'!A60="","",'True_Odds_Calculator_2-way'!A60)</f>
        <v>2.31</v>
      </c>
      <c r="B59" s="4">
        <f>IF('True_Odds_Calculator_2-way'!B60="","",'True_Odds_Calculator_2-way'!B60)</f>
        <v>1.67</v>
      </c>
      <c r="C59" s="4">
        <f t="shared" si="0"/>
        <v>3.1702828110013792E-2</v>
      </c>
      <c r="D59" s="4">
        <f t="shared" si="2"/>
        <v>2.397799670572148</v>
      </c>
      <c r="E59" s="4">
        <f t="shared" si="3"/>
        <v>1.7154100984947862</v>
      </c>
      <c r="G59" s="4">
        <f t="shared" si="1"/>
        <v>1.0317028281100138</v>
      </c>
    </row>
    <row r="60" spans="1:7" x14ac:dyDescent="0.2">
      <c r="A60" s="4">
        <f>IF('True_Odds_Calculator_2-way'!A61="","",'True_Odds_Calculator_2-way'!A61)</f>
        <v>2.79</v>
      </c>
      <c r="B60" s="4">
        <f>IF('True_Odds_Calculator_2-way'!B61="","",'True_Odds_Calculator_2-way'!B61)</f>
        <v>1.48</v>
      </c>
      <c r="C60" s="4">
        <f t="shared" si="0"/>
        <v>3.4098614743776068E-2</v>
      </c>
      <c r="D60" s="4">
        <f t="shared" si="2"/>
        <v>2.9293416572077189</v>
      </c>
      <c r="E60" s="4">
        <f t="shared" si="3"/>
        <v>1.5183115163994707</v>
      </c>
      <c r="G60" s="4">
        <f t="shared" si="1"/>
        <v>1.0340986147437761</v>
      </c>
    </row>
    <row r="61" spans="1:7" x14ac:dyDescent="0.2">
      <c r="A61" s="4">
        <f>IF('True_Odds_Calculator_2-way'!A62="","",'True_Odds_Calculator_2-way'!A62)</f>
        <v>1.95</v>
      </c>
      <c r="B61" s="4">
        <f>IF('True_Odds_Calculator_2-way'!B62="","",'True_Odds_Calculator_2-way'!B62)</f>
        <v>1.85</v>
      </c>
      <c r="C61" s="4">
        <f t="shared" si="0"/>
        <v>5.3361053361053346E-2</v>
      </c>
      <c r="D61" s="4">
        <f t="shared" si="2"/>
        <v>2.0570206699928724</v>
      </c>
      <c r="E61" s="4">
        <f t="shared" si="3"/>
        <v>1.9460552933243427</v>
      </c>
      <c r="G61" s="4">
        <f t="shared" si="1"/>
        <v>1.0533610533610533</v>
      </c>
    </row>
    <row r="62" spans="1:7" x14ac:dyDescent="0.2">
      <c r="A62" s="4">
        <f>IF('True_Odds_Calculator_2-way'!A63="","",'True_Odds_Calculator_2-way'!A63)</f>
        <v>2.0699999999999998</v>
      </c>
      <c r="B62" s="4">
        <f>IF('True_Odds_Calculator_2-way'!B63="","",'True_Odds_Calculator_2-way'!B63)</f>
        <v>1.75</v>
      </c>
      <c r="C62" s="4">
        <f t="shared" si="0"/>
        <v>5.452035886818507E-2</v>
      </c>
      <c r="D62" s="4">
        <f t="shared" si="2"/>
        <v>2.1937925813777439</v>
      </c>
      <c r="E62" s="4">
        <f t="shared" si="3"/>
        <v>1.8376664552948638</v>
      </c>
      <c r="G62" s="4">
        <f t="shared" si="1"/>
        <v>1.0545203588681851</v>
      </c>
    </row>
    <row r="63" spans="1:7" x14ac:dyDescent="0.2">
      <c r="A63" s="4">
        <f>IF('True_Odds_Calculator_2-way'!A64="","",'True_Odds_Calculator_2-way'!A64)</f>
        <v>2.0099999999999998</v>
      </c>
      <c r="B63" s="4">
        <f>IF('True_Odds_Calculator_2-way'!B64="","",'True_Odds_Calculator_2-way'!B64)</f>
        <v>1.81</v>
      </c>
      <c r="C63" s="4">
        <f t="shared" si="0"/>
        <v>4.999862565624924E-2</v>
      </c>
      <c r="D63" s="4">
        <f t="shared" si="2"/>
        <v>2.1163433291643639</v>
      </c>
      <c r="E63" s="4">
        <f t="shared" si="3"/>
        <v>1.8957817670201405</v>
      </c>
      <c r="G63" s="4">
        <f t="shared" si="1"/>
        <v>1.0499986256562492</v>
      </c>
    </row>
    <row r="64" spans="1:7" x14ac:dyDescent="0.2">
      <c r="A64" s="4">
        <f>IF('True_Odds_Calculator_2-way'!A65="","",'True_Odds_Calculator_2-way'!A65)</f>
        <v>1.34</v>
      </c>
      <c r="B64" s="4">
        <f>IF('True_Odds_Calculator_2-way'!B65="","",'True_Odds_Calculator_2-way'!B65)</f>
        <v>3.41</v>
      </c>
      <c r="C64" s="4">
        <f t="shared" si="0"/>
        <v>3.952378868122719E-2</v>
      </c>
      <c r="D64" s="4">
        <f t="shared" si="2"/>
        <v>1.3764496791878784</v>
      </c>
      <c r="E64" s="4">
        <f t="shared" si="3"/>
        <v>3.6563975354084977</v>
      </c>
      <c r="G64" s="4">
        <f t="shared" si="1"/>
        <v>1.0395237886812272</v>
      </c>
    </row>
    <row r="65" spans="1:7" x14ac:dyDescent="0.2">
      <c r="A65" s="4">
        <f>IF('True_Odds_Calculator_2-way'!A66="","",'True_Odds_Calculator_2-way'!A66)</f>
        <v>2.38</v>
      </c>
      <c r="B65" s="4">
        <f>IF('True_Odds_Calculator_2-way'!B66="","",'True_Odds_Calculator_2-way'!B66)</f>
        <v>1.64</v>
      </c>
      <c r="C65" s="4">
        <f t="shared" si="0"/>
        <v>2.9924164787866303E-2</v>
      </c>
      <c r="D65" s="4">
        <f t="shared" si="2"/>
        <v>2.4678806272129488</v>
      </c>
      <c r="E65" s="4">
        <f t="shared" si="3"/>
        <v>1.6812543073742245</v>
      </c>
      <c r="G65" s="4">
        <f t="shared" si="1"/>
        <v>1.0299241647878663</v>
      </c>
    </row>
    <row r="66" spans="1:7" x14ac:dyDescent="0.2">
      <c r="A66" s="4">
        <f>IF('True_Odds_Calculator_2-way'!A67="","",'True_Odds_Calculator_2-way'!A67)</f>
        <v>2.59</v>
      </c>
      <c r="B66" s="4">
        <f>IF('True_Odds_Calculator_2-way'!B67="","",'True_Odds_Calculator_2-way'!B67)</f>
        <v>1.49</v>
      </c>
      <c r="C66" s="4">
        <f t="shared" ref="C66:C129" si="4">IF(A66="","",((1/A66)+(1/B66))-1)</f>
        <v>5.7241325697701573E-2</v>
      </c>
      <c r="D66" s="4">
        <f t="shared" si="2"/>
        <v>2.7973614584465949</v>
      </c>
      <c r="E66" s="4">
        <f t="shared" si="3"/>
        <v>1.556371115726644</v>
      </c>
      <c r="G66" s="4">
        <f t="shared" ref="G66:G129" si="5">IF(A66="","",C66+1)</f>
        <v>1.0572413256977016</v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1.91</v>
      </c>
      <c r="B2" s="4">
        <f>IF('True_Odds_Calculator_3-way'!B3="","",'True_Odds_Calculator_3-way'!B3)</f>
        <v>3.86</v>
      </c>
      <c r="C2" s="4">
        <f>IF('True_Odds_Calculator_3-way'!C3="","",'True_Odds_Calculator_3-way'!C3)</f>
        <v>4.05</v>
      </c>
      <c r="D2" s="4">
        <f>IF(A2="","",((1/A2)+(1/B2)+(1/C2))-1)</f>
        <v>2.9541147183950844E-2</v>
      </c>
      <c r="E2" s="4">
        <f>IF(A2="","",(3*A2)/(3-($D2*A2)))</f>
        <v>1.9466116057720495</v>
      </c>
      <c r="F2" s="4">
        <f>IF(B2="","",(3*B2)/(3-($D2*B2)))</f>
        <v>4.0125140933049579</v>
      </c>
      <c r="G2" s="4">
        <f>IF(C2="","",(3*C2)/(3-($D2*C2)))</f>
        <v>4.2182251328303764</v>
      </c>
      <c r="I2" s="4">
        <f>IF(A2="","",D2+1)</f>
        <v>1.0295411471839508</v>
      </c>
    </row>
    <row r="3" spans="1:9" x14ac:dyDescent="0.2">
      <c r="A3" s="4">
        <f>IF('True_Odds_Calculator_3-way'!A4="","",'True_Odds_Calculator_3-way'!A4)</f>
        <v>2.57</v>
      </c>
      <c r="B3" s="4">
        <f>IF('True_Odds_Calculator_3-way'!B4="","",'True_Odds_Calculator_3-way'!B4)</f>
        <v>3.42</v>
      </c>
      <c r="C3" s="4">
        <f>IF('True_Odds_Calculator_3-way'!C4="","",'True_Odds_Calculator_3-way'!C4)</f>
        <v>2.94</v>
      </c>
      <c r="D3" s="4">
        <f t="shared" ref="D3:D66" si="0">IF(A3="","",((1/A3)+(1/B3)+(1/C3))-1)</f>
        <v>2.1638773606240891E-2</v>
      </c>
      <c r="E3" s="4">
        <f t="shared" ref="E3:E66" si="1">IF(A3="","",(3*A3)/(3-($D3*A3)))</f>
        <v>2.6185404500744394</v>
      </c>
      <c r="F3" s="4">
        <f t="shared" ref="F3:F66" si="2">IF(B3="","",(3*B3)/(3-($D3*B3)))</f>
        <v>3.5064990259738495</v>
      </c>
      <c r="G3" s="4">
        <f t="shared" ref="G3:G66" si="3">IF(C3="","",(3*C3)/(3-($D3*C3)))</f>
        <v>3.0036963798260423</v>
      </c>
      <c r="I3" s="4">
        <f t="shared" ref="I3:I66" si="4">IF(A3="","",D3+1)</f>
        <v>1.0216387736062409</v>
      </c>
    </row>
    <row r="4" spans="1:9" x14ac:dyDescent="0.2">
      <c r="A4" s="4">
        <f>IF('True_Odds_Calculator_3-way'!A5="","",'True_Odds_Calculator_3-way'!A5)</f>
        <v>1.54</v>
      </c>
      <c r="B4" s="4">
        <f>IF('True_Odds_Calculator_3-way'!B5="","",'True_Odds_Calculator_3-way'!B5)</f>
        <v>4.42</v>
      </c>
      <c r="C4" s="4">
        <f>IF('True_Odds_Calculator_3-way'!C5="","",'True_Odds_Calculator_3-way'!C5)</f>
        <v>6.7</v>
      </c>
      <c r="D4" s="4">
        <f t="shared" si="0"/>
        <v>2.4848724585335713E-2</v>
      </c>
      <c r="E4" s="4">
        <f t="shared" si="1"/>
        <v>1.5598975518522895</v>
      </c>
      <c r="F4" s="4">
        <f t="shared" si="2"/>
        <v>4.5879675769497501</v>
      </c>
      <c r="G4" s="4">
        <f t="shared" si="3"/>
        <v>7.093666459966113</v>
      </c>
      <c r="I4" s="4">
        <f t="shared" si="4"/>
        <v>1.0248487245853357</v>
      </c>
    </row>
    <row r="5" spans="1:9" x14ac:dyDescent="0.2">
      <c r="A5" s="4">
        <f>IF('True_Odds_Calculator_3-way'!A6="","",'True_Odds_Calculator_3-way'!A6)</f>
        <v>6.09</v>
      </c>
      <c r="B5" s="4">
        <f>IF('True_Odds_Calculator_3-way'!B6="","",'True_Odds_Calculator_3-way'!B6)</f>
        <v>4.13</v>
      </c>
      <c r="C5" s="4">
        <f>IF('True_Odds_Calculator_3-way'!C6="","",'True_Odds_Calculator_3-way'!C6)</f>
        <v>1.62</v>
      </c>
      <c r="D5" s="4">
        <f t="shared" si="0"/>
        <v>2.3618313702085336E-2</v>
      </c>
      <c r="E5" s="4">
        <f t="shared" si="1"/>
        <v>6.3966904548921164</v>
      </c>
      <c r="F5" s="4">
        <f t="shared" si="2"/>
        <v>4.268798026363072</v>
      </c>
      <c r="G5" s="4">
        <f t="shared" si="3"/>
        <v>1.6409282169914137</v>
      </c>
      <c r="I5" s="4">
        <f t="shared" si="4"/>
        <v>1.0236183137020853</v>
      </c>
    </row>
    <row r="6" spans="1:9" x14ac:dyDescent="0.2">
      <c r="A6" s="4">
        <f>IF('True_Odds_Calculator_3-way'!A7="","",'True_Odds_Calculator_3-way'!A7)</f>
        <v>1.69</v>
      </c>
      <c r="B6" s="4">
        <f>IF('True_Odds_Calculator_3-way'!B7="","",'True_Odds_Calculator_3-way'!B7)</f>
        <v>3.95</v>
      </c>
      <c r="C6" s="4">
        <f>IF('True_Odds_Calculator_3-way'!C7="","",'True_Odds_Calculator_3-way'!C7)</f>
        <v>5.36</v>
      </c>
      <c r="D6" s="4">
        <f t="shared" si="0"/>
        <v>3.1447697472490654E-2</v>
      </c>
      <c r="E6" s="4">
        <f t="shared" si="1"/>
        <v>1.7204792118322612</v>
      </c>
      <c r="F6" s="4">
        <f t="shared" si="2"/>
        <v>4.1206189025864894</v>
      </c>
      <c r="G6" s="4">
        <f t="shared" si="3"/>
        <v>5.6790884003623034</v>
      </c>
      <c r="I6" s="4">
        <f t="shared" si="4"/>
        <v>1.0314476974724907</v>
      </c>
    </row>
    <row r="7" spans="1:9" x14ac:dyDescent="0.2">
      <c r="A7" s="4">
        <f>IF('True_Odds_Calculator_3-way'!A8="","",'True_Odds_Calculator_3-way'!A8)</f>
        <v>2.2799999999999998</v>
      </c>
      <c r="B7" s="4">
        <f>IF('True_Odds_Calculator_3-way'!B8="","",'True_Odds_Calculator_3-way'!B8)</f>
        <v>3.24</v>
      </c>
      <c r="C7" s="4">
        <f>IF('True_Odds_Calculator_3-way'!C8="","",'True_Odds_Calculator_3-way'!C8)</f>
        <v>3.56</v>
      </c>
      <c r="D7" s="4">
        <f t="shared" si="0"/>
        <v>2.8137342941206622E-2</v>
      </c>
      <c r="E7" s="4">
        <f t="shared" si="1"/>
        <v>2.3298217961002661</v>
      </c>
      <c r="F7" s="4">
        <f t="shared" si="2"/>
        <v>3.341543941254443</v>
      </c>
      <c r="G7" s="4">
        <f t="shared" si="3"/>
        <v>3.682973174032679</v>
      </c>
      <c r="I7" s="4">
        <f t="shared" si="4"/>
        <v>1.0281373429412066</v>
      </c>
    </row>
    <row r="8" spans="1:9" x14ac:dyDescent="0.2">
      <c r="A8" s="4">
        <f>IF('True_Odds_Calculator_3-way'!A9="","",'True_Odds_Calculator_3-way'!A9)</f>
        <v>1.37</v>
      </c>
      <c r="B8" s="4">
        <f>IF('True_Odds_Calculator_3-way'!B9="","",'True_Odds_Calculator_3-way'!B9)</f>
        <v>4.95</v>
      </c>
      <c r="C8" s="4">
        <f>IF('True_Odds_Calculator_3-way'!C9="","",'True_Odds_Calculator_3-way'!C9)</f>
        <v>9.7899999999999991</v>
      </c>
      <c r="D8" s="4">
        <f t="shared" si="0"/>
        <v>3.409225528474269E-2</v>
      </c>
      <c r="E8" s="4">
        <f t="shared" si="1"/>
        <v>1.3916665737946396</v>
      </c>
      <c r="F8" s="4">
        <f t="shared" si="2"/>
        <v>5.245045457376377</v>
      </c>
      <c r="G8" s="4">
        <f t="shared" si="3"/>
        <v>11.015525616963799</v>
      </c>
      <c r="I8" s="4">
        <f t="shared" si="4"/>
        <v>1.0340922552847427</v>
      </c>
    </row>
    <row r="9" spans="1:9" x14ac:dyDescent="0.2">
      <c r="A9" s="4">
        <f>IF('True_Odds_Calculator_3-way'!A10="","",'True_Odds_Calculator_3-way'!A10)</f>
        <v>1.63</v>
      </c>
      <c r="B9" s="4">
        <f>IF('True_Odds_Calculator_3-way'!B10="","",'True_Odds_Calculator_3-way'!B10)</f>
        <v>3.93</v>
      </c>
      <c r="C9" s="4">
        <f>IF('True_Odds_Calculator_3-way'!C10="","",'True_Odds_Calculator_3-way'!C10)</f>
        <v>6.22</v>
      </c>
      <c r="D9" s="4">
        <f t="shared" si="0"/>
        <v>2.8721562904053144E-2</v>
      </c>
      <c r="E9" s="4">
        <f t="shared" si="1"/>
        <v>1.6558400168401457</v>
      </c>
      <c r="F9" s="4">
        <f t="shared" si="2"/>
        <v>4.0836482767239204</v>
      </c>
      <c r="G9" s="4">
        <f t="shared" si="3"/>
        <v>6.6138506652189326</v>
      </c>
      <c r="I9" s="4">
        <f t="shared" si="4"/>
        <v>1.0287215629040531</v>
      </c>
    </row>
    <row r="10" spans="1:9" x14ac:dyDescent="0.2">
      <c r="A10" s="4">
        <f>IF('True_Odds_Calculator_3-way'!A11="","",'True_Odds_Calculator_3-way'!A11)</f>
        <v>2.2999999999999998</v>
      </c>
      <c r="B10" s="4">
        <f>IF('True_Odds_Calculator_3-way'!B11="","",'True_Odds_Calculator_3-way'!B11)</f>
        <v>3.24</v>
      </c>
      <c r="C10" s="4">
        <f>IF('True_Odds_Calculator_3-way'!C11="","",'True_Odds_Calculator_3-way'!C11)</f>
        <v>3.52</v>
      </c>
      <c r="D10" s="4">
        <f t="shared" si="0"/>
        <v>2.7515493095203292E-2</v>
      </c>
      <c r="E10" s="4">
        <f t="shared" si="1"/>
        <v>2.3495645610498306</v>
      </c>
      <c r="F10" s="4">
        <f t="shared" si="2"/>
        <v>3.3392310355831056</v>
      </c>
      <c r="G10" s="4">
        <f t="shared" si="3"/>
        <v>3.6374339935213809</v>
      </c>
      <c r="I10" s="4">
        <f t="shared" si="4"/>
        <v>1.0275154930952033</v>
      </c>
    </row>
    <row r="11" spans="1:9" x14ac:dyDescent="0.2">
      <c r="A11" s="4">
        <f>IF('True_Odds_Calculator_3-way'!A12="","",'True_Odds_Calculator_3-way'!A12)</f>
        <v>2.95</v>
      </c>
      <c r="B11" s="4">
        <f>IF('True_Odds_Calculator_3-way'!B12="","",'True_Odds_Calculator_3-way'!B12)</f>
        <v>3.64</v>
      </c>
      <c r="C11" s="4">
        <f>IF('True_Odds_Calculator_3-way'!C12="","",'True_Odds_Calculator_3-way'!C12)</f>
        <v>2.39</v>
      </c>
      <c r="D11" s="4">
        <f t="shared" si="0"/>
        <v>3.2118367413736415E-2</v>
      </c>
      <c r="E11" s="4">
        <f t="shared" si="1"/>
        <v>3.0462085926854399</v>
      </c>
      <c r="F11" s="4">
        <f t="shared" si="2"/>
        <v>3.787604010779634</v>
      </c>
      <c r="G11" s="4">
        <f t="shared" si="3"/>
        <v>2.452760330452135</v>
      </c>
      <c r="I11" s="4">
        <f t="shared" si="4"/>
        <v>1.0321183674137364</v>
      </c>
    </row>
    <row r="12" spans="1:9" x14ac:dyDescent="0.2">
      <c r="A12" s="4">
        <f>IF('True_Odds_Calculator_3-way'!A13="","",'True_Odds_Calculator_3-way'!A13)</f>
        <v>5.26</v>
      </c>
      <c r="B12" s="4">
        <f>IF('True_Odds_Calculator_3-way'!B13="","",'True_Odds_Calculator_3-way'!B13)</f>
        <v>3.62</v>
      </c>
      <c r="C12" s="4">
        <f>IF('True_Odds_Calculator_3-way'!C13="","",'True_Odds_Calculator_3-way'!C13)</f>
        <v>1.75</v>
      </c>
      <c r="D12" s="4">
        <f t="shared" si="0"/>
        <v>3.7785733792288001E-2</v>
      </c>
      <c r="E12" s="4">
        <f t="shared" si="1"/>
        <v>5.6332054164623937</v>
      </c>
      <c r="F12" s="4">
        <f t="shared" si="2"/>
        <v>3.7929382035900878</v>
      </c>
      <c r="G12" s="4">
        <f t="shared" si="3"/>
        <v>1.7894423113068227</v>
      </c>
      <c r="I12" s="4">
        <f t="shared" si="4"/>
        <v>1.037785733792288</v>
      </c>
    </row>
    <row r="13" spans="1:9" x14ac:dyDescent="0.2">
      <c r="A13" s="4">
        <f>IF('True_Odds_Calculator_3-way'!A14="","",'True_Odds_Calculator_3-way'!A14)</f>
        <v>3.38</v>
      </c>
      <c r="B13" s="4">
        <f>IF('True_Odds_Calculator_3-way'!B14="","",'True_Odds_Calculator_3-way'!B14)</f>
        <v>3.5</v>
      </c>
      <c r="C13" s="4">
        <f>IF('True_Odds_Calculator_3-way'!C14="","",'True_Odds_Calculator_3-way'!C14)</f>
        <v>2.21</v>
      </c>
      <c r="D13" s="4">
        <f t="shared" si="0"/>
        <v>3.4060961662771616E-2</v>
      </c>
      <c r="E13" s="4">
        <f t="shared" si="1"/>
        <v>3.5148849402854649</v>
      </c>
      <c r="F13" s="4">
        <f t="shared" si="2"/>
        <v>3.644837793753398</v>
      </c>
      <c r="G13" s="4">
        <f t="shared" si="3"/>
        <v>2.2668795791846703</v>
      </c>
      <c r="I13" s="4">
        <f t="shared" si="4"/>
        <v>1.0340609616627716</v>
      </c>
    </row>
    <row r="14" spans="1:9" x14ac:dyDescent="0.2">
      <c r="A14" s="4">
        <f>IF('True_Odds_Calculator_3-way'!A15="","",'True_Odds_Calculator_3-way'!A15)</f>
        <v>3.59</v>
      </c>
      <c r="B14" s="4">
        <f>IF('True_Odds_Calculator_3-way'!B15="","",'True_Odds_Calculator_3-way'!B15)</f>
        <v>3.74</v>
      </c>
      <c r="C14" s="4">
        <f>IF('True_Odds_Calculator_3-way'!C15="","",'True_Odds_Calculator_3-way'!C15)</f>
        <v>2.0499999999999998</v>
      </c>
      <c r="D14" s="4">
        <f t="shared" si="0"/>
        <v>3.3736089226591659E-2</v>
      </c>
      <c r="E14" s="4">
        <f t="shared" si="1"/>
        <v>3.7410285138518957</v>
      </c>
      <c r="F14" s="4">
        <f t="shared" si="2"/>
        <v>3.9042015741896074</v>
      </c>
      <c r="G14" s="4">
        <f t="shared" si="3"/>
        <v>2.0983737992433777</v>
      </c>
      <c r="I14" s="4">
        <f t="shared" si="4"/>
        <v>1.0337360892265917</v>
      </c>
    </row>
    <row r="15" spans="1:9" x14ac:dyDescent="0.2">
      <c r="A15" s="4">
        <f>IF('True_Odds_Calculator_3-way'!A16="","",'True_Odds_Calculator_3-way'!A16)</f>
        <v>5.1100000000000003</v>
      </c>
      <c r="B15" s="4">
        <f>IF('True_Odds_Calculator_3-way'!B16="","",'True_Odds_Calculator_3-way'!B16)</f>
        <v>3.66</v>
      </c>
      <c r="C15" s="4">
        <f>IF('True_Odds_Calculator_3-way'!C16="","",'True_Odds_Calculator_3-way'!C16)</f>
        <v>1.76</v>
      </c>
      <c r="D15" s="4">
        <f t="shared" si="0"/>
        <v>3.7100578140326634E-2</v>
      </c>
      <c r="E15" s="4">
        <f t="shared" si="1"/>
        <v>5.4547083957335287</v>
      </c>
      <c r="F15" s="4">
        <f t="shared" si="2"/>
        <v>3.8335152721457839</v>
      </c>
      <c r="G15" s="4">
        <f t="shared" si="3"/>
        <v>1.7991599257348463</v>
      </c>
      <c r="I15" s="4">
        <f t="shared" si="4"/>
        <v>1.0371005781403266</v>
      </c>
    </row>
    <row r="16" spans="1:9" x14ac:dyDescent="0.2">
      <c r="A16" s="4">
        <f>IF('True_Odds_Calculator_3-way'!A17="","",'True_Odds_Calculator_3-way'!A17)</f>
        <v>3.89</v>
      </c>
      <c r="B16" s="4">
        <f>IF('True_Odds_Calculator_3-way'!B17="","",'True_Odds_Calculator_3-way'!B17)</f>
        <v>3.65</v>
      </c>
      <c r="C16" s="4">
        <f>IF('True_Odds_Calculator_3-way'!C17="","",'True_Odds_Calculator_3-way'!C17)</f>
        <v>1.99</v>
      </c>
      <c r="D16" s="4">
        <f t="shared" si="0"/>
        <v>3.3554574294156314E-2</v>
      </c>
      <c r="E16" s="4">
        <f t="shared" si="1"/>
        <v>4.0669492954631217</v>
      </c>
      <c r="F16" s="4">
        <f t="shared" si="2"/>
        <v>3.8053524960365142</v>
      </c>
      <c r="G16" s="4">
        <f t="shared" si="3"/>
        <v>2.0353014706915182</v>
      </c>
      <c r="I16" s="4">
        <f t="shared" si="4"/>
        <v>1.0335545742941563</v>
      </c>
    </row>
    <row r="17" spans="1:9" x14ac:dyDescent="0.2">
      <c r="A17" s="4">
        <f>IF('True_Odds_Calculator_3-way'!A18="","",'True_Odds_Calculator_3-way'!A18)</f>
        <v>2.6</v>
      </c>
      <c r="B17" s="4">
        <f>IF('True_Odds_Calculator_3-way'!B18="","",'True_Odds_Calculator_3-way'!B18)</f>
        <v>3.18</v>
      </c>
      <c r="C17" s="4">
        <f>IF('True_Odds_Calculator_3-way'!C18="","",'True_Odds_Calculator_3-way'!C18)</f>
        <v>3</v>
      </c>
      <c r="D17" s="4">
        <f t="shared" si="0"/>
        <v>3.2414126753749217E-2</v>
      </c>
      <c r="E17" s="4">
        <f t="shared" si="1"/>
        <v>2.6751509922346846</v>
      </c>
      <c r="F17" s="4">
        <f t="shared" si="2"/>
        <v>3.2931492299522036</v>
      </c>
      <c r="G17" s="4">
        <f t="shared" si="3"/>
        <v>3.1004999999999998</v>
      </c>
      <c r="I17" s="4">
        <f t="shared" si="4"/>
        <v>1.0324141267537492</v>
      </c>
    </row>
    <row r="18" spans="1:9" x14ac:dyDescent="0.2">
      <c r="A18" s="4">
        <f>IF('True_Odds_Calculator_3-way'!A19="","",'True_Odds_Calculator_3-way'!A19)</f>
        <v>1.76</v>
      </c>
      <c r="B18" s="4">
        <f>IF('True_Odds_Calculator_3-way'!B19="","",'True_Odds_Calculator_3-way'!B19)</f>
        <v>3.93</v>
      </c>
      <c r="C18" s="4">
        <f>IF('True_Odds_Calculator_3-way'!C19="","",'True_Odds_Calculator_3-way'!C19)</f>
        <v>4.66</v>
      </c>
      <c r="D18" s="4">
        <f t="shared" si="0"/>
        <v>3.7227019068581058E-2</v>
      </c>
      <c r="E18" s="4">
        <f t="shared" si="1"/>
        <v>1.7992963648494438</v>
      </c>
      <c r="F18" s="4">
        <f t="shared" si="2"/>
        <v>4.131481594784816</v>
      </c>
      <c r="G18" s="4">
        <f t="shared" si="3"/>
        <v>4.9460076904474191</v>
      </c>
      <c r="I18" s="4">
        <f t="shared" si="4"/>
        <v>1.0372270190685811</v>
      </c>
    </row>
    <row r="19" spans="1:9" x14ac:dyDescent="0.2">
      <c r="A19" s="4">
        <f>IF('True_Odds_Calculator_3-way'!A20="","",'True_Odds_Calculator_3-way'!A20)</f>
        <v>1.96</v>
      </c>
      <c r="B19" s="4">
        <f>IF('True_Odds_Calculator_3-way'!B20="","",'True_Odds_Calculator_3-way'!B20)</f>
        <v>3.43</v>
      </c>
      <c r="C19" s="4">
        <f>IF('True_Odds_Calculator_3-way'!C20="","",'True_Odds_Calculator_3-way'!C20)</f>
        <v>4.26</v>
      </c>
      <c r="D19" s="4">
        <f t="shared" si="0"/>
        <v>3.6491055174584952E-2</v>
      </c>
      <c r="E19" s="4">
        <f t="shared" si="1"/>
        <v>2.0078692549400419</v>
      </c>
      <c r="F19" s="4">
        <f t="shared" si="2"/>
        <v>3.5793350099617864</v>
      </c>
      <c r="G19" s="4">
        <f t="shared" si="3"/>
        <v>4.4928050180387009</v>
      </c>
      <c r="I19" s="4">
        <f t="shared" si="4"/>
        <v>1.036491055174585</v>
      </c>
    </row>
    <row r="20" spans="1:9" x14ac:dyDescent="0.2">
      <c r="A20" s="4">
        <f>IF('True_Odds_Calculator_3-way'!A21="","",'True_Odds_Calculator_3-way'!A21)</f>
        <v>2.58</v>
      </c>
      <c r="B20" s="4">
        <f>IF('True_Odds_Calculator_3-way'!B21="","",'True_Odds_Calculator_3-way'!B21)</f>
        <v>3.17</v>
      </c>
      <c r="C20" s="4">
        <f>IF('True_Odds_Calculator_3-way'!C21="","",'True_Odds_Calculator_3-way'!C21)</f>
        <v>3.03</v>
      </c>
      <c r="D20" s="4">
        <f t="shared" si="0"/>
        <v>3.3087315774347648E-2</v>
      </c>
      <c r="E20" s="4">
        <f t="shared" si="1"/>
        <v>2.6555643260571986</v>
      </c>
      <c r="F20" s="4">
        <f t="shared" si="2"/>
        <v>3.2848456393524681</v>
      </c>
      <c r="G20" s="4">
        <f t="shared" si="3"/>
        <v>3.1347579328565724</v>
      </c>
      <c r="I20" s="4">
        <f t="shared" si="4"/>
        <v>1.0330873157743476</v>
      </c>
    </row>
    <row r="21" spans="1:9" x14ac:dyDescent="0.2">
      <c r="A21" s="4">
        <f>IF('True_Odds_Calculator_3-way'!A22="","",'True_Odds_Calculator_3-way'!A22)</f>
        <v>1.99</v>
      </c>
      <c r="B21" s="4">
        <f>IF('True_Odds_Calculator_3-way'!B22="","",'True_Odds_Calculator_3-way'!B22)</f>
        <v>3.43</v>
      </c>
      <c r="C21" s="4">
        <f>IF('True_Odds_Calculator_3-way'!C22="","",'True_Odds_Calculator_3-way'!C22)</f>
        <v>4.16</v>
      </c>
      <c r="D21" s="4">
        <f t="shared" si="0"/>
        <v>3.4442367703058752E-2</v>
      </c>
      <c r="E21" s="4">
        <f t="shared" si="1"/>
        <v>2.0365280900455889</v>
      </c>
      <c r="F21" s="4">
        <f t="shared" si="2"/>
        <v>3.5706073282997188</v>
      </c>
      <c r="G21" s="4">
        <f t="shared" si="3"/>
        <v>4.3686469414607174</v>
      </c>
      <c r="I21" s="4">
        <f t="shared" si="4"/>
        <v>1.0344423677030588</v>
      </c>
    </row>
    <row r="22" spans="1:9" x14ac:dyDescent="0.2">
      <c r="A22" s="4">
        <f>IF('True_Odds_Calculator_3-way'!A23="","",'True_Odds_Calculator_3-way'!A23)</f>
        <v>2.4300000000000002</v>
      </c>
      <c r="B22" s="4">
        <f>IF('True_Odds_Calculator_3-way'!B23="","",'True_Odds_Calculator_3-way'!B23)</f>
        <v>3.32</v>
      </c>
      <c r="C22" s="4">
        <f>IF('True_Odds_Calculator_3-way'!C23="","",'True_Odds_Calculator_3-way'!C23)</f>
        <v>3.12</v>
      </c>
      <c r="D22" s="4">
        <f t="shared" si="0"/>
        <v>3.3240273534784759E-2</v>
      </c>
      <c r="E22" s="4">
        <f t="shared" si="1"/>
        <v>2.497237165638309</v>
      </c>
      <c r="F22" s="4">
        <f t="shared" si="2"/>
        <v>3.446793406935293</v>
      </c>
      <c r="G22" s="4">
        <f t="shared" si="3"/>
        <v>3.2317201937575231</v>
      </c>
      <c r="I22" s="4">
        <f t="shared" si="4"/>
        <v>1.0332402735347848</v>
      </c>
    </row>
    <row r="23" spans="1:9" x14ac:dyDescent="0.2">
      <c r="A23" s="4">
        <f>IF('True_Odds_Calculator_3-way'!A24="","",'True_Odds_Calculator_3-way'!A24)</f>
        <v>3.29</v>
      </c>
      <c r="B23" s="4">
        <f>IF('True_Odds_Calculator_3-way'!B24="","",'True_Odds_Calculator_3-way'!B24)</f>
        <v>3.04</v>
      </c>
      <c r="C23" s="4">
        <f>IF('True_Odds_Calculator_3-way'!C24="","",'True_Odds_Calculator_3-way'!C24)</f>
        <v>2.5</v>
      </c>
      <c r="D23" s="4">
        <f t="shared" si="0"/>
        <v>3.2898736202207512E-2</v>
      </c>
      <c r="E23" s="4">
        <f t="shared" si="1"/>
        <v>3.4131425919353515</v>
      </c>
      <c r="F23" s="4">
        <f t="shared" si="2"/>
        <v>3.1448407707400512</v>
      </c>
      <c r="G23" s="4">
        <f t="shared" si="3"/>
        <v>2.5704710405658244</v>
      </c>
      <c r="I23" s="4">
        <f t="shared" si="4"/>
        <v>1.0328987362022075</v>
      </c>
    </row>
    <row r="24" spans="1:9" x14ac:dyDescent="0.2">
      <c r="A24" s="4">
        <f>IF('True_Odds_Calculator_3-way'!A25="","",'True_Odds_Calculator_3-way'!A25)</f>
        <v>1.98</v>
      </c>
      <c r="B24" s="4">
        <f>IF('True_Odds_Calculator_3-way'!B25="","",'True_Odds_Calculator_3-way'!B25)</f>
        <v>3.37</v>
      </c>
      <c r="C24" s="4">
        <f>IF('True_Odds_Calculator_3-way'!C25="","",'True_Odds_Calculator_3-way'!C25)</f>
        <v>4.2699999999999996</v>
      </c>
      <c r="D24" s="4">
        <f t="shared" si="0"/>
        <v>3.5978447565741423E-2</v>
      </c>
      <c r="E24" s="4">
        <f t="shared" si="1"/>
        <v>2.0281602374605412</v>
      </c>
      <c r="F24" s="4">
        <f t="shared" si="2"/>
        <v>3.5119377360386759</v>
      </c>
      <c r="G24" s="4">
        <f t="shared" si="3"/>
        <v>4.5004658104992119</v>
      </c>
      <c r="I24" s="4">
        <f t="shared" si="4"/>
        <v>1.0359784475657414</v>
      </c>
    </row>
    <row r="25" spans="1:9" x14ac:dyDescent="0.2">
      <c r="A25" s="4">
        <f>IF('True_Odds_Calculator_3-way'!A26="","",'True_Odds_Calculator_3-way'!A26)</f>
        <v>1.65</v>
      </c>
      <c r="B25" s="4">
        <f>IF('True_Odds_Calculator_3-way'!B26="","",'True_Odds_Calculator_3-way'!B26)</f>
        <v>3.93</v>
      </c>
      <c r="C25" s="4">
        <f>IF('True_Odds_Calculator_3-way'!C26="","",'True_Odds_Calculator_3-way'!C26)</f>
        <v>5.72</v>
      </c>
      <c r="D25" s="4">
        <f t="shared" si="0"/>
        <v>3.5338707094432209E-2</v>
      </c>
      <c r="E25" s="4">
        <f t="shared" si="1"/>
        <v>1.6827055512306124</v>
      </c>
      <c r="F25" s="4">
        <f t="shared" si="2"/>
        <v>4.1207655081390238</v>
      </c>
      <c r="G25" s="4">
        <f t="shared" si="3"/>
        <v>6.1332533013205266</v>
      </c>
      <c r="I25" s="4">
        <f t="shared" si="4"/>
        <v>1.0353387070944322</v>
      </c>
    </row>
    <row r="26" spans="1:9" x14ac:dyDescent="0.2">
      <c r="A26" s="4">
        <f>IF('True_Odds_Calculator_3-way'!A27="","",'True_Odds_Calculator_3-way'!A27)</f>
        <v>2.06</v>
      </c>
      <c r="B26" s="4">
        <f>IF('True_Odds_Calculator_3-way'!B27="","",'True_Odds_Calculator_3-way'!B27)</f>
        <v>3.5</v>
      </c>
      <c r="C26" s="4">
        <f>IF('True_Odds_Calculator_3-way'!C27="","",'True_Odds_Calculator_3-way'!C27)</f>
        <v>3.8</v>
      </c>
      <c r="D26" s="4">
        <f t="shared" si="0"/>
        <v>3.4309073655011346E-2</v>
      </c>
      <c r="E26" s="4">
        <f t="shared" si="1"/>
        <v>2.1097022587268994</v>
      </c>
      <c r="F26" s="4">
        <f t="shared" si="2"/>
        <v>3.6459368346344925</v>
      </c>
      <c r="G26" s="4">
        <f t="shared" si="3"/>
        <v>3.9726437892701782</v>
      </c>
      <c r="I26" s="4">
        <f t="shared" si="4"/>
        <v>1.0343090736550113</v>
      </c>
    </row>
    <row r="27" spans="1:9" x14ac:dyDescent="0.2">
      <c r="A27" s="4">
        <f>IF('True_Odds_Calculator_3-way'!A28="","",'True_Odds_Calculator_3-way'!A28)</f>
        <v>2.5</v>
      </c>
      <c r="B27" s="4">
        <f>IF('True_Odds_Calculator_3-way'!B28="","",'True_Odds_Calculator_3-way'!B28)</f>
        <v>3.11</v>
      </c>
      <c r="C27" s="4">
        <f>IF('True_Odds_Calculator_3-way'!C28="","",'True_Odds_Calculator_3-way'!C28)</f>
        <v>3.21</v>
      </c>
      <c r="D27" s="4">
        <f t="shared" si="0"/>
        <v>3.3069888110907497E-2</v>
      </c>
      <c r="E27" s="4">
        <f t="shared" si="1"/>
        <v>2.5708480477407774</v>
      </c>
      <c r="F27" s="4">
        <f t="shared" si="2"/>
        <v>3.2204033178994096</v>
      </c>
      <c r="G27" s="4">
        <f t="shared" si="3"/>
        <v>3.3277517650274562</v>
      </c>
      <c r="I27" s="4">
        <f t="shared" si="4"/>
        <v>1.0330698881109075</v>
      </c>
    </row>
    <row r="28" spans="1:9" x14ac:dyDescent="0.2">
      <c r="A28" s="4">
        <f>IF('True_Odds_Calculator_3-way'!A29="","",'True_Odds_Calculator_3-way'!A29)</f>
        <v>1.74</v>
      </c>
      <c r="B28" s="4">
        <f>IF('True_Odds_Calculator_3-way'!B29="","",'True_Odds_Calculator_3-way'!B29)</f>
        <v>3.56</v>
      </c>
      <c r="C28" s="4">
        <f>IF('True_Odds_Calculator_3-way'!C29="","",'True_Odds_Calculator_3-way'!C29)</f>
        <v>5.57</v>
      </c>
      <c r="D28" s="4">
        <f t="shared" si="0"/>
        <v>3.5144733727179522E-2</v>
      </c>
      <c r="E28" s="4">
        <f t="shared" si="1"/>
        <v>1.7762060882085162</v>
      </c>
      <c r="F28" s="4">
        <f t="shared" si="2"/>
        <v>3.7149315316675908</v>
      </c>
      <c r="G28" s="4">
        <f t="shared" si="3"/>
        <v>5.958825620841826</v>
      </c>
      <c r="I28" s="4">
        <f t="shared" si="4"/>
        <v>1.0351447337271795</v>
      </c>
    </row>
    <row r="29" spans="1:9" x14ac:dyDescent="0.2">
      <c r="A29" s="4">
        <f>IF('True_Odds_Calculator_3-way'!A30="","",'True_Odds_Calculator_3-way'!A30)</f>
        <v>2.5099999999999998</v>
      </c>
      <c r="B29" s="4">
        <f>IF('True_Odds_Calculator_3-way'!B30="","",'True_Odds_Calculator_3-way'!B30)</f>
        <v>3.08</v>
      </c>
      <c r="C29" s="4">
        <f>IF('True_Odds_Calculator_3-way'!C30="","",'True_Odds_Calculator_3-way'!C30)</f>
        <v>3.22</v>
      </c>
      <c r="D29" s="4">
        <f t="shared" si="0"/>
        <v>3.3640705388496839E-2</v>
      </c>
      <c r="E29" s="4">
        <f t="shared" si="1"/>
        <v>2.582692613092771</v>
      </c>
      <c r="F29" s="4">
        <f t="shared" si="2"/>
        <v>3.1901818329701142</v>
      </c>
      <c r="G29" s="4">
        <f t="shared" si="3"/>
        <v>3.3406221505225502</v>
      </c>
      <c r="I29" s="4">
        <f t="shared" si="4"/>
        <v>1.0336407053884968</v>
      </c>
    </row>
    <row r="30" spans="1:9" x14ac:dyDescent="0.2">
      <c r="A30" s="4">
        <f>IF('True_Odds_Calculator_3-way'!A31="","",'True_Odds_Calculator_3-way'!A31)</f>
        <v>2.87</v>
      </c>
      <c r="B30" s="4">
        <f>IF('True_Odds_Calculator_3-way'!B31="","",'True_Odds_Calculator_3-way'!B31)</f>
        <v>3.22</v>
      </c>
      <c r="C30" s="4">
        <f>IF('True_Odds_Calculator_3-way'!C31="","",'True_Odds_Calculator_3-way'!C31)</f>
        <v>2.68</v>
      </c>
      <c r="D30" s="4">
        <f t="shared" si="0"/>
        <v>3.212539031851791E-2</v>
      </c>
      <c r="E30" s="4">
        <f t="shared" si="1"/>
        <v>2.9610013122305237</v>
      </c>
      <c r="F30" s="4">
        <f t="shared" si="2"/>
        <v>3.3349947969294336</v>
      </c>
      <c r="G30" s="4">
        <f t="shared" si="3"/>
        <v>2.7591849721440647</v>
      </c>
      <c r="I30" s="4">
        <f t="shared" si="4"/>
        <v>1.0321253903185179</v>
      </c>
    </row>
    <row r="31" spans="1:9" x14ac:dyDescent="0.2">
      <c r="A31" s="4">
        <f>IF('True_Odds_Calculator_3-way'!A32="","",'True_Odds_Calculator_3-way'!A32)</f>
        <v>3.38</v>
      </c>
      <c r="B31" s="4">
        <f>IF('True_Odds_Calculator_3-way'!B32="","",'True_Odds_Calculator_3-way'!B32)</f>
        <v>3.18</v>
      </c>
      <c r="C31" s="4">
        <f>IF('True_Odds_Calculator_3-way'!C32="","",'True_Odds_Calculator_3-way'!C32)</f>
        <v>2.36</v>
      </c>
      <c r="D31" s="4">
        <f t="shared" si="0"/>
        <v>3.4052210530034044E-2</v>
      </c>
      <c r="E31" s="4">
        <f t="shared" si="1"/>
        <v>3.5148489022764431</v>
      </c>
      <c r="F31" s="4">
        <f t="shared" si="2"/>
        <v>3.2990814780697866</v>
      </c>
      <c r="G31" s="4">
        <f t="shared" si="3"/>
        <v>2.4249591732994658</v>
      </c>
      <c r="I31" s="4">
        <f t="shared" si="4"/>
        <v>1.034052210530034</v>
      </c>
    </row>
    <row r="32" spans="1:9" x14ac:dyDescent="0.2">
      <c r="A32" s="4">
        <f>IF('True_Odds_Calculator_3-way'!A33="","",'True_Odds_Calculator_3-way'!A33)</f>
        <v>2.86</v>
      </c>
      <c r="B32" s="4">
        <f>IF('True_Odds_Calculator_3-way'!B33="","",'True_Odds_Calculator_3-way'!B33)</f>
        <v>3.05</v>
      </c>
      <c r="C32" s="4">
        <f>IF('True_Odds_Calculator_3-way'!C33="","",'True_Odds_Calculator_3-way'!C33)</f>
        <v>2.82</v>
      </c>
      <c r="D32" s="4">
        <f t="shared" si="0"/>
        <v>3.2129131187380366E-2</v>
      </c>
      <c r="E32" s="4">
        <f t="shared" si="1"/>
        <v>2.9503691330710131</v>
      </c>
      <c r="F32" s="4">
        <f t="shared" si="2"/>
        <v>3.1529912506846753</v>
      </c>
      <c r="G32" s="4">
        <f t="shared" si="3"/>
        <v>2.9078201922402522</v>
      </c>
      <c r="I32" s="4">
        <f t="shared" si="4"/>
        <v>1.0321291311873804</v>
      </c>
    </row>
    <row r="33" spans="1:9" x14ac:dyDescent="0.2">
      <c r="A33" s="4">
        <f>IF('True_Odds_Calculator_3-way'!A34="","",'True_Odds_Calculator_3-way'!A34)</f>
        <v>2.2000000000000002</v>
      </c>
      <c r="B33" s="4">
        <f>IF('True_Odds_Calculator_3-way'!B34="","",'True_Odds_Calculator_3-way'!B34)</f>
        <v>3.24</v>
      </c>
      <c r="C33" s="4">
        <f>IF('True_Odds_Calculator_3-way'!C34="","",'True_Odds_Calculator_3-way'!C34)</f>
        <v>3.7</v>
      </c>
      <c r="D33" s="4">
        <f t="shared" si="0"/>
        <v>3.3457700124366774E-2</v>
      </c>
      <c r="E33" s="4">
        <f t="shared" si="1"/>
        <v>2.2553361306211803</v>
      </c>
      <c r="F33" s="4">
        <f t="shared" si="2"/>
        <v>3.3614642104547623</v>
      </c>
      <c r="G33" s="4">
        <f t="shared" si="3"/>
        <v>3.8592500097553364</v>
      </c>
      <c r="I33" s="4">
        <f t="shared" si="4"/>
        <v>1.0334577001243668</v>
      </c>
    </row>
    <row r="34" spans="1:9" x14ac:dyDescent="0.2">
      <c r="A34" s="4">
        <f>IF('True_Odds_Calculator_3-way'!A35="","",'True_Odds_Calculator_3-way'!A35)</f>
        <v>2.31</v>
      </c>
      <c r="B34" s="4">
        <f>IF('True_Odds_Calculator_3-way'!B35="","",'True_Odds_Calculator_3-way'!B35)</f>
        <v>3.28</v>
      </c>
      <c r="C34" s="4">
        <f>IF('True_Odds_Calculator_3-way'!C35="","",'True_Odds_Calculator_3-way'!C35)</f>
        <v>3.38</v>
      </c>
      <c r="D34" s="4">
        <f t="shared" si="0"/>
        <v>3.363646984660118E-2</v>
      </c>
      <c r="E34" s="4">
        <f t="shared" si="1"/>
        <v>2.3714199711930912</v>
      </c>
      <c r="F34" s="4">
        <f t="shared" si="2"/>
        <v>3.4052303201704248</v>
      </c>
      <c r="G34" s="4">
        <f t="shared" si="3"/>
        <v>3.5131376930908176</v>
      </c>
      <c r="I34" s="4">
        <f t="shared" si="4"/>
        <v>1.0336364698466012</v>
      </c>
    </row>
    <row r="35" spans="1:9" x14ac:dyDescent="0.2">
      <c r="A35" s="4">
        <f>IF('True_Odds_Calculator_3-way'!A36="","",'True_Odds_Calculator_3-way'!A36)</f>
        <v>1.3</v>
      </c>
      <c r="B35" s="4">
        <f>IF('True_Odds_Calculator_3-way'!B36="","",'True_Odds_Calculator_3-way'!B36)</f>
        <v>5.44</v>
      </c>
      <c r="C35" s="4">
        <f>IF('True_Odds_Calculator_3-way'!C36="","",'True_Odds_Calculator_3-way'!C36)</f>
        <v>10.24</v>
      </c>
      <c r="D35" s="4">
        <f t="shared" si="0"/>
        <v>5.0710548642533881E-2</v>
      </c>
      <c r="E35" s="4">
        <f t="shared" si="1"/>
        <v>1.3292087931020982</v>
      </c>
      <c r="F35" s="4">
        <f t="shared" si="2"/>
        <v>5.9908933676891039</v>
      </c>
      <c r="G35" s="4">
        <f t="shared" si="3"/>
        <v>12.38348168685247</v>
      </c>
      <c r="I35" s="4">
        <f t="shared" si="4"/>
        <v>1.0507105486425339</v>
      </c>
    </row>
    <row r="36" spans="1:9" x14ac:dyDescent="0.2">
      <c r="A36" s="4">
        <f>IF('True_Odds_Calculator_3-way'!A37="","",'True_Odds_Calculator_3-way'!A37)</f>
        <v>1.66</v>
      </c>
      <c r="B36" s="4">
        <f>IF('True_Odds_Calculator_3-way'!B37="","",'True_Odds_Calculator_3-way'!B37)</f>
        <v>3.9</v>
      </c>
      <c r="C36" s="4">
        <f>IF('True_Odds_Calculator_3-way'!C37="","",'True_Odds_Calculator_3-way'!C37)</f>
        <v>5.26</v>
      </c>
      <c r="D36" s="4">
        <f t="shared" si="0"/>
        <v>4.8933963405538128E-2</v>
      </c>
      <c r="E36" s="4">
        <f t="shared" si="1"/>
        <v>1.7061983805100038</v>
      </c>
      <c r="F36" s="4">
        <f t="shared" si="2"/>
        <v>4.1649497481291116</v>
      </c>
      <c r="G36" s="4">
        <f t="shared" si="3"/>
        <v>5.7536489813940834</v>
      </c>
      <c r="I36" s="4">
        <f t="shared" si="4"/>
        <v>1.0489339634055381</v>
      </c>
    </row>
    <row r="37" spans="1:9" x14ac:dyDescent="0.2">
      <c r="A37" s="4">
        <f>IF('True_Odds_Calculator_3-way'!A38="","",'True_Odds_Calculator_3-way'!A38)</f>
        <v>2.91</v>
      </c>
      <c r="B37" s="4">
        <f>IF('True_Odds_Calculator_3-way'!B38="","",'True_Odds_Calculator_3-way'!B38)</f>
        <v>3.39</v>
      </c>
      <c r="C37" s="4">
        <f>IF('True_Odds_Calculator_3-way'!C38="","",'True_Odds_Calculator_3-way'!C38)</f>
        <v>2.4700000000000002</v>
      </c>
      <c r="D37" s="4">
        <f t="shared" si="0"/>
        <v>4.3486162016453722E-2</v>
      </c>
      <c r="E37" s="4">
        <f t="shared" si="1"/>
        <v>3.0381541329716426</v>
      </c>
      <c r="F37" s="4">
        <f t="shared" si="2"/>
        <v>3.5651912261041443</v>
      </c>
      <c r="G37" s="4">
        <f t="shared" si="3"/>
        <v>2.5617187714374117</v>
      </c>
      <c r="I37" s="4">
        <f t="shared" si="4"/>
        <v>1.0434861620164537</v>
      </c>
    </row>
    <row r="38" spans="1:9" x14ac:dyDescent="0.2">
      <c r="A38" s="4">
        <f>IF('True_Odds_Calculator_3-way'!A39="","",'True_Odds_Calculator_3-way'!A39)</f>
        <v>1.76</v>
      </c>
      <c r="B38" s="4">
        <f>IF('True_Odds_Calculator_3-way'!B39="","",'True_Odds_Calculator_3-way'!B39)</f>
        <v>3.65</v>
      </c>
      <c r="C38" s="4">
        <f>IF('True_Odds_Calculator_3-way'!C39="","",'True_Odds_Calculator_3-way'!C39)</f>
        <v>4.83</v>
      </c>
      <c r="D38" s="4">
        <f t="shared" si="0"/>
        <v>4.9193758395664311E-2</v>
      </c>
      <c r="E38" s="4">
        <f t="shared" si="1"/>
        <v>1.8123036977445637</v>
      </c>
      <c r="F38" s="4">
        <f t="shared" si="2"/>
        <v>3.8823691338262143</v>
      </c>
      <c r="G38" s="4">
        <f t="shared" si="3"/>
        <v>5.245449863121153</v>
      </c>
      <c r="I38" s="4">
        <f t="shared" si="4"/>
        <v>1.0491937583956643</v>
      </c>
    </row>
    <row r="39" spans="1:9" x14ac:dyDescent="0.2">
      <c r="A39" s="4">
        <f>IF('True_Odds_Calculator_3-way'!A40="","",'True_Odds_Calculator_3-way'!A40)</f>
        <v>3.64</v>
      </c>
      <c r="B39" s="4">
        <f>IF('True_Odds_Calculator_3-way'!B40="","",'True_Odds_Calculator_3-way'!B40)</f>
        <v>3.2</v>
      </c>
      <c r="C39" s="4">
        <f>IF('True_Odds_Calculator_3-way'!C40="","",'True_Odds_Calculator_3-way'!C40)</f>
        <v>2.19</v>
      </c>
      <c r="D39" s="4">
        <f t="shared" si="0"/>
        <v>4.3846279291484658E-2</v>
      </c>
      <c r="E39" s="4">
        <f t="shared" si="1"/>
        <v>3.8445295576302447</v>
      </c>
      <c r="F39" s="4">
        <f t="shared" si="2"/>
        <v>3.3570049902791328</v>
      </c>
      <c r="G39" s="4">
        <f t="shared" si="3"/>
        <v>2.2624148867482305</v>
      </c>
      <c r="I39" s="4">
        <f t="shared" si="4"/>
        <v>1.0438462792914847</v>
      </c>
    </row>
    <row r="40" spans="1:9" x14ac:dyDescent="0.2">
      <c r="A40" s="4">
        <f>IF('True_Odds_Calculator_3-way'!A41="","",'True_Odds_Calculator_3-way'!A41)</f>
        <v>2.68</v>
      </c>
      <c r="B40" s="4">
        <f>IF('True_Odds_Calculator_3-way'!B41="","",'True_Odds_Calculator_3-way'!B41)</f>
        <v>3.68</v>
      </c>
      <c r="C40" s="4">
        <f>IF('True_Odds_Calculator_3-way'!C41="","",'True_Odds_Calculator_3-way'!C41)</f>
        <v>2.39</v>
      </c>
      <c r="D40" s="4">
        <f t="shared" si="0"/>
        <v>6.3283500633995793E-2</v>
      </c>
      <c r="E40" s="4">
        <f t="shared" si="1"/>
        <v>2.840587683683288</v>
      </c>
      <c r="F40" s="4">
        <f t="shared" si="2"/>
        <v>3.9897124431051889</v>
      </c>
      <c r="G40" s="4">
        <f t="shared" si="3"/>
        <v>2.5168912242855948</v>
      </c>
      <c r="I40" s="4">
        <f t="shared" si="4"/>
        <v>1.0632835006339958</v>
      </c>
    </row>
    <row r="41" spans="1:9" x14ac:dyDescent="0.2">
      <c r="A41" s="4">
        <f>IF('True_Odds_Calculator_3-way'!A42="","",'True_Odds_Calculator_3-way'!A42)</f>
        <v>1.57</v>
      </c>
      <c r="B41" s="4">
        <f>IF('True_Odds_Calculator_3-way'!B42="","",'True_Odds_Calculator_3-way'!B42)</f>
        <v>3.81</v>
      </c>
      <c r="C41" s="4">
        <f>IF('True_Odds_Calculator_3-way'!C42="","",'True_Odds_Calculator_3-way'!C42)</f>
        <v>6</v>
      </c>
      <c r="D41" s="4">
        <f t="shared" si="0"/>
        <v>6.6076533426952189E-2</v>
      </c>
      <c r="E41" s="4">
        <f t="shared" si="1"/>
        <v>1.6262353021137768</v>
      </c>
      <c r="F41" s="4">
        <f t="shared" si="2"/>
        <v>4.1590126890318091</v>
      </c>
      <c r="G41" s="4">
        <f t="shared" si="3"/>
        <v>6.9136615811373092</v>
      </c>
      <c r="I41" s="4">
        <f t="shared" si="4"/>
        <v>1.0660765334269522</v>
      </c>
    </row>
    <row r="42" spans="1:9" x14ac:dyDescent="0.2">
      <c r="A42" s="4">
        <f>IF('True_Odds_Calculator_3-way'!A43="","",'True_Odds_Calculator_3-way'!A43)</f>
        <v>2.2000000000000002</v>
      </c>
      <c r="B42" s="4">
        <f>IF('True_Odds_Calculator_3-way'!B43="","",'True_Odds_Calculator_3-way'!B43)</f>
        <v>3.84</v>
      </c>
      <c r="C42" s="4">
        <f>IF('True_Odds_Calculator_3-way'!C43="","",'True_Odds_Calculator_3-way'!C43)</f>
        <v>3.04</v>
      </c>
      <c r="D42" s="4">
        <f t="shared" si="0"/>
        <v>4.3909489633173759E-2</v>
      </c>
      <c r="E42" s="4">
        <f t="shared" si="1"/>
        <v>2.2731976283092261</v>
      </c>
      <c r="F42" s="4">
        <f t="shared" si="2"/>
        <v>4.0686764904691088</v>
      </c>
      <c r="G42" s="4">
        <f t="shared" si="3"/>
        <v>3.1815635075849675</v>
      </c>
      <c r="I42" s="4">
        <f t="shared" si="4"/>
        <v>1.0439094896331738</v>
      </c>
    </row>
    <row r="43" spans="1:9" x14ac:dyDescent="0.2">
      <c r="A43" s="4">
        <f>IF('True_Odds_Calculator_3-way'!A44="","",'True_Odds_Calculator_3-way'!A44)</f>
        <v>3.63</v>
      </c>
      <c r="B43" s="4">
        <f>IF('True_Odds_Calculator_3-way'!B44="","",'True_Odds_Calculator_3-way'!B44)</f>
        <v>4.21</v>
      </c>
      <c r="C43" s="4">
        <f>IF('True_Odds_Calculator_3-way'!C44="","",'True_Odds_Calculator_3-way'!C44)</f>
        <v>1.88</v>
      </c>
      <c r="D43" s="4">
        <f t="shared" si="0"/>
        <v>4.492667849233456E-2</v>
      </c>
      <c r="E43" s="4">
        <f t="shared" si="1"/>
        <v>3.8386753069348631</v>
      </c>
      <c r="F43" s="4">
        <f t="shared" si="2"/>
        <v>4.4932888565073945</v>
      </c>
      <c r="G43" s="4">
        <f t="shared" si="3"/>
        <v>1.9344629707916245</v>
      </c>
      <c r="I43" s="4">
        <f t="shared" si="4"/>
        <v>1.0449266784923346</v>
      </c>
    </row>
    <row r="44" spans="1:9" x14ac:dyDescent="0.2">
      <c r="A44" s="4">
        <f>IF('True_Odds_Calculator_3-way'!A45="","",'True_Odds_Calculator_3-way'!A45)</f>
        <v>1.1200000000000001</v>
      </c>
      <c r="B44" s="4">
        <f>IF('True_Odds_Calculator_3-way'!B45="","",'True_Odds_Calculator_3-way'!B45)</f>
        <v>10.16</v>
      </c>
      <c r="C44" s="4">
        <f>IF('True_Odds_Calculator_3-way'!C45="","",'True_Odds_Calculator_3-way'!C45)</f>
        <v>25.77</v>
      </c>
      <c r="D44" s="4">
        <f t="shared" si="0"/>
        <v>3.0087151504199383E-2</v>
      </c>
      <c r="E44" s="4">
        <f t="shared" si="1"/>
        <v>1.1327233565162103</v>
      </c>
      <c r="F44" s="4">
        <f t="shared" si="2"/>
        <v>11.31271035336691</v>
      </c>
      <c r="G44" s="4">
        <f t="shared" si="3"/>
        <v>34.751469813054712</v>
      </c>
      <c r="I44" s="4">
        <f t="shared" si="4"/>
        <v>1.0300871515041994</v>
      </c>
    </row>
    <row r="45" spans="1:9" x14ac:dyDescent="0.2">
      <c r="A45" s="4">
        <f>IF('True_Odds_Calculator_3-way'!A46="","",'True_Odds_Calculator_3-way'!A46)</f>
        <v>3.66</v>
      </c>
      <c r="B45" s="4">
        <f>IF('True_Odds_Calculator_3-way'!B46="","",'True_Odds_Calculator_3-way'!B46)</f>
        <v>3.38</v>
      </c>
      <c r="C45" s="4">
        <f>IF('True_Odds_Calculator_3-way'!C46="","",'True_Odds_Calculator_3-way'!C46)</f>
        <v>2.21</v>
      </c>
      <c r="D45" s="4">
        <f t="shared" si="0"/>
        <v>2.1570719664332882E-2</v>
      </c>
      <c r="E45" s="4">
        <f t="shared" si="1"/>
        <v>3.7589208048445104</v>
      </c>
      <c r="F45" s="4">
        <f t="shared" si="2"/>
        <v>3.4641902532126534</v>
      </c>
      <c r="G45" s="4">
        <f t="shared" si="3"/>
        <v>2.2456848990331153</v>
      </c>
      <c r="I45" s="4">
        <f t="shared" si="4"/>
        <v>1.0215707196643329</v>
      </c>
    </row>
    <row r="46" spans="1:9" x14ac:dyDescent="0.2">
      <c r="A46" s="4">
        <f>IF('True_Odds_Calculator_3-way'!A47="","",'True_Odds_Calculator_3-way'!A47)</f>
        <v>1.61</v>
      </c>
      <c r="B46" s="4">
        <f>IF('True_Odds_Calculator_3-way'!B47="","",'True_Odds_Calculator_3-way'!B47)</f>
        <v>4.1900000000000004</v>
      </c>
      <c r="C46" s="4">
        <f>IF('True_Odds_Calculator_3-way'!C47="","",'True_Odds_Calculator_3-way'!C47)</f>
        <v>6.03</v>
      </c>
      <c r="D46" s="4">
        <f t="shared" si="0"/>
        <v>2.5618976179548669E-2</v>
      </c>
      <c r="E46" s="4">
        <f t="shared" si="1"/>
        <v>1.6324442317733572</v>
      </c>
      <c r="F46" s="4">
        <f t="shared" si="2"/>
        <v>4.3454865948620389</v>
      </c>
      <c r="G46" s="4">
        <f t="shared" si="3"/>
        <v>6.3573671684888629</v>
      </c>
      <c r="I46" s="4">
        <f t="shared" si="4"/>
        <v>1.0256189761795487</v>
      </c>
    </row>
    <row r="47" spans="1:9" x14ac:dyDescent="0.2">
      <c r="A47" s="4">
        <f>IF('True_Odds_Calculator_3-way'!A48="","",'True_Odds_Calculator_3-way'!A48)</f>
        <v>1.83</v>
      </c>
      <c r="B47" s="4">
        <f>IF('True_Odds_Calculator_3-way'!B48="","",'True_Odds_Calculator_3-way'!B48)</f>
        <v>4</v>
      </c>
      <c r="C47" s="4">
        <f>IF('True_Odds_Calculator_3-way'!C48="","",'True_Odds_Calculator_3-way'!C48)</f>
        <v>4.4000000000000004</v>
      </c>
      <c r="D47" s="4">
        <f t="shared" si="0"/>
        <v>2.3720814704421223E-2</v>
      </c>
      <c r="E47" s="4">
        <f t="shared" si="1"/>
        <v>1.856868321930971</v>
      </c>
      <c r="F47" s="4">
        <f t="shared" si="2"/>
        <v>4.130642954856361</v>
      </c>
      <c r="G47" s="4">
        <f t="shared" si="3"/>
        <v>4.5585959615021698</v>
      </c>
      <c r="I47" s="4">
        <f t="shared" si="4"/>
        <v>1.0237208147044212</v>
      </c>
    </row>
    <row r="48" spans="1:9" x14ac:dyDescent="0.2">
      <c r="A48" s="4">
        <f>IF('True_Odds_Calculator_3-way'!A49="","",'True_Odds_Calculator_3-way'!A49)</f>
        <v>2.35</v>
      </c>
      <c r="B48" s="4">
        <f>IF('True_Odds_Calculator_3-way'!B49="","",'True_Odds_Calculator_3-way'!B49)</f>
        <v>3.2</v>
      </c>
      <c r="C48" s="4">
        <f>IF('True_Odds_Calculator_3-way'!C49="","",'True_Odds_Calculator_3-way'!C49)</f>
        <v>3.45</v>
      </c>
      <c r="D48" s="4">
        <f t="shared" si="0"/>
        <v>2.788698735738504E-2</v>
      </c>
      <c r="E48" s="4">
        <f t="shared" si="1"/>
        <v>2.402481749571713</v>
      </c>
      <c r="F48" s="4">
        <f t="shared" si="2"/>
        <v>3.298105851942879</v>
      </c>
      <c r="G48" s="4">
        <f t="shared" si="3"/>
        <v>3.5643074668559525</v>
      </c>
      <c r="I48" s="4">
        <f t="shared" si="4"/>
        <v>1.027886987357385</v>
      </c>
    </row>
    <row r="49" spans="1:9" x14ac:dyDescent="0.2">
      <c r="A49" s="4">
        <f>IF('True_Odds_Calculator_3-way'!A50="","",'True_Odds_Calculator_3-way'!A50)</f>
        <v>1.52</v>
      </c>
      <c r="B49" s="4">
        <f>IF('True_Odds_Calculator_3-way'!B50="","",'True_Odds_Calculator_3-way'!B50)</f>
        <v>4.32</v>
      </c>
      <c r="C49" s="4">
        <f>IF('True_Odds_Calculator_3-way'!C50="","",'True_Odds_Calculator_3-way'!C50)</f>
        <v>6.99</v>
      </c>
      <c r="D49" s="4">
        <f t="shared" si="0"/>
        <v>3.2437734775661031E-2</v>
      </c>
      <c r="E49" s="4">
        <f t="shared" si="1"/>
        <v>1.5453988133268546</v>
      </c>
      <c r="F49" s="4">
        <f t="shared" si="2"/>
        <v>4.5316761237978493</v>
      </c>
      <c r="G49" s="4">
        <f t="shared" si="3"/>
        <v>7.56149738258536</v>
      </c>
      <c r="I49" s="4">
        <f t="shared" si="4"/>
        <v>1.032437734775661</v>
      </c>
    </row>
    <row r="50" spans="1:9" x14ac:dyDescent="0.2">
      <c r="A50" s="4">
        <f>IF('True_Odds_Calculator_3-way'!A51="","",'True_Odds_Calculator_3-way'!A51)</f>
        <v>1.93</v>
      </c>
      <c r="B50" s="4">
        <f>IF('True_Odds_Calculator_3-way'!B51="","",'True_Odds_Calculator_3-way'!B51)</f>
        <v>3.62</v>
      </c>
      <c r="C50" s="4">
        <f>IF('True_Odds_Calculator_3-way'!C51="","",'True_Odds_Calculator_3-way'!C51)</f>
        <v>4.2300000000000004</v>
      </c>
      <c r="D50" s="4">
        <f t="shared" si="0"/>
        <v>3.0784428333901381E-2</v>
      </c>
      <c r="E50" s="4">
        <f t="shared" si="1"/>
        <v>1.9689952597958009</v>
      </c>
      <c r="F50" s="4">
        <f t="shared" si="2"/>
        <v>3.7596583110839408</v>
      </c>
      <c r="G50" s="4">
        <f t="shared" si="3"/>
        <v>4.4219388730723335</v>
      </c>
      <c r="I50" s="4">
        <f t="shared" si="4"/>
        <v>1.0307844283339014</v>
      </c>
    </row>
    <row r="51" spans="1:9" x14ac:dyDescent="0.2">
      <c r="A51" s="4">
        <f>IF('True_Odds_Calculator_3-way'!A52="","",'True_Odds_Calculator_3-way'!A52)</f>
        <v>1.81</v>
      </c>
      <c r="B51" s="4">
        <f>IF('True_Odds_Calculator_3-way'!B52="","",'True_Odds_Calculator_3-way'!B52)</f>
        <v>3.75</v>
      </c>
      <c r="C51" s="4">
        <f>IF('True_Odds_Calculator_3-way'!C52="","",'True_Odds_Calculator_3-way'!C52)</f>
        <v>4.78</v>
      </c>
      <c r="D51" s="4">
        <f t="shared" si="0"/>
        <v>2.8357875432472701E-2</v>
      </c>
      <c r="E51" s="4">
        <f t="shared" si="1"/>
        <v>1.841506803052505</v>
      </c>
      <c r="F51" s="4">
        <f t="shared" si="2"/>
        <v>3.8878126329370275</v>
      </c>
      <c r="G51" s="4">
        <f t="shared" si="3"/>
        <v>5.0061977785721457</v>
      </c>
      <c r="I51" s="4">
        <f t="shared" si="4"/>
        <v>1.0283578754324727</v>
      </c>
    </row>
    <row r="52" spans="1:9" x14ac:dyDescent="0.2">
      <c r="A52" s="4">
        <f>IF('True_Odds_Calculator_3-way'!A53="","",'True_Odds_Calculator_3-way'!A53)</f>
        <v>2.19</v>
      </c>
      <c r="B52" s="4">
        <f>IF('True_Odds_Calculator_3-way'!B53="","",'True_Odds_Calculator_3-way'!B53)</f>
        <v>3.31</v>
      </c>
      <c r="C52" s="4">
        <f>IF('True_Odds_Calculator_3-way'!C53="","",'True_Odds_Calculator_3-way'!C53)</f>
        <v>3.72</v>
      </c>
      <c r="D52" s="4">
        <f t="shared" si="0"/>
        <v>2.7553012492663065E-2</v>
      </c>
      <c r="E52" s="4">
        <f t="shared" si="1"/>
        <v>2.234953175722985</v>
      </c>
      <c r="F52" s="4">
        <f t="shared" si="2"/>
        <v>3.4137794310668914</v>
      </c>
      <c r="G52" s="4">
        <f t="shared" si="3"/>
        <v>3.8515924902402952</v>
      </c>
      <c r="I52" s="4">
        <f t="shared" si="4"/>
        <v>1.0275530124926631</v>
      </c>
    </row>
    <row r="53" spans="1:9" x14ac:dyDescent="0.2">
      <c r="A53" s="4">
        <f>IF('True_Odds_Calculator_3-way'!A54="","",'True_Odds_Calculator_3-way'!A54)</f>
        <v>2.74</v>
      </c>
      <c r="B53" s="4">
        <f>IF('True_Odds_Calculator_3-way'!B54="","",'True_Odds_Calculator_3-way'!B54)</f>
        <v>3.17</v>
      </c>
      <c r="C53" s="4">
        <f>IF('True_Odds_Calculator_3-way'!C54="","",'True_Odds_Calculator_3-way'!C54)</f>
        <v>2.89</v>
      </c>
      <c r="D53" s="4">
        <f t="shared" si="0"/>
        <v>2.6441678144521141E-2</v>
      </c>
      <c r="E53" s="4">
        <f t="shared" si="1"/>
        <v>2.8078087671506236</v>
      </c>
      <c r="F53" s="4">
        <f t="shared" si="2"/>
        <v>3.2611157028765989</v>
      </c>
      <c r="G53" s="4">
        <f t="shared" si="3"/>
        <v>2.9655386450367027</v>
      </c>
      <c r="I53" s="4">
        <f t="shared" si="4"/>
        <v>1.0264416781445211</v>
      </c>
    </row>
    <row r="54" spans="1:9" x14ac:dyDescent="0.2">
      <c r="A54" s="4">
        <f>IF('True_Odds_Calculator_3-way'!A55="","",'True_Odds_Calculator_3-way'!A55)</f>
        <v>2.4500000000000002</v>
      </c>
      <c r="B54" s="4">
        <f>IF('True_Odds_Calculator_3-way'!B55="","",'True_Odds_Calculator_3-way'!B55)</f>
        <v>3.26</v>
      </c>
      <c r="C54" s="4">
        <f>IF('True_Odds_Calculator_3-way'!C55="","",'True_Odds_Calculator_3-way'!C55)</f>
        <v>3.21</v>
      </c>
      <c r="D54" s="4">
        <f t="shared" si="0"/>
        <v>2.6438211314570026E-2</v>
      </c>
      <c r="E54" s="4">
        <f t="shared" si="1"/>
        <v>2.5040658002986724</v>
      </c>
      <c r="F54" s="4">
        <f t="shared" si="2"/>
        <v>3.3564285923125965</v>
      </c>
      <c r="G54" s="4">
        <f t="shared" si="3"/>
        <v>3.3034509476158096</v>
      </c>
      <c r="I54" s="4">
        <f t="shared" si="4"/>
        <v>1.02643821131457</v>
      </c>
    </row>
    <row r="55" spans="1:9" x14ac:dyDescent="0.2">
      <c r="A55" s="4">
        <f>IF('True_Odds_Calculator_3-way'!A56="","",'True_Odds_Calculator_3-way'!A56)</f>
        <v>6.5</v>
      </c>
      <c r="B55" s="4">
        <f>IF('True_Odds_Calculator_3-way'!B56="","",'True_Odds_Calculator_3-way'!B56)</f>
        <v>4.2699999999999996</v>
      </c>
      <c r="C55" s="4">
        <f>IF('True_Odds_Calculator_3-way'!C56="","",'True_Odds_Calculator_3-way'!C56)</f>
        <v>1.56</v>
      </c>
      <c r="D55" s="4">
        <f t="shared" si="0"/>
        <v>2.9063832342520968E-2</v>
      </c>
      <c r="E55" s="4">
        <f t="shared" si="1"/>
        <v>6.9368231046931426</v>
      </c>
      <c r="F55" s="4">
        <f t="shared" si="2"/>
        <v>4.4542617689015689</v>
      </c>
      <c r="G55" s="4">
        <f t="shared" si="3"/>
        <v>1.5839383659364001</v>
      </c>
      <c r="I55" s="4">
        <f t="shared" si="4"/>
        <v>1.029063832342521</v>
      </c>
    </row>
    <row r="56" spans="1:9" x14ac:dyDescent="0.2">
      <c r="A56" s="4">
        <f>IF('True_Odds_Calculator_3-way'!A57="","",'True_Odds_Calculator_3-way'!A57)</f>
        <v>2.42</v>
      </c>
      <c r="B56" s="4">
        <f>IF('True_Odds_Calculator_3-way'!B57="","",'True_Odds_Calculator_3-way'!B57)</f>
        <v>3.24</v>
      </c>
      <c r="C56" s="4">
        <f>IF('True_Odds_Calculator_3-way'!C57="","",'True_Odds_Calculator_3-way'!C57)</f>
        <v>3.26</v>
      </c>
      <c r="D56" s="4">
        <f t="shared" si="0"/>
        <v>2.8613582062178455E-2</v>
      </c>
      <c r="E56" s="4">
        <f t="shared" si="1"/>
        <v>2.4771772715478786</v>
      </c>
      <c r="F56" s="4">
        <f t="shared" si="2"/>
        <v>3.3433174306755502</v>
      </c>
      <c r="G56" s="4">
        <f t="shared" si="3"/>
        <v>3.3646174842288676</v>
      </c>
      <c r="I56" s="4">
        <f t="shared" si="4"/>
        <v>1.0286135820621785</v>
      </c>
    </row>
    <row r="57" spans="1:9" x14ac:dyDescent="0.2">
      <c r="A57" s="4">
        <f>IF('True_Odds_Calculator_3-way'!A58="","",'True_Odds_Calculator_3-way'!A58)</f>
        <v>1.53</v>
      </c>
      <c r="B57" s="4">
        <f>IF('True_Odds_Calculator_3-way'!B58="","",'True_Odds_Calculator_3-way'!B58)</f>
        <v>4.4400000000000004</v>
      </c>
      <c r="C57" s="4">
        <f>IF('True_Odds_Calculator_3-way'!C58="","",'True_Odds_Calculator_3-way'!C58)</f>
        <v>6.5</v>
      </c>
      <c r="D57" s="4">
        <f t="shared" si="0"/>
        <v>3.2666150313209297E-2</v>
      </c>
      <c r="E57" s="4">
        <f t="shared" si="1"/>
        <v>1.5559212380898686</v>
      </c>
      <c r="F57" s="4">
        <f t="shared" si="2"/>
        <v>4.6655607447010858</v>
      </c>
      <c r="G57" s="4">
        <f t="shared" si="3"/>
        <v>6.9950890311133671</v>
      </c>
      <c r="I57" s="4">
        <f t="shared" si="4"/>
        <v>1.0326661503132093</v>
      </c>
    </row>
    <row r="58" spans="1:9" x14ac:dyDescent="0.2">
      <c r="A58" s="4">
        <f>IF('True_Odds_Calculator_3-way'!A59="","",'True_Odds_Calculator_3-way'!A59)</f>
        <v>1.32</v>
      </c>
      <c r="B58" s="4">
        <f>IF('True_Odds_Calculator_3-way'!B59="","",'True_Odds_Calculator_3-way'!B59)</f>
        <v>5.61</v>
      </c>
      <c r="C58" s="4">
        <f>IF('True_Odds_Calculator_3-way'!C59="","",'True_Odds_Calculator_3-way'!C59)</f>
        <v>10.56</v>
      </c>
      <c r="D58" s="4">
        <f t="shared" si="0"/>
        <v>3.0525846702317283E-2</v>
      </c>
      <c r="E58" s="4">
        <f t="shared" si="1"/>
        <v>1.3379707840604191</v>
      </c>
      <c r="F58" s="4">
        <f t="shared" si="2"/>
        <v>5.9496243923994703</v>
      </c>
      <c r="G58" s="4">
        <f t="shared" si="3"/>
        <v>11.83128295254833</v>
      </c>
      <c r="I58" s="4">
        <f t="shared" si="4"/>
        <v>1.0305258467023173</v>
      </c>
    </row>
    <row r="59" spans="1:9" x14ac:dyDescent="0.2">
      <c r="A59" s="4">
        <f>IF('True_Odds_Calculator_3-way'!A60="","",'True_Odds_Calculator_3-way'!A60)</f>
        <v>2.44</v>
      </c>
      <c r="B59" s="4">
        <f>IF('True_Odds_Calculator_3-way'!B60="","",'True_Odds_Calculator_3-way'!B60)</f>
        <v>3.17</v>
      </c>
      <c r="C59" s="4">
        <f>IF('True_Odds_Calculator_3-way'!C60="","",'True_Odds_Calculator_3-way'!C60)</f>
        <v>3.31</v>
      </c>
      <c r="D59" s="4">
        <f t="shared" si="0"/>
        <v>2.7408282448359467E-2</v>
      </c>
      <c r="E59" s="4">
        <f t="shared" si="1"/>
        <v>2.4956328208495422</v>
      </c>
      <c r="F59" s="4">
        <f t="shared" si="2"/>
        <v>3.2645458792710893</v>
      </c>
      <c r="G59" s="4">
        <f t="shared" si="3"/>
        <v>3.4132173009731104</v>
      </c>
      <c r="I59" s="4">
        <f t="shared" si="4"/>
        <v>1.0274082824483595</v>
      </c>
    </row>
    <row r="60" spans="1:9" x14ac:dyDescent="0.2">
      <c r="A60" s="4">
        <f>IF('True_Odds_Calculator_3-way'!A61="","",'True_Odds_Calculator_3-way'!A61)</f>
        <v>2.37</v>
      </c>
      <c r="B60" s="4">
        <f>IF('True_Odds_Calculator_3-way'!B61="","",'True_Odds_Calculator_3-way'!B61)</f>
        <v>3.05</v>
      </c>
      <c r="C60" s="4">
        <f>IF('True_Odds_Calculator_3-way'!C61="","",'True_Odds_Calculator_3-way'!C61)</f>
        <v>3.59</v>
      </c>
      <c r="D60" s="4">
        <f t="shared" si="0"/>
        <v>2.8361312762484658E-2</v>
      </c>
      <c r="E60" s="4">
        <f t="shared" si="1"/>
        <v>2.4243179022259702</v>
      </c>
      <c r="F60" s="4">
        <f t="shared" si="2"/>
        <v>3.1405547600610992</v>
      </c>
      <c r="G60" s="4">
        <f t="shared" si="3"/>
        <v>3.7161215904043594</v>
      </c>
      <c r="I60" s="4">
        <f t="shared" si="4"/>
        <v>1.0283613127624847</v>
      </c>
    </row>
    <row r="61" spans="1:9" x14ac:dyDescent="0.2">
      <c r="A61" s="4">
        <f>IF('True_Odds_Calculator_3-way'!A62="","",'True_Odds_Calculator_3-way'!A62)</f>
        <v>1.95</v>
      </c>
      <c r="B61" s="4">
        <f>IF('True_Odds_Calculator_3-way'!B62="","",'True_Odds_Calculator_3-way'!B62)</f>
        <v>4.0599999999999996</v>
      </c>
      <c r="C61" s="4">
        <f>IF('True_Odds_Calculator_3-way'!C62="","",'True_Odds_Calculator_3-way'!C62)</f>
        <v>3.35</v>
      </c>
      <c r="D61" s="4">
        <f t="shared" si="0"/>
        <v>5.7633394226291879E-2</v>
      </c>
      <c r="E61" s="4">
        <f t="shared" si="1"/>
        <v>2.0258934243509454</v>
      </c>
      <c r="F61" s="4">
        <f t="shared" si="2"/>
        <v>4.4034573121293716</v>
      </c>
      <c r="G61" s="4">
        <f t="shared" si="3"/>
        <v>3.5804265506278568</v>
      </c>
      <c r="I61" s="4">
        <f t="shared" si="4"/>
        <v>1.0576333942262919</v>
      </c>
    </row>
    <row r="62" spans="1:9" x14ac:dyDescent="0.2">
      <c r="A62" s="4">
        <f>IF('True_Odds_Calculator_3-way'!A63="","",'True_Odds_Calculator_3-way'!A63)</f>
        <v>2.4300000000000002</v>
      </c>
      <c r="B62" s="4">
        <f>IF('True_Odds_Calculator_3-way'!B63="","",'True_Odds_Calculator_3-way'!B63)</f>
        <v>3.19</v>
      </c>
      <c r="C62" s="4">
        <f>IF('True_Odds_Calculator_3-way'!C63="","",'True_Odds_Calculator_3-way'!C63)</f>
        <v>3.03</v>
      </c>
      <c r="D62" s="4">
        <f t="shared" si="0"/>
        <v>5.5035260869637392E-2</v>
      </c>
      <c r="E62" s="4">
        <f t="shared" si="1"/>
        <v>2.5433802315736203</v>
      </c>
      <c r="F62" s="4">
        <f t="shared" si="2"/>
        <v>3.3882852566576225</v>
      </c>
      <c r="G62" s="4">
        <f t="shared" si="3"/>
        <v>3.2083374027789517</v>
      </c>
      <c r="I62" s="4">
        <f t="shared" si="4"/>
        <v>1.0550352608696374</v>
      </c>
    </row>
    <row r="63" spans="1:9" x14ac:dyDescent="0.2">
      <c r="A63" s="4">
        <f>IF('True_Odds_Calculator_3-way'!A64="","",'True_Odds_Calculator_3-way'!A64)</f>
        <v>1.61</v>
      </c>
      <c r="B63" s="4">
        <f>IF('True_Odds_Calculator_3-way'!B64="","",'True_Odds_Calculator_3-way'!B64)</f>
        <v>3.77</v>
      </c>
      <c r="C63" s="4">
        <f>IF('True_Odds_Calculator_3-way'!C64="","",'True_Odds_Calculator_3-way'!C64)</f>
        <v>5.66</v>
      </c>
      <c r="D63" s="4">
        <f t="shared" si="0"/>
        <v>6.3048447041962552E-2</v>
      </c>
      <c r="E63" s="4">
        <f t="shared" si="1"/>
        <v>1.6663837607841159</v>
      </c>
      <c r="F63" s="4">
        <f t="shared" si="2"/>
        <v>4.0944031738371374</v>
      </c>
      <c r="G63" s="4">
        <f t="shared" si="3"/>
        <v>6.4241632322726607</v>
      </c>
      <c r="I63" s="4">
        <f t="shared" si="4"/>
        <v>1.0630484470419626</v>
      </c>
    </row>
    <row r="64" spans="1:9" x14ac:dyDescent="0.2">
      <c r="A64" s="4">
        <f>IF('True_Odds_Calculator_3-way'!A65="","",'True_Odds_Calculator_3-way'!A65)</f>
        <v>1.26</v>
      </c>
      <c r="B64" s="4">
        <f>IF('True_Odds_Calculator_3-way'!B65="","",'True_Odds_Calculator_3-way'!B65)</f>
        <v>6.84</v>
      </c>
      <c r="C64" s="4">
        <f>IF('True_Odds_Calculator_3-way'!C65="","",'True_Odds_Calculator_3-way'!C65)</f>
        <v>11.21</v>
      </c>
      <c r="D64" s="4">
        <f t="shared" si="0"/>
        <v>2.9055690072639306E-2</v>
      </c>
      <c r="E64" s="4">
        <f t="shared" si="1"/>
        <v>1.2755662319835279</v>
      </c>
      <c r="F64" s="4">
        <f t="shared" si="2"/>
        <v>7.3252774608443119</v>
      </c>
      <c r="G64" s="4">
        <f t="shared" si="3"/>
        <v>12.575320512820518</v>
      </c>
      <c r="I64" s="4">
        <f t="shared" si="4"/>
        <v>1.0290556900726393</v>
      </c>
    </row>
    <row r="65" spans="1:9" x14ac:dyDescent="0.2">
      <c r="A65" s="4">
        <f>IF('True_Odds_Calculator_3-way'!A66="","",'True_Odds_Calculator_3-way'!A66)</f>
        <v>3.72</v>
      </c>
      <c r="B65" s="4">
        <f>IF('True_Odds_Calculator_3-way'!B66="","",'True_Odds_Calculator_3-way'!B66)</f>
        <v>3.28</v>
      </c>
      <c r="C65" s="4">
        <f>IF('True_Odds_Calculator_3-way'!C66="","",'True_Odds_Calculator_3-way'!C66)</f>
        <v>2.23</v>
      </c>
      <c r="D65" s="4">
        <f t="shared" si="0"/>
        <v>2.2125746355105669E-2</v>
      </c>
      <c r="E65" s="4">
        <f t="shared" si="1"/>
        <v>3.8249407904946908</v>
      </c>
      <c r="F65" s="4">
        <f t="shared" si="2"/>
        <v>3.3613129019803689</v>
      </c>
      <c r="G65" s="4">
        <f t="shared" si="3"/>
        <v>2.2672896706164369</v>
      </c>
      <c r="I65" s="4">
        <f t="shared" si="4"/>
        <v>1.0221257463551057</v>
      </c>
    </row>
    <row r="66" spans="1:9" x14ac:dyDescent="0.2">
      <c r="A66" s="4">
        <f>IF('True_Odds_Calculator_3-way'!A67="","",'True_Odds_Calculator_3-way'!A67)</f>
        <v>2.17</v>
      </c>
      <c r="B66" s="4">
        <f>IF('True_Odds_Calculator_3-way'!B67="","",'True_Odds_Calculator_3-way'!B67)</f>
        <v>2.93</v>
      </c>
      <c r="C66" s="4">
        <f>IF('True_Odds_Calculator_3-way'!C67="","",'True_Odds_Calculator_3-way'!C67)</f>
        <v>3.94</v>
      </c>
      <c r="D66" s="4">
        <f t="shared" si="0"/>
        <v>5.5933528014187495E-2</v>
      </c>
      <c r="E66" s="4">
        <f t="shared" si="1"/>
        <v>2.261496967899109</v>
      </c>
      <c r="F66" s="4">
        <f t="shared" si="2"/>
        <v>3.0993104069437862</v>
      </c>
      <c r="G66" s="4">
        <f t="shared" si="3"/>
        <v>4.2523769155792248</v>
      </c>
      <c r="I66" s="4">
        <f t="shared" si="4"/>
        <v>1.0559335280141875</v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1.66</v>
      </c>
      <c r="B2" s="4">
        <f>IF('True_Odds_Calculator_2-way'!B3="","",'True_Odds_Calculator_2-way'!B3)</f>
        <v>2.3199999999999998</v>
      </c>
      <c r="C2" s="4">
        <f>1/A2</f>
        <v>0.60240963855421692</v>
      </c>
      <c r="D2">
        <f>1/B2</f>
        <v>0.43103448275862072</v>
      </c>
      <c r="E2">
        <f>C2+D2-1</f>
        <v>3.3444121312837582E-2</v>
      </c>
      <c r="F2">
        <f>C2+D2-(C2*D2)-1</f>
        <v>-0.22621520565018693</v>
      </c>
      <c r="G2">
        <v>0</v>
      </c>
      <c r="H2">
        <f>C2*D2</f>
        <v>0.25965932696302457</v>
      </c>
      <c r="I2">
        <f>((-4*F2*H2)^0.5)/(2*F2)</f>
        <v>-1.0713739108887086</v>
      </c>
      <c r="J2">
        <f>(-((-4*F2*H2)^0.5))/(2*F2)</f>
        <v>1.0713739108887086</v>
      </c>
      <c r="K2">
        <f>IF(A2="","",(C2/($J2+C2-($J2*C2))))</f>
        <v>0.58578643762690485</v>
      </c>
      <c r="L2">
        <f>IF(B2="","",(D2/($J2+D2-($J2*D2))))</f>
        <v>0.41421356237309498</v>
      </c>
      <c r="M2">
        <f>IF(A2="","",1/K2)</f>
        <v>1.7071067811865479</v>
      </c>
      <c r="N2">
        <f>IF(B2="","",1/L2)</f>
        <v>2.4142135623730954</v>
      </c>
    </row>
    <row r="3" spans="1:14" x14ac:dyDescent="0.25">
      <c r="A3" s="4">
        <f>IF('True_Odds_Calculator_2-way'!A4="","",'True_Odds_Calculator_2-way'!A4)</f>
        <v>1.91</v>
      </c>
      <c r="B3" s="4">
        <f>IF('True_Odds_Calculator_2-way'!B4="","",'True_Odds_Calculator_2-way'!B4)</f>
        <v>1.99</v>
      </c>
      <c r="C3" s="4">
        <f t="shared" ref="C3:C66" si="0">1/A3</f>
        <v>0.52356020942408377</v>
      </c>
      <c r="D3">
        <f t="shared" ref="D3:D66" si="1">1/B3</f>
        <v>0.50251256281407031</v>
      </c>
      <c r="E3">
        <f t="shared" ref="E3:E66" si="2">C3+D3-1</f>
        <v>2.6072772238153963E-2</v>
      </c>
      <c r="F3">
        <f t="shared" ref="F3:F66" si="3">C3+D3-(C3*D3)-1</f>
        <v>-0.23702281038701378</v>
      </c>
      <c r="G3">
        <v>0</v>
      </c>
      <c r="H3">
        <f t="shared" ref="H3:H66" si="4">C3*D3</f>
        <v>0.26309558262516769</v>
      </c>
      <c r="I3">
        <f t="shared" ref="I3:I66" si="5">((-4*F3*H3)^0.5)/(2*F3)</f>
        <v>-1.0535659020683561</v>
      </c>
      <c r="J3">
        <f t="shared" ref="J3:J66" si="6">(-((-4*F3*H3)^0.5))/(2*F3)</f>
        <v>1.0535659020683561</v>
      </c>
      <c r="K3">
        <f t="shared" ref="K3:K66" si="7">IF(A3="","",(C3/($J3+C3-($J3*C3))))</f>
        <v>0.51053098533271912</v>
      </c>
      <c r="L3">
        <f t="shared" ref="L3:L66" si="8">IF(B3="","",(D3/($J3+D3-($J3*D3))))</f>
        <v>0.48946901466728099</v>
      </c>
      <c r="M3">
        <f t="shared" ref="M3:M66" si="9">IF(A3="","",1/K3)</f>
        <v>1.9587449708822042</v>
      </c>
      <c r="N3">
        <f t="shared" ref="N3:N66" si="10">IF(B3="","",1/L3)</f>
        <v>2.043030243047673</v>
      </c>
    </row>
    <row r="4" spans="1:14" x14ac:dyDescent="0.25">
      <c r="A4" s="4">
        <f>IF('True_Odds_Calculator_2-way'!A5="","",'True_Odds_Calculator_2-way'!A5)</f>
        <v>1.78</v>
      </c>
      <c r="B4" s="4">
        <f>IF('True_Odds_Calculator_2-way'!B5="","",'True_Odds_Calculator_2-way'!B5)</f>
        <v>2.14</v>
      </c>
      <c r="C4" s="4">
        <f t="shared" si="0"/>
        <v>0.5617977528089888</v>
      </c>
      <c r="D4">
        <f t="shared" si="1"/>
        <v>0.46728971962616822</v>
      </c>
      <c r="E4">
        <f t="shared" si="2"/>
        <v>2.908747243515708E-2</v>
      </c>
      <c r="F4">
        <f t="shared" si="3"/>
        <v>-0.23343484196156661</v>
      </c>
      <c r="G4">
        <v>0</v>
      </c>
      <c r="H4">
        <f t="shared" si="4"/>
        <v>0.26252231439672374</v>
      </c>
      <c r="I4">
        <f t="shared" si="5"/>
        <v>-1.0604746049596299</v>
      </c>
      <c r="J4">
        <f t="shared" si="6"/>
        <v>1.0604746049596299</v>
      </c>
      <c r="K4">
        <f t="shared" si="7"/>
        <v>0.54729439241638145</v>
      </c>
      <c r="L4">
        <f t="shared" si="8"/>
        <v>0.45270560758361844</v>
      </c>
      <c r="M4">
        <f t="shared" si="9"/>
        <v>1.8271701918685113</v>
      </c>
      <c r="N4">
        <f t="shared" si="10"/>
        <v>2.2089410496539781</v>
      </c>
    </row>
    <row r="5" spans="1:14" x14ac:dyDescent="0.25">
      <c r="A5" s="4">
        <f>IF('True_Odds_Calculator_2-way'!A6="","",'True_Odds_Calculator_2-way'!A6)</f>
        <v>1.88</v>
      </c>
      <c r="B5" s="4">
        <f>IF('True_Odds_Calculator_2-way'!B6="","",'True_Odds_Calculator_2-way'!B6)</f>
        <v>2.0299999999999998</v>
      </c>
      <c r="C5" s="4">
        <f t="shared" si="0"/>
        <v>0.53191489361702127</v>
      </c>
      <c r="D5">
        <f t="shared" si="1"/>
        <v>0.49261083743842371</v>
      </c>
      <c r="E5">
        <f t="shared" si="2"/>
        <v>2.4525731055444977E-2</v>
      </c>
      <c r="F5">
        <f t="shared" si="3"/>
        <v>-0.23750131013520592</v>
      </c>
      <c r="G5">
        <v>0</v>
      </c>
      <c r="H5">
        <f t="shared" si="4"/>
        <v>0.2620270411906509</v>
      </c>
      <c r="I5">
        <f t="shared" si="5"/>
        <v>-1.0503645397539194</v>
      </c>
      <c r="J5">
        <f t="shared" si="6"/>
        <v>1.0503645397539194</v>
      </c>
      <c r="K5">
        <f t="shared" si="7"/>
        <v>0.51966387444698414</v>
      </c>
      <c r="L5">
        <f t="shared" si="8"/>
        <v>0.48033612555301569</v>
      </c>
      <c r="M5">
        <f t="shared" si="9"/>
        <v>1.9243207949834495</v>
      </c>
      <c r="N5">
        <f t="shared" si="10"/>
        <v>2.081875475946537</v>
      </c>
    </row>
    <row r="6" spans="1:14" x14ac:dyDescent="0.25">
      <c r="A6" s="4">
        <f>IF('True_Odds_Calculator_2-way'!A7="","",'True_Odds_Calculator_2-way'!A7)</f>
        <v>2.09</v>
      </c>
      <c r="B6" s="4">
        <f>IF('True_Odds_Calculator_2-way'!B7="","",'True_Odds_Calculator_2-way'!B7)</f>
        <v>1.82</v>
      </c>
      <c r="C6" s="4">
        <f t="shared" si="0"/>
        <v>0.47846889952153115</v>
      </c>
      <c r="D6">
        <f t="shared" si="1"/>
        <v>0.54945054945054939</v>
      </c>
      <c r="E6">
        <f t="shared" si="2"/>
        <v>2.7919448972080652E-2</v>
      </c>
      <c r="F6">
        <f t="shared" si="3"/>
        <v>-0.23497555076502441</v>
      </c>
      <c r="G6">
        <v>0</v>
      </c>
      <c r="H6">
        <f t="shared" si="4"/>
        <v>0.26289499973710501</v>
      </c>
      <c r="I6">
        <f t="shared" si="5"/>
        <v>-1.0577421839157299</v>
      </c>
      <c r="J6">
        <f t="shared" si="6"/>
        <v>1.0577421839157299</v>
      </c>
      <c r="K6">
        <f t="shared" si="7"/>
        <v>0.46448134808844194</v>
      </c>
      <c r="L6">
        <f t="shared" si="8"/>
        <v>0.53551865191155801</v>
      </c>
      <c r="M6">
        <f t="shared" si="9"/>
        <v>2.1529389804681456</v>
      </c>
      <c r="N6">
        <f t="shared" si="10"/>
        <v>1.8673485908108987</v>
      </c>
    </row>
    <row r="7" spans="1:14" x14ac:dyDescent="0.25">
      <c r="A7" s="4">
        <f>IF('True_Odds_Calculator_2-way'!A8="","",'True_Odds_Calculator_2-way'!A8)</f>
        <v>2.4500000000000002</v>
      </c>
      <c r="B7" s="4">
        <f>IF('True_Odds_Calculator_2-way'!B8="","",'True_Odds_Calculator_2-way'!B8)</f>
        <v>1.6</v>
      </c>
      <c r="C7" s="4">
        <f t="shared" si="0"/>
        <v>0.4081632653061224</v>
      </c>
      <c r="D7">
        <f t="shared" si="1"/>
        <v>0.625</v>
      </c>
      <c r="E7">
        <f t="shared" si="2"/>
        <v>3.3163265306122458E-2</v>
      </c>
      <c r="F7">
        <f t="shared" si="3"/>
        <v>-0.22193877551020402</v>
      </c>
      <c r="G7">
        <v>0</v>
      </c>
      <c r="H7">
        <f t="shared" si="4"/>
        <v>0.25510204081632648</v>
      </c>
      <c r="I7">
        <f t="shared" si="5"/>
        <v>-1.0721125348377949</v>
      </c>
      <c r="J7">
        <f t="shared" si="6"/>
        <v>1.0721125348377949</v>
      </c>
      <c r="K7">
        <f t="shared" si="7"/>
        <v>0.39145635918691934</v>
      </c>
      <c r="L7">
        <f t="shared" si="8"/>
        <v>0.60854364081308054</v>
      </c>
      <c r="M7">
        <f t="shared" si="9"/>
        <v>2.5545631755148031</v>
      </c>
      <c r="N7">
        <f t="shared" si="10"/>
        <v>1.643267520902677</v>
      </c>
    </row>
    <row r="8" spans="1:14" x14ac:dyDescent="0.25">
      <c r="A8" s="4">
        <f>IF('True_Odds_Calculator_2-way'!A9="","",'True_Odds_Calculator_2-way'!A9)</f>
        <v>1.83</v>
      </c>
      <c r="B8" s="4">
        <f>IF('True_Odds_Calculator_2-way'!B9="","",'True_Odds_Calculator_2-way'!B9)</f>
        <v>2.0499999999999998</v>
      </c>
      <c r="C8" s="4">
        <f t="shared" si="0"/>
        <v>0.54644808743169393</v>
      </c>
      <c r="D8">
        <f t="shared" si="1"/>
        <v>0.48780487804878053</v>
      </c>
      <c r="E8">
        <f t="shared" si="2"/>
        <v>3.4252965480474407E-2</v>
      </c>
      <c r="F8">
        <f t="shared" si="3"/>
        <v>-0.23230707716913246</v>
      </c>
      <c r="G8">
        <v>0</v>
      </c>
      <c r="H8">
        <f t="shared" si="4"/>
        <v>0.26656004264960681</v>
      </c>
      <c r="I8">
        <f t="shared" si="5"/>
        <v>-1.0711894933108055</v>
      </c>
      <c r="J8">
        <f t="shared" si="6"/>
        <v>1.0711894933108055</v>
      </c>
      <c r="K8">
        <f t="shared" si="7"/>
        <v>0.52935616627105819</v>
      </c>
      <c r="L8">
        <f t="shared" si="8"/>
        <v>0.47064383372894186</v>
      </c>
      <c r="M8">
        <f t="shared" si="9"/>
        <v>1.8890872794479689</v>
      </c>
      <c r="N8">
        <f t="shared" si="10"/>
        <v>2.1247489679763456</v>
      </c>
    </row>
    <row r="9" spans="1:14" x14ac:dyDescent="0.25">
      <c r="A9" s="4">
        <f>IF('True_Odds_Calculator_2-way'!A10="","",'True_Odds_Calculator_2-way'!A10)</f>
        <v>2.17</v>
      </c>
      <c r="B9" s="4">
        <f>IF('True_Odds_Calculator_2-way'!B10="","",'True_Odds_Calculator_2-way'!B10)</f>
        <v>1.75</v>
      </c>
      <c r="C9" s="4">
        <f t="shared" si="0"/>
        <v>0.46082949308755761</v>
      </c>
      <c r="D9">
        <f t="shared" si="1"/>
        <v>0.5714285714285714</v>
      </c>
      <c r="E9">
        <f t="shared" si="2"/>
        <v>3.2258064516129004E-2</v>
      </c>
      <c r="F9">
        <f t="shared" si="3"/>
        <v>-0.23107307439104674</v>
      </c>
      <c r="G9">
        <v>0</v>
      </c>
      <c r="H9">
        <f t="shared" si="4"/>
        <v>0.26333113890717574</v>
      </c>
      <c r="I9">
        <f t="shared" si="5"/>
        <v>-1.0675210253672476</v>
      </c>
      <c r="J9">
        <f t="shared" si="6"/>
        <v>1.0675210253672476</v>
      </c>
      <c r="K9">
        <f t="shared" si="7"/>
        <v>0.44464214228514221</v>
      </c>
      <c r="L9">
        <f t="shared" si="8"/>
        <v>0.55535785771485779</v>
      </c>
      <c r="M9">
        <f t="shared" si="9"/>
        <v>2.2489995996796797</v>
      </c>
      <c r="N9">
        <f t="shared" si="10"/>
        <v>1.8006407690254356</v>
      </c>
    </row>
    <row r="10" spans="1:14" x14ac:dyDescent="0.25">
      <c r="A10" s="4">
        <f>IF('True_Odds_Calculator_2-way'!A11="","",'True_Odds_Calculator_2-way'!A11)</f>
        <v>2.41</v>
      </c>
      <c r="B10" s="4">
        <f>IF('True_Odds_Calculator_2-way'!B11="","",'True_Odds_Calculator_2-way'!B11)</f>
        <v>1.62</v>
      </c>
      <c r="C10" s="4">
        <f t="shared" si="0"/>
        <v>0.41493775933609955</v>
      </c>
      <c r="D10">
        <f t="shared" si="1"/>
        <v>0.61728395061728392</v>
      </c>
      <c r="E10">
        <f t="shared" si="2"/>
        <v>3.2221709953383471E-2</v>
      </c>
      <c r="F10">
        <f t="shared" si="3"/>
        <v>-0.22391270938988783</v>
      </c>
      <c r="G10">
        <v>0</v>
      </c>
      <c r="H10">
        <f t="shared" si="4"/>
        <v>0.2561344193432713</v>
      </c>
      <c r="I10">
        <f t="shared" si="5"/>
        <v>-1.0695340092890231</v>
      </c>
      <c r="J10">
        <f t="shared" si="6"/>
        <v>1.0695340092890231</v>
      </c>
      <c r="K10">
        <f t="shared" si="7"/>
        <v>0.39871725432970118</v>
      </c>
      <c r="L10">
        <f t="shared" si="8"/>
        <v>0.60128274567029871</v>
      </c>
      <c r="M10">
        <f t="shared" si="9"/>
        <v>2.5080429530975232</v>
      </c>
      <c r="N10">
        <f t="shared" si="10"/>
        <v>1.6631110857591944</v>
      </c>
    </row>
    <row r="11" spans="1:14" x14ac:dyDescent="0.25">
      <c r="A11" s="4">
        <f>IF('True_Odds_Calculator_2-way'!A12="","",'True_Odds_Calculator_2-way'!A12)</f>
        <v>1.79</v>
      </c>
      <c r="B11" s="4">
        <f>IF('True_Odds_Calculator_2-way'!B12="","",'True_Odds_Calculator_2-way'!B12)</f>
        <v>2.09</v>
      </c>
      <c r="C11" s="4">
        <f t="shared" si="0"/>
        <v>0.55865921787709494</v>
      </c>
      <c r="D11">
        <f t="shared" si="1"/>
        <v>0.47846889952153115</v>
      </c>
      <c r="E11">
        <f t="shared" si="2"/>
        <v>3.7128117398625982E-2</v>
      </c>
      <c r="F11">
        <f t="shared" si="3"/>
        <v>-0.23017294378658693</v>
      </c>
      <c r="G11">
        <v>0</v>
      </c>
      <c r="H11">
        <f t="shared" si="4"/>
        <v>0.26730106118521291</v>
      </c>
      <c r="I11">
        <f t="shared" si="5"/>
        <v>-1.077638764691236</v>
      </c>
      <c r="J11">
        <f t="shared" si="6"/>
        <v>1.077638764691236</v>
      </c>
      <c r="K11">
        <f t="shared" si="7"/>
        <v>0.54015086574792148</v>
      </c>
      <c r="L11">
        <f t="shared" si="8"/>
        <v>0.45984913425207868</v>
      </c>
      <c r="M11">
        <f t="shared" si="9"/>
        <v>1.8513346241060764</v>
      </c>
      <c r="N11">
        <f t="shared" si="10"/>
        <v>2.1746262535134471</v>
      </c>
    </row>
    <row r="12" spans="1:14" x14ac:dyDescent="0.25">
      <c r="A12" s="4">
        <f>IF('True_Odds_Calculator_2-way'!A13="","",'True_Odds_Calculator_2-way'!A13)</f>
        <v>1.94</v>
      </c>
      <c r="B12" s="4">
        <f>IF('True_Odds_Calculator_2-way'!B13="","",'True_Odds_Calculator_2-way'!B13)</f>
        <v>1.93</v>
      </c>
      <c r="C12" s="4">
        <f t="shared" si="0"/>
        <v>0.51546391752577325</v>
      </c>
      <c r="D12">
        <f t="shared" si="1"/>
        <v>0.5181347150259068</v>
      </c>
      <c r="E12">
        <f t="shared" si="2"/>
        <v>3.3598632551679941E-2</v>
      </c>
      <c r="F12">
        <f t="shared" si="3"/>
        <v>-0.2334811174616741</v>
      </c>
      <c r="G12">
        <v>0</v>
      </c>
      <c r="H12">
        <f t="shared" si="4"/>
        <v>0.26707975001335404</v>
      </c>
      <c r="I12">
        <f t="shared" si="5"/>
        <v>-1.0695340092890231</v>
      </c>
      <c r="J12">
        <f t="shared" si="6"/>
        <v>1.0695340092890231</v>
      </c>
      <c r="K12">
        <f t="shared" si="7"/>
        <v>0.49866309204640175</v>
      </c>
      <c r="L12">
        <f t="shared" si="8"/>
        <v>0.50133690795359842</v>
      </c>
      <c r="M12">
        <f t="shared" si="9"/>
        <v>2.0053619687316817</v>
      </c>
      <c r="N12">
        <f t="shared" si="10"/>
        <v>1.9946666286387909</v>
      </c>
    </row>
    <row r="13" spans="1:14" x14ac:dyDescent="0.25">
      <c r="A13" s="4">
        <f>IF('True_Odds_Calculator_2-way'!A14="","",'True_Odds_Calculator_2-way'!A14)</f>
        <v>1.82</v>
      </c>
      <c r="B13" s="4">
        <f>IF('True_Odds_Calculator_2-way'!B14="","",'True_Odds_Calculator_2-way'!B14)</f>
        <v>2.0499999999999998</v>
      </c>
      <c r="C13" s="4">
        <f t="shared" si="0"/>
        <v>0.54945054945054939</v>
      </c>
      <c r="D13">
        <f t="shared" si="1"/>
        <v>0.48780487804878053</v>
      </c>
      <c r="E13">
        <f t="shared" si="2"/>
        <v>3.7255427499329974E-2</v>
      </c>
      <c r="F13">
        <f t="shared" si="3"/>
        <v>-0.23076923076923073</v>
      </c>
      <c r="G13">
        <v>0</v>
      </c>
      <c r="H13">
        <f t="shared" si="4"/>
        <v>0.2680246582685607</v>
      </c>
      <c r="I13">
        <f t="shared" si="5"/>
        <v>-1.0777013435226059</v>
      </c>
      <c r="J13">
        <f t="shared" si="6"/>
        <v>1.0777013435226059</v>
      </c>
      <c r="K13">
        <f t="shared" si="7"/>
        <v>0.53086584011754934</v>
      </c>
      <c r="L13">
        <f t="shared" si="8"/>
        <v>0.46913415988245072</v>
      </c>
      <c r="M13">
        <f t="shared" si="9"/>
        <v>1.883715101688537</v>
      </c>
      <c r="N13">
        <f t="shared" si="10"/>
        <v>2.1315864106987359</v>
      </c>
    </row>
    <row r="14" spans="1:14" x14ac:dyDescent="0.25">
      <c r="A14" s="4">
        <f>IF('True_Odds_Calculator_2-way'!A15="","",'True_Odds_Calculator_2-way'!A15)</f>
        <v>1.8</v>
      </c>
      <c r="B14" s="4">
        <f>IF('True_Odds_Calculator_2-way'!B15="","",'True_Odds_Calculator_2-way'!B15)</f>
        <v>2.0699999999999998</v>
      </c>
      <c r="C14" s="4">
        <f t="shared" si="0"/>
        <v>0.55555555555555558</v>
      </c>
      <c r="D14">
        <f t="shared" si="1"/>
        <v>0.48309178743961356</v>
      </c>
      <c r="E14">
        <f t="shared" si="2"/>
        <v>3.8647342995169254E-2</v>
      </c>
      <c r="F14">
        <f t="shared" si="3"/>
        <v>-0.22973698336017168</v>
      </c>
      <c r="G14">
        <v>0</v>
      </c>
      <c r="H14">
        <f t="shared" si="4"/>
        <v>0.26838432635534087</v>
      </c>
      <c r="I14">
        <f t="shared" si="5"/>
        <v>-1.0808442529177926</v>
      </c>
      <c r="J14">
        <f t="shared" si="6"/>
        <v>1.0808442529177926</v>
      </c>
      <c r="K14">
        <f t="shared" si="7"/>
        <v>0.53628636852729539</v>
      </c>
      <c r="L14">
        <f t="shared" si="8"/>
        <v>0.46371363147270434</v>
      </c>
      <c r="M14">
        <f t="shared" si="9"/>
        <v>1.8646754023342345</v>
      </c>
      <c r="N14">
        <f t="shared" si="10"/>
        <v>2.1565033506220384</v>
      </c>
    </row>
    <row r="15" spans="1:14" x14ac:dyDescent="0.25">
      <c r="A15" s="4">
        <f>IF('True_Odds_Calculator_2-way'!A16="","",'True_Odds_Calculator_2-way'!A16)</f>
        <v>2.0299999999999998</v>
      </c>
      <c r="B15" s="4">
        <f>IF('True_Odds_Calculator_2-way'!B16="","",'True_Odds_Calculator_2-way'!B16)</f>
        <v>1.85</v>
      </c>
      <c r="C15" s="4">
        <f t="shared" si="0"/>
        <v>0.49261083743842371</v>
      </c>
      <c r="D15">
        <f t="shared" si="1"/>
        <v>0.54054054054054046</v>
      </c>
      <c r="E15">
        <f t="shared" si="2"/>
        <v>3.315137797896428E-2</v>
      </c>
      <c r="F15">
        <f t="shared" si="3"/>
        <v>-0.23312475036612956</v>
      </c>
      <c r="G15">
        <v>0</v>
      </c>
      <c r="H15">
        <f t="shared" si="4"/>
        <v>0.26627612834509384</v>
      </c>
      <c r="I15">
        <f t="shared" si="5"/>
        <v>-1.0687396570715308</v>
      </c>
      <c r="J15">
        <f t="shared" si="6"/>
        <v>1.0687396570715308</v>
      </c>
      <c r="K15">
        <f t="shared" si="7"/>
        <v>0.47600872092291718</v>
      </c>
      <c r="L15">
        <f t="shared" si="8"/>
        <v>0.52399127907708287</v>
      </c>
      <c r="M15">
        <f t="shared" si="9"/>
        <v>2.1008018467836762</v>
      </c>
      <c r="N15">
        <f t="shared" si="10"/>
        <v>1.9084287085108012</v>
      </c>
    </row>
    <row r="16" spans="1:14" x14ac:dyDescent="0.25">
      <c r="A16" s="4">
        <f>IF('True_Odds_Calculator_2-way'!A17="","",'True_Odds_Calculator_2-way'!A17)</f>
        <v>1.96</v>
      </c>
      <c r="B16" s="4">
        <f>IF('True_Odds_Calculator_2-way'!B17="","",'True_Odds_Calculator_2-way'!B17)</f>
        <v>1.91</v>
      </c>
      <c r="C16" s="4">
        <f t="shared" si="0"/>
        <v>0.51020408163265307</v>
      </c>
      <c r="D16">
        <f t="shared" si="1"/>
        <v>0.52356020942408377</v>
      </c>
      <c r="E16">
        <f t="shared" si="2"/>
        <v>3.3764291056736839E-2</v>
      </c>
      <c r="F16">
        <f t="shared" si="3"/>
        <v>-0.23335826477187727</v>
      </c>
      <c r="G16">
        <v>0</v>
      </c>
      <c r="H16">
        <f t="shared" si="4"/>
        <v>0.26712255582861416</v>
      </c>
      <c r="I16">
        <f t="shared" si="5"/>
        <v>-1.0699012312772824</v>
      </c>
      <c r="J16">
        <f t="shared" si="6"/>
        <v>1.0699012312772824</v>
      </c>
      <c r="K16">
        <f t="shared" si="7"/>
        <v>0.49331431287667615</v>
      </c>
      <c r="L16">
        <f t="shared" si="8"/>
        <v>0.50668568712332396</v>
      </c>
      <c r="M16">
        <f t="shared" si="9"/>
        <v>2.0271051820261912</v>
      </c>
      <c r="N16">
        <f t="shared" si="10"/>
        <v>1.9736101204623264</v>
      </c>
    </row>
    <row r="17" spans="1:14" x14ac:dyDescent="0.25">
      <c r="A17" s="4">
        <f>IF('True_Odds_Calculator_2-way'!A18="","",'True_Odds_Calculator_2-way'!A18)</f>
        <v>2.15</v>
      </c>
      <c r="B17" s="4">
        <f>IF('True_Odds_Calculator_2-way'!B18="","",'True_Odds_Calculator_2-way'!B18)</f>
        <v>1.75</v>
      </c>
      <c r="C17" s="4">
        <f t="shared" si="0"/>
        <v>0.46511627906976744</v>
      </c>
      <c r="D17">
        <f t="shared" si="1"/>
        <v>0.5714285714285714</v>
      </c>
      <c r="E17">
        <f t="shared" si="2"/>
        <v>3.6544850498338777E-2</v>
      </c>
      <c r="F17">
        <f t="shared" si="3"/>
        <v>-0.22923588039867115</v>
      </c>
      <c r="G17">
        <v>0</v>
      </c>
      <c r="H17">
        <f t="shared" si="4"/>
        <v>0.26578073089700993</v>
      </c>
      <c r="I17">
        <f t="shared" si="5"/>
        <v>-1.0767638041163308</v>
      </c>
      <c r="J17">
        <f t="shared" si="6"/>
        <v>1.0767638041163308</v>
      </c>
      <c r="K17">
        <f t="shared" si="7"/>
        <v>0.44677195262583885</v>
      </c>
      <c r="L17">
        <f t="shared" si="8"/>
        <v>0.5532280473741612</v>
      </c>
      <c r="M17">
        <f t="shared" si="9"/>
        <v>2.2382783747337802</v>
      </c>
      <c r="N17">
        <f t="shared" si="10"/>
        <v>1.8075728530872484</v>
      </c>
    </row>
    <row r="18" spans="1:14" x14ac:dyDescent="0.25">
      <c r="A18" s="4">
        <f>IF('True_Odds_Calculator_2-way'!A19="","",'True_Odds_Calculator_2-way'!A19)</f>
        <v>1.83</v>
      </c>
      <c r="B18" s="4">
        <f>IF('True_Odds_Calculator_2-way'!B19="","",'True_Odds_Calculator_2-way'!B19)</f>
        <v>2.0499999999999998</v>
      </c>
      <c r="C18" s="4">
        <f t="shared" si="0"/>
        <v>0.54644808743169393</v>
      </c>
      <c r="D18">
        <f t="shared" si="1"/>
        <v>0.48780487804878053</v>
      </c>
      <c r="E18">
        <f t="shared" si="2"/>
        <v>3.4252965480474407E-2</v>
      </c>
      <c r="F18">
        <f t="shared" si="3"/>
        <v>-0.23230707716913246</v>
      </c>
      <c r="G18">
        <v>0</v>
      </c>
      <c r="H18">
        <f t="shared" si="4"/>
        <v>0.26656004264960681</v>
      </c>
      <c r="I18">
        <f t="shared" si="5"/>
        <v>-1.0711894933108055</v>
      </c>
      <c r="J18">
        <f t="shared" si="6"/>
        <v>1.0711894933108055</v>
      </c>
      <c r="K18">
        <f t="shared" si="7"/>
        <v>0.52935616627105819</v>
      </c>
      <c r="L18">
        <f t="shared" si="8"/>
        <v>0.47064383372894186</v>
      </c>
      <c r="M18">
        <f t="shared" si="9"/>
        <v>1.8890872794479689</v>
      </c>
      <c r="N18">
        <f t="shared" si="10"/>
        <v>2.1247489679763456</v>
      </c>
    </row>
    <row r="19" spans="1:14" x14ac:dyDescent="0.25">
      <c r="A19" s="4">
        <f>IF('True_Odds_Calculator_2-way'!A20="","",'True_Odds_Calculator_2-way'!A20)</f>
        <v>2.0699999999999998</v>
      </c>
      <c r="B19" s="4">
        <f>IF('True_Odds_Calculator_2-way'!B20="","",'True_Odds_Calculator_2-way'!B20)</f>
        <v>1.8</v>
      </c>
      <c r="C19" s="4">
        <f t="shared" si="0"/>
        <v>0.48309178743961356</v>
      </c>
      <c r="D19">
        <f t="shared" si="1"/>
        <v>0.55555555555555558</v>
      </c>
      <c r="E19">
        <f t="shared" si="2"/>
        <v>3.8647342995169254E-2</v>
      </c>
      <c r="F19">
        <f t="shared" si="3"/>
        <v>-0.22973698336017168</v>
      </c>
      <c r="G19">
        <v>0</v>
      </c>
      <c r="H19">
        <f t="shared" si="4"/>
        <v>0.26838432635534087</v>
      </c>
      <c r="I19">
        <f t="shared" si="5"/>
        <v>-1.0808442529177926</v>
      </c>
      <c r="J19">
        <f t="shared" si="6"/>
        <v>1.0808442529177926</v>
      </c>
      <c r="K19">
        <f t="shared" si="7"/>
        <v>0.46371363147270434</v>
      </c>
      <c r="L19">
        <f t="shared" si="8"/>
        <v>0.53628636852729539</v>
      </c>
      <c r="M19">
        <f t="shared" si="9"/>
        <v>2.1565033506220384</v>
      </c>
      <c r="N19">
        <f t="shared" si="10"/>
        <v>1.8646754023342345</v>
      </c>
    </row>
    <row r="20" spans="1:14" x14ac:dyDescent="0.25">
      <c r="A20" s="4">
        <f>IF('True_Odds_Calculator_2-way'!A21="","",'True_Odds_Calculator_2-way'!A21)</f>
        <v>2.27</v>
      </c>
      <c r="B20" s="4">
        <f>IF('True_Odds_Calculator_2-way'!B21="","",'True_Odds_Calculator_2-way'!B21)</f>
        <v>1.67</v>
      </c>
      <c r="C20" s="4">
        <f t="shared" si="0"/>
        <v>0.44052863436123346</v>
      </c>
      <c r="D20">
        <f t="shared" si="1"/>
        <v>0.5988023952095809</v>
      </c>
      <c r="E20">
        <f t="shared" si="2"/>
        <v>3.9331029570814469E-2</v>
      </c>
      <c r="F20">
        <f t="shared" si="3"/>
        <v>-0.22445857184309781</v>
      </c>
      <c r="G20">
        <v>0</v>
      </c>
      <c r="H20">
        <f t="shared" si="4"/>
        <v>0.26378960141391228</v>
      </c>
      <c r="I20">
        <f t="shared" si="5"/>
        <v>-1.0840785170131719</v>
      </c>
      <c r="J20">
        <f t="shared" si="6"/>
        <v>1.0840785170131719</v>
      </c>
      <c r="K20">
        <f t="shared" si="7"/>
        <v>0.42073735021084574</v>
      </c>
      <c r="L20">
        <f t="shared" si="8"/>
        <v>0.57926264978915398</v>
      </c>
      <c r="M20">
        <f t="shared" si="9"/>
        <v>2.376779716606729</v>
      </c>
      <c r="N20">
        <f t="shared" si="10"/>
        <v>1.7263326063988251</v>
      </c>
    </row>
    <row r="21" spans="1:14" x14ac:dyDescent="0.25">
      <c r="A21" s="4">
        <f>IF('True_Odds_Calculator_2-way'!A22="","",'True_Odds_Calculator_2-way'!A22)</f>
        <v>2.21</v>
      </c>
      <c r="B21" s="4">
        <f>IF('True_Odds_Calculator_2-way'!B22="","",'True_Odds_Calculator_2-way'!B22)</f>
        <v>1.71</v>
      </c>
      <c r="C21" s="4">
        <f t="shared" si="0"/>
        <v>0.45248868778280543</v>
      </c>
      <c r="D21">
        <f t="shared" si="1"/>
        <v>0.58479532163742687</v>
      </c>
      <c r="E21">
        <f t="shared" si="2"/>
        <v>3.7284009420232245E-2</v>
      </c>
      <c r="F21">
        <f t="shared" si="3"/>
        <v>-0.22732925828901074</v>
      </c>
      <c r="G21">
        <v>0</v>
      </c>
      <c r="H21">
        <f t="shared" si="4"/>
        <v>0.26461326770924293</v>
      </c>
      <c r="I21">
        <f t="shared" si="5"/>
        <v>-1.0788924165398663</v>
      </c>
      <c r="J21">
        <f t="shared" si="6"/>
        <v>1.0788924165398663</v>
      </c>
      <c r="K21">
        <f t="shared" si="7"/>
        <v>0.43375295009879905</v>
      </c>
      <c r="L21">
        <f t="shared" si="8"/>
        <v>0.56624704990120123</v>
      </c>
      <c r="M21">
        <f t="shared" si="9"/>
        <v>2.305459824013238</v>
      </c>
      <c r="N21">
        <f t="shared" si="10"/>
        <v>1.7660136157433048</v>
      </c>
    </row>
    <row r="22" spans="1:14" x14ac:dyDescent="0.25">
      <c r="A22" s="4">
        <f>IF('True_Odds_Calculator_2-way'!A23="","",'True_Odds_Calculator_2-way'!A23)</f>
        <v>2.06</v>
      </c>
      <c r="B22" s="4">
        <f>IF('True_Odds_Calculator_2-way'!B23="","",'True_Odds_Calculator_2-way'!B23)</f>
        <v>1.83</v>
      </c>
      <c r="C22" s="4">
        <f t="shared" si="0"/>
        <v>0.4854368932038835</v>
      </c>
      <c r="D22">
        <f t="shared" si="1"/>
        <v>0.54644808743169393</v>
      </c>
      <c r="E22">
        <f t="shared" si="2"/>
        <v>3.1884980635577431E-2</v>
      </c>
      <c r="F22">
        <f t="shared" si="3"/>
        <v>-0.2333810812244681</v>
      </c>
      <c r="G22">
        <v>0</v>
      </c>
      <c r="H22">
        <f t="shared" si="4"/>
        <v>0.26526606186004559</v>
      </c>
      <c r="I22">
        <f t="shared" si="5"/>
        <v>-1.0661247392009334</v>
      </c>
      <c r="J22">
        <f t="shared" si="6"/>
        <v>1.0661247392009334</v>
      </c>
      <c r="K22">
        <f t="shared" si="7"/>
        <v>0.46946324151730962</v>
      </c>
      <c r="L22">
        <f t="shared" si="8"/>
        <v>0.53053675848269044</v>
      </c>
      <c r="M22">
        <f t="shared" si="9"/>
        <v>2.1300922235529893</v>
      </c>
      <c r="N22">
        <f t="shared" si="10"/>
        <v>1.8848835335367746</v>
      </c>
    </row>
    <row r="23" spans="1:14" x14ac:dyDescent="0.25">
      <c r="A23" s="4">
        <f>IF('True_Odds_Calculator_2-way'!A24="","",'True_Odds_Calculator_2-way'!A24)</f>
        <v>2.4500000000000002</v>
      </c>
      <c r="B23" s="4">
        <f>IF('True_Odds_Calculator_2-way'!B24="","",'True_Odds_Calculator_2-way'!B24)</f>
        <v>1.59</v>
      </c>
      <c r="C23" s="4">
        <f t="shared" si="0"/>
        <v>0.4081632653061224</v>
      </c>
      <c r="D23">
        <f t="shared" si="1"/>
        <v>0.62893081761006286</v>
      </c>
      <c r="E23">
        <f t="shared" si="2"/>
        <v>3.7094082916185211E-2</v>
      </c>
      <c r="F23">
        <f t="shared" si="3"/>
        <v>-0.21961237325118743</v>
      </c>
      <c r="G23">
        <v>0</v>
      </c>
      <c r="H23">
        <f t="shared" si="4"/>
        <v>0.25670645616737259</v>
      </c>
      <c r="I23">
        <f t="shared" si="5"/>
        <v>-1.081160058403835</v>
      </c>
      <c r="J23">
        <f t="shared" si="6"/>
        <v>1.081160058403835</v>
      </c>
      <c r="K23">
        <f t="shared" si="7"/>
        <v>0.38945631391218749</v>
      </c>
      <c r="L23">
        <f t="shared" si="8"/>
        <v>0.61054368608781251</v>
      </c>
      <c r="M23">
        <f t="shared" si="9"/>
        <v>2.5676820846855613</v>
      </c>
      <c r="N23">
        <f t="shared" si="10"/>
        <v>1.6378844344582628</v>
      </c>
    </row>
    <row r="24" spans="1:14" x14ac:dyDescent="0.25">
      <c r="A24" s="4">
        <f>IF('True_Odds_Calculator_2-way'!A25="","",'True_Odds_Calculator_2-way'!A25)</f>
        <v>2.16</v>
      </c>
      <c r="B24" s="4">
        <f>IF('True_Odds_Calculator_2-way'!B25="","",'True_Odds_Calculator_2-way'!B25)</f>
        <v>1.74</v>
      </c>
      <c r="C24" s="4">
        <f t="shared" si="0"/>
        <v>0.46296296296296291</v>
      </c>
      <c r="D24">
        <f t="shared" si="1"/>
        <v>0.57471264367816088</v>
      </c>
      <c r="E24">
        <f t="shared" si="2"/>
        <v>3.7675606641123682E-2</v>
      </c>
      <c r="F24">
        <f t="shared" si="3"/>
        <v>-0.22839506172839519</v>
      </c>
      <c r="G24">
        <v>0</v>
      </c>
      <c r="H24">
        <f t="shared" si="4"/>
        <v>0.26607066836951887</v>
      </c>
      <c r="I24">
        <f t="shared" si="5"/>
        <v>-1.0793322294408634</v>
      </c>
      <c r="J24">
        <f t="shared" si="6"/>
        <v>1.0793322294408634</v>
      </c>
      <c r="K24">
        <f t="shared" si="7"/>
        <v>0.44404472798104189</v>
      </c>
      <c r="L24">
        <f t="shared" si="8"/>
        <v>0.55595527201895822</v>
      </c>
      <c r="M24">
        <f t="shared" si="9"/>
        <v>2.2520253861514017</v>
      </c>
      <c r="N24">
        <f t="shared" si="10"/>
        <v>1.7987058497862392</v>
      </c>
    </row>
    <row r="25" spans="1:14" x14ac:dyDescent="0.25">
      <c r="A25" s="4">
        <f>IF('True_Odds_Calculator_2-way'!A26="","",'True_Odds_Calculator_2-way'!A26)</f>
        <v>1.89</v>
      </c>
      <c r="B25" s="4">
        <f>IF('True_Odds_Calculator_2-way'!B26="","",'True_Odds_Calculator_2-way'!B26)</f>
        <v>1.98</v>
      </c>
      <c r="C25" s="4">
        <f t="shared" si="0"/>
        <v>0.52910052910052918</v>
      </c>
      <c r="D25">
        <f t="shared" si="1"/>
        <v>0.50505050505050508</v>
      </c>
      <c r="E25">
        <f t="shared" si="2"/>
        <v>3.4151034151034265E-2</v>
      </c>
      <c r="F25">
        <f t="shared" si="3"/>
        <v>-0.23307145529367745</v>
      </c>
      <c r="G25">
        <v>0</v>
      </c>
      <c r="H25">
        <f t="shared" si="4"/>
        <v>0.26722248944471172</v>
      </c>
      <c r="I25">
        <f t="shared" si="5"/>
        <v>-1.0707595557083738</v>
      </c>
      <c r="J25">
        <f t="shared" si="6"/>
        <v>1.0707595557083738</v>
      </c>
      <c r="K25">
        <f t="shared" si="7"/>
        <v>0.5120390612350737</v>
      </c>
      <c r="L25">
        <f t="shared" si="8"/>
        <v>0.48796093876492608</v>
      </c>
      <c r="M25">
        <f t="shared" si="9"/>
        <v>1.9529760045804527</v>
      </c>
      <c r="N25">
        <f t="shared" si="10"/>
        <v>2.0493443645942064</v>
      </c>
    </row>
    <row r="26" spans="1:14" x14ac:dyDescent="0.25">
      <c r="A26" s="4">
        <f>IF('True_Odds_Calculator_2-way'!A27="","",'True_Odds_Calculator_2-way'!A27)</f>
        <v>2.04</v>
      </c>
      <c r="B26" s="4">
        <f>IF('True_Odds_Calculator_2-way'!B27="","",'True_Odds_Calculator_2-way'!B27)</f>
        <v>1.83</v>
      </c>
      <c r="C26" s="4">
        <f t="shared" si="0"/>
        <v>0.49019607843137253</v>
      </c>
      <c r="D26">
        <f t="shared" si="1"/>
        <v>0.54644808743169393</v>
      </c>
      <c r="E26">
        <f t="shared" si="2"/>
        <v>3.6644165863066513E-2</v>
      </c>
      <c r="F26">
        <f t="shared" si="3"/>
        <v>-0.23122254366227368</v>
      </c>
      <c r="G26">
        <v>0</v>
      </c>
      <c r="H26">
        <f t="shared" si="4"/>
        <v>0.26786670952534014</v>
      </c>
      <c r="I26">
        <f t="shared" si="5"/>
        <v>-1.0763271222740438</v>
      </c>
      <c r="J26">
        <f t="shared" si="6"/>
        <v>1.0763271222740438</v>
      </c>
      <c r="K26">
        <f t="shared" si="7"/>
        <v>0.47183605689026059</v>
      </c>
      <c r="L26">
        <f t="shared" si="8"/>
        <v>0.52816394310973935</v>
      </c>
      <c r="M26">
        <f t="shared" si="9"/>
        <v>2.1193802071650061</v>
      </c>
      <c r="N26">
        <f t="shared" si="10"/>
        <v>1.8933515114874566</v>
      </c>
    </row>
    <row r="27" spans="1:14" x14ac:dyDescent="0.25">
      <c r="A27" s="4">
        <f>IF('True_Odds_Calculator_2-way'!A28="","",'True_Odds_Calculator_2-way'!A28)</f>
        <v>2.4300000000000002</v>
      </c>
      <c r="B27" s="4">
        <f>IF('True_Odds_Calculator_2-way'!B28="","",'True_Odds_Calculator_2-way'!B28)</f>
        <v>1.6</v>
      </c>
      <c r="C27" s="4">
        <f t="shared" si="0"/>
        <v>0.41152263374485593</v>
      </c>
      <c r="D27">
        <f t="shared" si="1"/>
        <v>0.625</v>
      </c>
      <c r="E27">
        <f t="shared" si="2"/>
        <v>3.652263374485587E-2</v>
      </c>
      <c r="F27">
        <f t="shared" si="3"/>
        <v>-0.2206790123456791</v>
      </c>
      <c r="G27">
        <v>0</v>
      </c>
      <c r="H27">
        <f t="shared" si="4"/>
        <v>0.25720164609053497</v>
      </c>
      <c r="I27">
        <f t="shared" si="5"/>
        <v>-1.0795837927188259</v>
      </c>
      <c r="J27">
        <f t="shared" si="6"/>
        <v>1.0795837927188259</v>
      </c>
      <c r="K27">
        <f t="shared" si="7"/>
        <v>0.39311192066596734</v>
      </c>
      <c r="L27">
        <f t="shared" si="8"/>
        <v>0.60688807933403277</v>
      </c>
      <c r="M27">
        <f t="shared" si="9"/>
        <v>2.5438048235879216</v>
      </c>
      <c r="N27">
        <f t="shared" si="10"/>
        <v>1.6477502756312954</v>
      </c>
    </row>
    <row r="28" spans="1:14" x14ac:dyDescent="0.25">
      <c r="A28" s="4">
        <f>IF('True_Odds_Calculator_2-way'!A29="","",'True_Odds_Calculator_2-way'!A29)</f>
        <v>2.09</v>
      </c>
      <c r="B28" s="4">
        <f>IF('True_Odds_Calculator_2-way'!B29="","",'True_Odds_Calculator_2-way'!B29)</f>
        <v>1.78</v>
      </c>
      <c r="C28" s="4">
        <f t="shared" si="0"/>
        <v>0.47846889952153115</v>
      </c>
      <c r="D28">
        <f t="shared" si="1"/>
        <v>0.5617977528089888</v>
      </c>
      <c r="E28">
        <f t="shared" si="2"/>
        <v>4.0266652330519959E-2</v>
      </c>
      <c r="F28">
        <f t="shared" si="3"/>
        <v>-0.22853610020966608</v>
      </c>
      <c r="G28">
        <v>0</v>
      </c>
      <c r="H28">
        <f t="shared" si="4"/>
        <v>0.26880275254018604</v>
      </c>
      <c r="I28">
        <f t="shared" si="5"/>
        <v>-1.084524705455941</v>
      </c>
      <c r="J28">
        <f t="shared" si="6"/>
        <v>1.084524705455941</v>
      </c>
      <c r="K28">
        <f t="shared" si="7"/>
        <v>0.45826743412464838</v>
      </c>
      <c r="L28">
        <f t="shared" si="8"/>
        <v>0.54173256587535168</v>
      </c>
      <c r="M28">
        <f t="shared" si="9"/>
        <v>2.1821319289469754</v>
      </c>
      <c r="N28">
        <f t="shared" si="10"/>
        <v>1.8459292702556338</v>
      </c>
    </row>
    <row r="29" spans="1:14" x14ac:dyDescent="0.25">
      <c r="A29" s="4">
        <f>IF('True_Odds_Calculator_2-way'!A30="","",'True_Odds_Calculator_2-way'!A30)</f>
        <v>2.5099999999999998</v>
      </c>
      <c r="B29" s="4">
        <f>IF('True_Odds_Calculator_2-way'!B30="","",'True_Odds_Calculator_2-way'!B30)</f>
        <v>1.56</v>
      </c>
      <c r="C29" s="4">
        <f t="shared" si="0"/>
        <v>0.39840637450199207</v>
      </c>
      <c r="D29">
        <f t="shared" si="1"/>
        <v>0.64102564102564097</v>
      </c>
      <c r="E29">
        <f t="shared" si="2"/>
        <v>3.9432015527633091E-2</v>
      </c>
      <c r="F29">
        <f t="shared" si="3"/>
        <v>-0.21595668607620788</v>
      </c>
      <c r="G29">
        <v>0</v>
      </c>
      <c r="H29">
        <f t="shared" si="4"/>
        <v>0.25538870160384103</v>
      </c>
      <c r="I29">
        <f t="shared" si="5"/>
        <v>-1.0874705707258894</v>
      </c>
      <c r="J29">
        <f t="shared" si="6"/>
        <v>1.0874705707258894</v>
      </c>
      <c r="K29">
        <f t="shared" si="7"/>
        <v>0.37848959432190721</v>
      </c>
      <c r="L29">
        <f t="shared" si="8"/>
        <v>0.62151040567809257</v>
      </c>
      <c r="M29">
        <f t="shared" si="9"/>
        <v>2.6420805617960932</v>
      </c>
      <c r="N29">
        <f t="shared" si="10"/>
        <v>1.6089835196064983</v>
      </c>
    </row>
    <row r="30" spans="1:14" x14ac:dyDescent="0.25">
      <c r="A30" s="4">
        <f>IF('True_Odds_Calculator_2-way'!A31="","",'True_Odds_Calculator_2-way'!A31)</f>
        <v>2.12</v>
      </c>
      <c r="B30" s="4">
        <f>IF('True_Odds_Calculator_2-way'!B31="","",'True_Odds_Calculator_2-way'!B31)</f>
        <v>1.76</v>
      </c>
      <c r="C30" s="4">
        <f t="shared" si="0"/>
        <v>0.47169811320754712</v>
      </c>
      <c r="D30">
        <f t="shared" si="1"/>
        <v>0.56818181818181823</v>
      </c>
      <c r="E30">
        <f t="shared" si="2"/>
        <v>3.9879931389365408E-2</v>
      </c>
      <c r="F30">
        <f t="shared" si="3"/>
        <v>-0.22813036020583177</v>
      </c>
      <c r="G30">
        <v>0</v>
      </c>
      <c r="H30">
        <f t="shared" si="4"/>
        <v>0.26801029159519724</v>
      </c>
      <c r="I30">
        <f t="shared" si="5"/>
        <v>-1.0838874619051502</v>
      </c>
      <c r="J30">
        <f t="shared" si="6"/>
        <v>1.0838874619051502</v>
      </c>
      <c r="K30">
        <f t="shared" si="7"/>
        <v>0.45168057659351019</v>
      </c>
      <c r="L30">
        <f t="shared" si="8"/>
        <v>0.54831942340648987</v>
      </c>
      <c r="M30">
        <f t="shared" si="9"/>
        <v>2.2139539573337679</v>
      </c>
      <c r="N30">
        <f t="shared" si="10"/>
        <v>1.8237544710479137</v>
      </c>
    </row>
    <row r="31" spans="1:14" x14ac:dyDescent="0.25">
      <c r="A31" s="4">
        <f>IF('True_Odds_Calculator_2-way'!A32="","",'True_Odds_Calculator_2-way'!A32)</f>
        <v>2.4300000000000002</v>
      </c>
      <c r="B31" s="4">
        <f>IF('True_Odds_Calculator_2-way'!B32="","",'True_Odds_Calculator_2-way'!B32)</f>
        <v>1.6</v>
      </c>
      <c r="C31" s="4">
        <f t="shared" si="0"/>
        <v>0.41152263374485593</v>
      </c>
      <c r="D31">
        <f t="shared" si="1"/>
        <v>0.625</v>
      </c>
      <c r="E31">
        <f t="shared" si="2"/>
        <v>3.652263374485587E-2</v>
      </c>
      <c r="F31">
        <f t="shared" si="3"/>
        <v>-0.2206790123456791</v>
      </c>
      <c r="G31">
        <v>0</v>
      </c>
      <c r="H31">
        <f t="shared" si="4"/>
        <v>0.25720164609053497</v>
      </c>
      <c r="I31">
        <f t="shared" si="5"/>
        <v>-1.0795837927188259</v>
      </c>
      <c r="J31">
        <f t="shared" si="6"/>
        <v>1.0795837927188259</v>
      </c>
      <c r="K31">
        <f t="shared" si="7"/>
        <v>0.39311192066596734</v>
      </c>
      <c r="L31">
        <f t="shared" si="8"/>
        <v>0.60688807933403277</v>
      </c>
      <c r="M31">
        <f t="shared" si="9"/>
        <v>2.5438048235879216</v>
      </c>
      <c r="N31">
        <f t="shared" si="10"/>
        <v>1.6477502756312954</v>
      </c>
    </row>
    <row r="32" spans="1:14" x14ac:dyDescent="0.25">
      <c r="A32" s="4">
        <f>IF('True_Odds_Calculator_2-way'!A33="","",'True_Odds_Calculator_2-way'!A33)</f>
        <v>2.35</v>
      </c>
      <c r="B32" s="4">
        <f>IF('True_Odds_Calculator_2-way'!B33="","",'True_Odds_Calculator_2-way'!B33)</f>
        <v>1.63</v>
      </c>
      <c r="C32" s="4">
        <f t="shared" si="0"/>
        <v>0.42553191489361702</v>
      </c>
      <c r="D32">
        <f t="shared" si="1"/>
        <v>0.61349693251533743</v>
      </c>
      <c r="E32">
        <f t="shared" si="2"/>
        <v>3.9028847408954404E-2</v>
      </c>
      <c r="F32">
        <f t="shared" si="3"/>
        <v>-0.22203367706565724</v>
      </c>
      <c r="G32">
        <v>0</v>
      </c>
      <c r="H32">
        <f t="shared" si="4"/>
        <v>0.2610625244746117</v>
      </c>
      <c r="I32">
        <f t="shared" si="5"/>
        <v>-1.0843334143872592</v>
      </c>
      <c r="J32">
        <f t="shared" si="6"/>
        <v>1.0843334143872592</v>
      </c>
      <c r="K32">
        <f t="shared" si="7"/>
        <v>0.4058688457449498</v>
      </c>
      <c r="L32">
        <f t="shared" si="8"/>
        <v>0.59413115425505014</v>
      </c>
      <c r="M32">
        <f t="shared" si="9"/>
        <v>2.4638501094227996</v>
      </c>
      <c r="N32">
        <f t="shared" si="10"/>
        <v>1.6831300510639733</v>
      </c>
    </row>
    <row r="33" spans="1:14" x14ac:dyDescent="0.25">
      <c r="A33" s="4">
        <f>IF('True_Odds_Calculator_2-way'!A34="","",'True_Odds_Calculator_2-way'!A34)</f>
        <v>2.2200000000000002</v>
      </c>
      <c r="B33" s="4">
        <f>IF('True_Odds_Calculator_2-way'!B34="","",'True_Odds_Calculator_2-way'!B34)</f>
        <v>1.7</v>
      </c>
      <c r="C33" s="4">
        <f t="shared" si="0"/>
        <v>0.4504504504504504</v>
      </c>
      <c r="D33">
        <f t="shared" si="1"/>
        <v>0.58823529411764708</v>
      </c>
      <c r="E33">
        <f t="shared" si="2"/>
        <v>3.868574456809748E-2</v>
      </c>
      <c r="F33">
        <f t="shared" si="3"/>
        <v>-0.22628510863804985</v>
      </c>
      <c r="G33">
        <v>0</v>
      </c>
      <c r="H33">
        <f t="shared" si="4"/>
        <v>0.26497085320614733</v>
      </c>
      <c r="I33">
        <f t="shared" si="5"/>
        <v>-1.0821091383745125</v>
      </c>
      <c r="J33">
        <f t="shared" si="6"/>
        <v>1.0821091383745125</v>
      </c>
      <c r="K33">
        <f t="shared" si="7"/>
        <v>0.43100231571506481</v>
      </c>
      <c r="L33">
        <f t="shared" si="8"/>
        <v>0.56899768428493536</v>
      </c>
      <c r="M33">
        <f t="shared" si="9"/>
        <v>2.3201731488169055</v>
      </c>
      <c r="N33">
        <f t="shared" si="10"/>
        <v>1.7574763968621581</v>
      </c>
    </row>
    <row r="34" spans="1:14" x14ac:dyDescent="0.25">
      <c r="A34" s="4">
        <f>IF('True_Odds_Calculator_2-way'!A35="","",'True_Odds_Calculator_2-way'!A35)</f>
        <v>2.12</v>
      </c>
      <c r="B34" s="4">
        <f>IF('True_Odds_Calculator_2-way'!B35="","",'True_Odds_Calculator_2-way'!B35)</f>
        <v>1.76</v>
      </c>
      <c r="C34" s="4">
        <f t="shared" si="0"/>
        <v>0.47169811320754712</v>
      </c>
      <c r="D34">
        <f t="shared" si="1"/>
        <v>0.56818181818181823</v>
      </c>
      <c r="E34">
        <f t="shared" si="2"/>
        <v>3.9879931389365408E-2</v>
      </c>
      <c r="F34">
        <f t="shared" si="3"/>
        <v>-0.22813036020583177</v>
      </c>
      <c r="G34">
        <v>0</v>
      </c>
      <c r="H34">
        <f t="shared" si="4"/>
        <v>0.26801029159519724</v>
      </c>
      <c r="I34">
        <f t="shared" si="5"/>
        <v>-1.0838874619051502</v>
      </c>
      <c r="J34">
        <f t="shared" si="6"/>
        <v>1.0838874619051502</v>
      </c>
      <c r="K34">
        <f t="shared" si="7"/>
        <v>0.45168057659351019</v>
      </c>
      <c r="L34">
        <f t="shared" si="8"/>
        <v>0.54831942340648987</v>
      </c>
      <c r="M34">
        <f t="shared" si="9"/>
        <v>2.2139539573337679</v>
      </c>
      <c r="N34">
        <f t="shared" si="10"/>
        <v>1.8237544710479137</v>
      </c>
    </row>
    <row r="35" spans="1:14" x14ac:dyDescent="0.25">
      <c r="A35" s="4">
        <f>IF('True_Odds_Calculator_2-way'!A36="","",'True_Odds_Calculator_2-way'!A36)</f>
        <v>1.73</v>
      </c>
      <c r="B35" s="4">
        <f>IF('True_Odds_Calculator_2-way'!B36="","",'True_Odds_Calculator_2-way'!B36)</f>
        <v>2.13</v>
      </c>
      <c r="C35" s="4">
        <f t="shared" si="0"/>
        <v>0.5780346820809249</v>
      </c>
      <c r="D35">
        <f t="shared" si="1"/>
        <v>0.46948356807511737</v>
      </c>
      <c r="E35">
        <f t="shared" si="2"/>
        <v>4.7518250156042274E-2</v>
      </c>
      <c r="F35">
        <f t="shared" si="3"/>
        <v>-0.22385953485847643</v>
      </c>
      <c r="G35">
        <v>0</v>
      </c>
      <c r="H35">
        <f t="shared" si="4"/>
        <v>0.27137778501451876</v>
      </c>
      <c r="I35">
        <f t="shared" si="5"/>
        <v>-1.1010304962695641</v>
      </c>
      <c r="J35">
        <f t="shared" si="6"/>
        <v>1.1010304962695641</v>
      </c>
      <c r="K35">
        <f t="shared" si="7"/>
        <v>0.55439985906809197</v>
      </c>
      <c r="L35">
        <f t="shared" si="8"/>
        <v>0.44560014093190792</v>
      </c>
      <c r="M35">
        <f t="shared" si="9"/>
        <v>1.8037522622767821</v>
      </c>
      <c r="N35">
        <f t="shared" si="10"/>
        <v>2.244164460784607</v>
      </c>
    </row>
    <row r="36" spans="1:14" x14ac:dyDescent="0.25">
      <c r="A36" s="4">
        <f>IF('True_Odds_Calculator_2-way'!A37="","",'True_Odds_Calculator_2-way'!A37)</f>
        <v>1.78</v>
      </c>
      <c r="B36" s="4">
        <f>IF('True_Odds_Calculator_2-way'!B37="","",'True_Odds_Calculator_2-way'!B37)</f>
        <v>2.06</v>
      </c>
      <c r="C36" s="4">
        <f t="shared" si="0"/>
        <v>0.5617977528089888</v>
      </c>
      <c r="D36">
        <f t="shared" si="1"/>
        <v>0.4854368932038835</v>
      </c>
      <c r="E36">
        <f t="shared" si="2"/>
        <v>4.7234646012872306E-2</v>
      </c>
      <c r="F36">
        <f t="shared" si="3"/>
        <v>-0.22548270971964657</v>
      </c>
      <c r="G36">
        <v>0</v>
      </c>
      <c r="H36">
        <f t="shared" si="4"/>
        <v>0.27271735573251882</v>
      </c>
      <c r="I36">
        <f t="shared" si="5"/>
        <v>-1.0997646755364592</v>
      </c>
      <c r="J36">
        <f t="shared" si="6"/>
        <v>1.0997646755364592</v>
      </c>
      <c r="K36">
        <f t="shared" si="7"/>
        <v>0.53826630809448417</v>
      </c>
      <c r="L36">
        <f t="shared" si="8"/>
        <v>0.46173369190551583</v>
      </c>
      <c r="M36">
        <f t="shared" si="9"/>
        <v>1.8578164469184384</v>
      </c>
      <c r="N36">
        <f t="shared" si="10"/>
        <v>2.1657505560686463</v>
      </c>
    </row>
    <row r="37" spans="1:14" x14ac:dyDescent="0.25">
      <c r="A37" s="4">
        <f>IF('True_Odds_Calculator_2-way'!A38="","",'True_Odds_Calculator_2-way'!A38)</f>
        <v>1.96</v>
      </c>
      <c r="B37" s="4">
        <f>IF('True_Odds_Calculator_2-way'!B38="","",'True_Odds_Calculator_2-way'!B38)</f>
        <v>1.88</v>
      </c>
      <c r="C37" s="4">
        <f t="shared" si="0"/>
        <v>0.51020408163265307</v>
      </c>
      <c r="D37">
        <f t="shared" si="1"/>
        <v>0.53191489361702127</v>
      </c>
      <c r="E37">
        <f t="shared" si="2"/>
        <v>4.2118975249674229E-2</v>
      </c>
      <c r="F37">
        <f t="shared" si="3"/>
        <v>-0.22926617455492848</v>
      </c>
      <c r="G37">
        <v>0</v>
      </c>
      <c r="H37">
        <f t="shared" si="4"/>
        <v>0.27138514980460271</v>
      </c>
      <c r="I37">
        <f t="shared" si="5"/>
        <v>-1.0879853497231111</v>
      </c>
      <c r="J37">
        <f t="shared" si="6"/>
        <v>1.0879853497231111</v>
      </c>
      <c r="K37">
        <f t="shared" si="7"/>
        <v>0.48912529307605751</v>
      </c>
      <c r="L37">
        <f t="shared" si="8"/>
        <v>0.51087470692394266</v>
      </c>
      <c r="M37">
        <f t="shared" si="9"/>
        <v>2.0444659357341863</v>
      </c>
      <c r="N37">
        <f t="shared" si="10"/>
        <v>1.9574271077563381</v>
      </c>
    </row>
    <row r="38" spans="1:14" x14ac:dyDescent="0.25">
      <c r="A38" s="4">
        <f>IF('True_Odds_Calculator_2-way'!A39="","",'True_Odds_Calculator_2-way'!A39)</f>
        <v>2.0699999999999998</v>
      </c>
      <c r="B38" s="4">
        <f>IF('True_Odds_Calculator_2-way'!B39="","",'True_Odds_Calculator_2-way'!B39)</f>
        <v>1.78</v>
      </c>
      <c r="C38" s="4">
        <f t="shared" si="0"/>
        <v>0.48309178743961356</v>
      </c>
      <c r="D38">
        <f t="shared" si="1"/>
        <v>0.5617977528089888</v>
      </c>
      <c r="E38">
        <f t="shared" si="2"/>
        <v>4.4889540248602255E-2</v>
      </c>
      <c r="F38">
        <f t="shared" si="3"/>
        <v>-0.22651034033545026</v>
      </c>
      <c r="G38">
        <v>0</v>
      </c>
      <c r="H38">
        <f t="shared" si="4"/>
        <v>0.27139988058405257</v>
      </c>
      <c r="I38">
        <f t="shared" si="5"/>
        <v>-1.0946135246159836</v>
      </c>
      <c r="J38">
        <f t="shared" si="6"/>
        <v>1.0946135246159836</v>
      </c>
      <c r="K38">
        <f t="shared" si="7"/>
        <v>0.46056706084310273</v>
      </c>
      <c r="L38">
        <f t="shared" si="8"/>
        <v>0.53943293915689727</v>
      </c>
      <c r="M38">
        <f t="shared" si="9"/>
        <v>2.1712364713391024</v>
      </c>
      <c r="N38">
        <f t="shared" si="10"/>
        <v>1.8537985492004672</v>
      </c>
    </row>
    <row r="39" spans="1:14" x14ac:dyDescent="0.25">
      <c r="A39" s="4">
        <f>IF('True_Odds_Calculator_2-way'!A40="","",'True_Odds_Calculator_2-way'!A40)</f>
        <v>2.09</v>
      </c>
      <c r="B39" s="4">
        <f>IF('True_Odds_Calculator_2-way'!B40="","",'True_Odds_Calculator_2-way'!B40)</f>
        <v>1.76</v>
      </c>
      <c r="C39" s="4">
        <f t="shared" si="0"/>
        <v>0.47846889952153115</v>
      </c>
      <c r="D39">
        <f t="shared" si="1"/>
        <v>0.56818181818181823</v>
      </c>
      <c r="E39">
        <f t="shared" si="2"/>
        <v>4.6650717703349276E-2</v>
      </c>
      <c r="F39">
        <f t="shared" si="3"/>
        <v>-0.22520661157024802</v>
      </c>
      <c r="G39">
        <v>0</v>
      </c>
      <c r="H39">
        <f t="shared" si="4"/>
        <v>0.27185732927359729</v>
      </c>
      <c r="I39">
        <f t="shared" si="5"/>
        <v>-1.0987021007226223</v>
      </c>
      <c r="J39">
        <f t="shared" si="6"/>
        <v>1.0987021007226223</v>
      </c>
      <c r="K39">
        <f t="shared" si="7"/>
        <v>0.45504490981400092</v>
      </c>
      <c r="L39">
        <f t="shared" si="8"/>
        <v>0.54495509018599919</v>
      </c>
      <c r="M39">
        <f t="shared" si="9"/>
        <v>2.197585289787658</v>
      </c>
      <c r="N39">
        <f t="shared" si="10"/>
        <v>1.8350135965491927</v>
      </c>
    </row>
    <row r="40" spans="1:14" x14ac:dyDescent="0.25">
      <c r="A40" s="4">
        <f>IF('True_Odds_Calculator_2-way'!A41="","",'True_Odds_Calculator_2-way'!A41)</f>
        <v>1.73</v>
      </c>
      <c r="B40" s="4">
        <f>IF('True_Odds_Calculator_2-way'!B41="","",'True_Odds_Calculator_2-way'!B41)</f>
        <v>2.09</v>
      </c>
      <c r="C40" s="4">
        <f t="shared" si="0"/>
        <v>0.5780346820809249</v>
      </c>
      <c r="D40">
        <f t="shared" si="1"/>
        <v>0.47846889952153115</v>
      </c>
      <c r="E40">
        <f t="shared" si="2"/>
        <v>5.6503581602456165E-2</v>
      </c>
      <c r="F40">
        <f t="shared" si="3"/>
        <v>-0.22006803661808205</v>
      </c>
      <c r="G40">
        <v>0</v>
      </c>
      <c r="H40">
        <f t="shared" si="4"/>
        <v>0.27657161822053827</v>
      </c>
      <c r="I40">
        <f t="shared" si="5"/>
        <v>-1.1210508723689179</v>
      </c>
      <c r="J40">
        <f t="shared" si="6"/>
        <v>1.1210508723689179</v>
      </c>
      <c r="K40">
        <f t="shared" si="7"/>
        <v>0.54994394682236836</v>
      </c>
      <c r="L40">
        <f t="shared" si="8"/>
        <v>0.45005605317763153</v>
      </c>
      <c r="M40">
        <f t="shared" si="9"/>
        <v>1.8183671368293095</v>
      </c>
      <c r="N40">
        <f t="shared" si="10"/>
        <v>2.2219454508821204</v>
      </c>
    </row>
    <row r="41" spans="1:14" x14ac:dyDescent="0.25">
      <c r="A41" s="4">
        <f>IF('True_Odds_Calculator_2-way'!A42="","",'True_Odds_Calculator_2-way'!A42)</f>
        <v>1.76</v>
      </c>
      <c r="B41" s="4">
        <f>IF('True_Odds_Calculator_2-way'!B42="","",'True_Odds_Calculator_2-way'!B42)</f>
        <v>2.04</v>
      </c>
      <c r="C41" s="4">
        <f t="shared" si="0"/>
        <v>0.56818181818181823</v>
      </c>
      <c r="D41">
        <f t="shared" si="1"/>
        <v>0.49019607843137253</v>
      </c>
      <c r="E41">
        <f t="shared" si="2"/>
        <v>5.8377896613190705E-2</v>
      </c>
      <c r="F41">
        <f t="shared" si="3"/>
        <v>-0.22014260249554374</v>
      </c>
      <c r="G41">
        <v>0</v>
      </c>
      <c r="H41">
        <f t="shared" si="4"/>
        <v>0.27852049910873444</v>
      </c>
      <c r="I41">
        <f t="shared" si="5"/>
        <v>-1.1248031766646189</v>
      </c>
      <c r="J41">
        <f t="shared" si="6"/>
        <v>1.1248031766646189</v>
      </c>
      <c r="K41">
        <f t="shared" si="7"/>
        <v>0.53912703272959017</v>
      </c>
      <c r="L41">
        <f t="shared" si="8"/>
        <v>0.46087296727040977</v>
      </c>
      <c r="M41">
        <f t="shared" si="9"/>
        <v>1.8548504142651103</v>
      </c>
      <c r="N41">
        <f t="shared" si="10"/>
        <v>2.1697953037312039</v>
      </c>
    </row>
    <row r="42" spans="1:14" x14ac:dyDescent="0.25">
      <c r="A42" s="4">
        <f>IF('True_Odds_Calculator_2-way'!A43="","",'True_Odds_Calculator_2-way'!A43)</f>
        <v>1.68</v>
      </c>
      <c r="B42" s="4">
        <f>IF('True_Odds_Calculator_2-way'!B43="","",'True_Odds_Calculator_2-way'!B43)</f>
        <v>2.21</v>
      </c>
      <c r="C42" s="4">
        <f t="shared" si="0"/>
        <v>0.59523809523809523</v>
      </c>
      <c r="D42">
        <f t="shared" si="1"/>
        <v>0.45248868778280543</v>
      </c>
      <c r="E42">
        <f t="shared" si="2"/>
        <v>4.772678302090072E-2</v>
      </c>
      <c r="F42">
        <f t="shared" si="3"/>
        <v>-0.22161172161172149</v>
      </c>
      <c r="G42">
        <v>0</v>
      </c>
      <c r="H42">
        <f t="shared" si="4"/>
        <v>0.26933850463262227</v>
      </c>
      <c r="I42">
        <f t="shared" si="5"/>
        <v>-1.1024346592560592</v>
      </c>
      <c r="J42">
        <f t="shared" si="6"/>
        <v>1.1024346592560592</v>
      </c>
      <c r="K42">
        <f t="shared" si="7"/>
        <v>0.57154106106436731</v>
      </c>
      <c r="L42">
        <f t="shared" si="8"/>
        <v>0.42845893893563264</v>
      </c>
      <c r="M42">
        <f t="shared" si="9"/>
        <v>1.7496555682941202</v>
      </c>
      <c r="N42">
        <f t="shared" si="10"/>
        <v>2.3339459376998315</v>
      </c>
    </row>
    <row r="43" spans="1:14" x14ac:dyDescent="0.25">
      <c r="A43" s="4">
        <f>IF('True_Odds_Calculator_2-way'!A44="","",'True_Odds_Calculator_2-way'!A44)</f>
        <v>1.6</v>
      </c>
      <c r="B43" s="4">
        <f>IF('True_Odds_Calculator_2-way'!B44="","",'True_Odds_Calculator_2-way'!B44)</f>
        <v>2.37</v>
      </c>
      <c r="C43" s="4">
        <f t="shared" si="0"/>
        <v>0.625</v>
      </c>
      <c r="D43">
        <f t="shared" si="1"/>
        <v>0.42194092827004215</v>
      </c>
      <c r="E43">
        <f t="shared" si="2"/>
        <v>4.6940928270042148E-2</v>
      </c>
      <c r="F43">
        <f t="shared" si="3"/>
        <v>-0.21677215189873422</v>
      </c>
      <c r="G43">
        <v>0</v>
      </c>
      <c r="H43">
        <f t="shared" si="4"/>
        <v>0.26371308016877637</v>
      </c>
      <c r="I43">
        <f t="shared" si="5"/>
        <v>-1.1029709933472638</v>
      </c>
      <c r="J43">
        <f t="shared" si="6"/>
        <v>1.1029709933472638</v>
      </c>
      <c r="K43">
        <f t="shared" si="7"/>
        <v>0.60176343307603775</v>
      </c>
      <c r="L43">
        <f t="shared" si="8"/>
        <v>0.39823656692396225</v>
      </c>
      <c r="M43">
        <f t="shared" si="9"/>
        <v>1.6617825960083583</v>
      </c>
      <c r="N43">
        <f t="shared" si="10"/>
        <v>2.5110702608857518</v>
      </c>
    </row>
    <row r="44" spans="1:14" x14ac:dyDescent="0.25">
      <c r="A44" s="4">
        <f>IF('True_Odds_Calculator_2-way'!A45="","",'True_Odds_Calculator_2-way'!A45)</f>
        <v>1.36</v>
      </c>
      <c r="B44" s="4">
        <f>IF('True_Odds_Calculator_2-way'!B45="","",'True_Odds_Calculator_2-way'!B45)</f>
        <v>3.32</v>
      </c>
      <c r="C44" s="4">
        <f t="shared" si="0"/>
        <v>0.73529411764705876</v>
      </c>
      <c r="D44">
        <f t="shared" si="1"/>
        <v>0.30120481927710846</v>
      </c>
      <c r="E44">
        <f t="shared" si="2"/>
        <v>3.649893692416728E-2</v>
      </c>
      <c r="F44">
        <f t="shared" si="3"/>
        <v>-0.18497519489723602</v>
      </c>
      <c r="G44">
        <v>0</v>
      </c>
      <c r="H44">
        <f t="shared" si="4"/>
        <v>0.22147413182140327</v>
      </c>
      <c r="I44">
        <f t="shared" si="5"/>
        <v>-1.0942202738310214</v>
      </c>
      <c r="J44">
        <f t="shared" si="6"/>
        <v>1.0942202738310214</v>
      </c>
      <c r="K44">
        <f t="shared" si="7"/>
        <v>0.71740164657976047</v>
      </c>
      <c r="L44">
        <f t="shared" si="8"/>
        <v>0.28259835342023931</v>
      </c>
      <c r="M44">
        <f t="shared" si="9"/>
        <v>1.3939192985791682</v>
      </c>
      <c r="N44">
        <f t="shared" si="10"/>
        <v>3.5385910352879693</v>
      </c>
    </row>
    <row r="45" spans="1:14" x14ac:dyDescent="0.25">
      <c r="A45" s="4">
        <f>IF('True_Odds_Calculator_2-way'!A46="","",'True_Odds_Calculator_2-way'!A46)</f>
        <v>2.1800000000000002</v>
      </c>
      <c r="B45" s="4">
        <f>IF('True_Odds_Calculator_2-way'!B46="","",'True_Odds_Calculator_2-way'!B46)</f>
        <v>1.76</v>
      </c>
      <c r="C45" s="4">
        <f t="shared" si="0"/>
        <v>0.4587155963302752</v>
      </c>
      <c r="D45">
        <f t="shared" si="1"/>
        <v>0.56818181818181823</v>
      </c>
      <c r="E45">
        <f t="shared" si="2"/>
        <v>2.6897414512093487E-2</v>
      </c>
      <c r="F45">
        <f t="shared" si="3"/>
        <v>-0.23373644703919927</v>
      </c>
      <c r="G45">
        <v>0</v>
      </c>
      <c r="H45">
        <f t="shared" si="4"/>
        <v>0.26063386155129276</v>
      </c>
      <c r="I45">
        <f t="shared" si="5"/>
        <v>-1.0559715077387792</v>
      </c>
      <c r="J45">
        <f t="shared" si="6"/>
        <v>1.0559715077387792</v>
      </c>
      <c r="K45">
        <f t="shared" si="7"/>
        <v>0.44522678128604087</v>
      </c>
      <c r="L45">
        <f t="shared" si="8"/>
        <v>0.55477321871395913</v>
      </c>
      <c r="M45">
        <f t="shared" si="9"/>
        <v>2.2460463791317595</v>
      </c>
      <c r="N45">
        <f t="shared" si="10"/>
        <v>1.8025383458814721</v>
      </c>
    </row>
    <row r="46" spans="1:14" x14ac:dyDescent="0.25">
      <c r="A46" s="4">
        <f>IF('True_Odds_Calculator_2-way'!A47="","",'True_Odds_Calculator_2-way'!A47)</f>
        <v>1.83</v>
      </c>
      <c r="B46" s="4">
        <f>IF('True_Odds_Calculator_2-way'!B47="","",'True_Odds_Calculator_2-way'!B47)</f>
        <v>2.06</v>
      </c>
      <c r="C46" s="4">
        <f t="shared" si="0"/>
        <v>0.54644808743169393</v>
      </c>
      <c r="D46">
        <f t="shared" si="1"/>
        <v>0.4854368932038835</v>
      </c>
      <c r="E46">
        <f t="shared" si="2"/>
        <v>3.1884980635577431E-2</v>
      </c>
      <c r="F46">
        <f t="shared" si="3"/>
        <v>-0.2333810812244681</v>
      </c>
      <c r="G46">
        <v>0</v>
      </c>
      <c r="H46">
        <f t="shared" si="4"/>
        <v>0.26526606186004559</v>
      </c>
      <c r="I46">
        <f t="shared" si="5"/>
        <v>-1.0661247392009334</v>
      </c>
      <c r="J46">
        <f t="shared" si="6"/>
        <v>1.0661247392009334</v>
      </c>
      <c r="K46">
        <f t="shared" si="7"/>
        <v>0.53053675848269044</v>
      </c>
      <c r="L46">
        <f t="shared" si="8"/>
        <v>0.46946324151730962</v>
      </c>
      <c r="M46">
        <f t="shared" si="9"/>
        <v>1.8848835335367746</v>
      </c>
      <c r="N46">
        <f t="shared" si="10"/>
        <v>2.1300922235529893</v>
      </c>
    </row>
    <row r="47" spans="1:14" x14ac:dyDescent="0.25">
      <c r="A47" s="4">
        <f>IF('True_Odds_Calculator_2-way'!A48="","",'True_Odds_Calculator_2-way'!A48)</f>
        <v>1.72</v>
      </c>
      <c r="B47" s="4">
        <f>IF('True_Odds_Calculator_2-way'!B48="","",'True_Odds_Calculator_2-way'!B48)</f>
        <v>2.23</v>
      </c>
      <c r="C47" s="4">
        <f t="shared" si="0"/>
        <v>0.58139534883720934</v>
      </c>
      <c r="D47">
        <f t="shared" si="1"/>
        <v>0.44843049327354262</v>
      </c>
      <c r="E47">
        <f t="shared" si="2"/>
        <v>2.982584211075201E-2</v>
      </c>
      <c r="F47">
        <f t="shared" si="3"/>
        <v>-0.23088956095526114</v>
      </c>
      <c r="G47">
        <v>0</v>
      </c>
      <c r="H47">
        <f t="shared" si="4"/>
        <v>0.26071540306601315</v>
      </c>
      <c r="I47">
        <f t="shared" si="5"/>
        <v>-1.0626278551055641</v>
      </c>
      <c r="J47">
        <f t="shared" si="6"/>
        <v>1.0626278551055641</v>
      </c>
      <c r="K47">
        <f t="shared" si="7"/>
        <v>0.56654268925198559</v>
      </c>
      <c r="L47">
        <f t="shared" si="8"/>
        <v>0.43345731074801436</v>
      </c>
      <c r="M47">
        <f t="shared" si="9"/>
        <v>1.7650920556760061</v>
      </c>
      <c r="N47">
        <f t="shared" si="10"/>
        <v>2.3070322617798436</v>
      </c>
    </row>
    <row r="48" spans="1:14" x14ac:dyDescent="0.25">
      <c r="A48" s="4">
        <f>IF('True_Odds_Calculator_2-way'!A49="","",'True_Odds_Calculator_2-way'!A49)</f>
        <v>2.2000000000000002</v>
      </c>
      <c r="B48" s="4">
        <f>IF('True_Odds_Calculator_2-way'!B49="","",'True_Odds_Calculator_2-way'!B49)</f>
        <v>1.72</v>
      </c>
      <c r="C48" s="4">
        <f t="shared" si="0"/>
        <v>0.45454545454545453</v>
      </c>
      <c r="D48">
        <f t="shared" si="1"/>
        <v>0.58139534883720934</v>
      </c>
      <c r="E48">
        <f t="shared" si="2"/>
        <v>3.5940803382663811E-2</v>
      </c>
      <c r="F48">
        <f t="shared" si="3"/>
        <v>-0.22832980972515859</v>
      </c>
      <c r="G48">
        <v>0</v>
      </c>
      <c r="H48">
        <f t="shared" si="4"/>
        <v>0.26427061310782241</v>
      </c>
      <c r="I48">
        <f t="shared" si="5"/>
        <v>-1.075828707279838</v>
      </c>
      <c r="J48">
        <f t="shared" si="6"/>
        <v>1.075828707279838</v>
      </c>
      <c r="K48">
        <f t="shared" si="7"/>
        <v>0.4364916731037084</v>
      </c>
      <c r="L48">
        <f t="shared" si="8"/>
        <v>0.5635083268962916</v>
      </c>
      <c r="M48">
        <f t="shared" si="9"/>
        <v>2.2909944487358058</v>
      </c>
      <c r="N48">
        <f t="shared" si="10"/>
        <v>1.7745966692414832</v>
      </c>
    </row>
    <row r="49" spans="1:14" x14ac:dyDescent="0.25">
      <c r="A49" s="4">
        <f>IF('True_Odds_Calculator_2-way'!A50="","",'True_Odds_Calculator_2-way'!A50)</f>
        <v>1.93</v>
      </c>
      <c r="B49" s="4">
        <f>IF('True_Odds_Calculator_2-way'!B50="","",'True_Odds_Calculator_2-way'!B50)</f>
        <v>1.95</v>
      </c>
      <c r="C49" s="4">
        <f t="shared" si="0"/>
        <v>0.5181347150259068</v>
      </c>
      <c r="D49">
        <f t="shared" si="1"/>
        <v>0.51282051282051289</v>
      </c>
      <c r="E49">
        <f t="shared" si="2"/>
        <v>3.0955227846419575E-2</v>
      </c>
      <c r="F49">
        <f t="shared" si="3"/>
        <v>-0.23475488242327625</v>
      </c>
      <c r="G49">
        <v>0</v>
      </c>
      <c r="H49">
        <f t="shared" si="4"/>
        <v>0.26571011026969582</v>
      </c>
      <c r="I49">
        <f t="shared" si="5"/>
        <v>-1.0638899909514294</v>
      </c>
      <c r="J49">
        <f t="shared" si="6"/>
        <v>1.0638899909514294</v>
      </c>
      <c r="K49">
        <f t="shared" si="7"/>
        <v>0.50265964972060251</v>
      </c>
      <c r="L49">
        <f t="shared" si="8"/>
        <v>0.49734035027939766</v>
      </c>
      <c r="M49">
        <f t="shared" si="9"/>
        <v>1.9894176915848294</v>
      </c>
      <c r="N49">
        <f t="shared" si="10"/>
        <v>2.0106954914038573</v>
      </c>
    </row>
    <row r="50" spans="1:14" x14ac:dyDescent="0.25">
      <c r="A50" s="4">
        <f>IF('True_Odds_Calculator_2-way'!A51="","",'True_Odds_Calculator_2-way'!A51)</f>
        <v>1.85</v>
      </c>
      <c r="B50" s="4">
        <f>IF('True_Odds_Calculator_2-way'!B51="","",'True_Odds_Calculator_2-way'!B51)</f>
        <v>2.0499999999999998</v>
      </c>
      <c r="C50" s="4">
        <f t="shared" si="0"/>
        <v>0.54054054054054046</v>
      </c>
      <c r="D50">
        <f t="shared" si="1"/>
        <v>0.48780487804878053</v>
      </c>
      <c r="E50">
        <f t="shared" si="2"/>
        <v>2.8345418589321048E-2</v>
      </c>
      <c r="F50">
        <f t="shared" si="3"/>
        <v>-0.2353328938694792</v>
      </c>
      <c r="G50">
        <v>0</v>
      </c>
      <c r="H50">
        <f t="shared" si="4"/>
        <v>0.26367831245880025</v>
      </c>
      <c r="I50">
        <f t="shared" si="5"/>
        <v>-1.0585122480499263</v>
      </c>
      <c r="J50">
        <f t="shared" si="6"/>
        <v>1.0585122480499263</v>
      </c>
      <c r="K50">
        <f t="shared" si="7"/>
        <v>0.52638909307720383</v>
      </c>
      <c r="L50">
        <f t="shared" si="8"/>
        <v>0.47361090692279612</v>
      </c>
      <c r="M50">
        <f t="shared" si="9"/>
        <v>1.8997354108424378</v>
      </c>
      <c r="N50">
        <f t="shared" si="10"/>
        <v>2.1114378604524222</v>
      </c>
    </row>
    <row r="51" spans="1:14" x14ac:dyDescent="0.25">
      <c r="A51" s="4">
        <f>IF('True_Odds_Calculator_2-way'!A52="","",'True_Odds_Calculator_2-way'!A52)</f>
        <v>1.94</v>
      </c>
      <c r="B51" s="4">
        <f>IF('True_Odds_Calculator_2-way'!B52="","",'True_Odds_Calculator_2-way'!B52)</f>
        <v>1.94</v>
      </c>
      <c r="C51" s="4">
        <f t="shared" si="0"/>
        <v>0.51546391752577325</v>
      </c>
      <c r="D51">
        <f t="shared" si="1"/>
        <v>0.51546391752577325</v>
      </c>
      <c r="E51">
        <f t="shared" si="2"/>
        <v>3.0927835051546504E-2</v>
      </c>
      <c r="F51">
        <f t="shared" si="3"/>
        <v>-0.23477521521947065</v>
      </c>
      <c r="G51">
        <v>0</v>
      </c>
      <c r="H51">
        <f t="shared" si="4"/>
        <v>0.26570305027101715</v>
      </c>
      <c r="I51">
        <f t="shared" si="5"/>
        <v>-1.0638297872340428</v>
      </c>
      <c r="J51">
        <f t="shared" si="6"/>
        <v>1.0638297872340428</v>
      </c>
      <c r="K51">
        <f t="shared" si="7"/>
        <v>0.49999999999999989</v>
      </c>
      <c r="L51">
        <f t="shared" si="8"/>
        <v>0.49999999999999989</v>
      </c>
      <c r="M51">
        <f t="shared" si="9"/>
        <v>2.0000000000000004</v>
      </c>
      <c r="N51">
        <f t="shared" si="10"/>
        <v>2.0000000000000004</v>
      </c>
    </row>
    <row r="52" spans="1:14" x14ac:dyDescent="0.25">
      <c r="A52" s="4">
        <f>IF('True_Odds_Calculator_2-way'!A53="","",'True_Odds_Calculator_2-way'!A53)</f>
        <v>2.25</v>
      </c>
      <c r="B52" s="4">
        <f>IF('True_Odds_Calculator_2-way'!B53="","",'True_Odds_Calculator_2-way'!B53)</f>
        <v>1.7</v>
      </c>
      <c r="C52" s="4">
        <f t="shared" si="0"/>
        <v>0.44444444444444442</v>
      </c>
      <c r="D52">
        <f t="shared" si="1"/>
        <v>0.58823529411764708</v>
      </c>
      <c r="E52">
        <f t="shared" si="2"/>
        <v>3.2679738562091387E-2</v>
      </c>
      <c r="F52">
        <f t="shared" si="3"/>
        <v>-0.2287581699346406</v>
      </c>
      <c r="G52">
        <v>0</v>
      </c>
      <c r="H52">
        <f t="shared" si="4"/>
        <v>0.26143790849673204</v>
      </c>
      <c r="I52">
        <f t="shared" si="5"/>
        <v>-1.0690449676496974</v>
      </c>
      <c r="J52">
        <f t="shared" si="6"/>
        <v>1.0690449676496974</v>
      </c>
      <c r="K52">
        <f t="shared" si="7"/>
        <v>0.42802608489724608</v>
      </c>
      <c r="L52">
        <f t="shared" si="8"/>
        <v>0.57197391510275408</v>
      </c>
      <c r="M52">
        <f t="shared" si="9"/>
        <v>2.3363062095621219</v>
      </c>
      <c r="N52">
        <f t="shared" si="10"/>
        <v>1.7483314773547878</v>
      </c>
    </row>
    <row r="53" spans="1:14" x14ac:dyDescent="0.25">
      <c r="A53" s="4">
        <f>IF('True_Odds_Calculator_2-way'!A54="","",'True_Odds_Calculator_2-way'!A54)</f>
        <v>2.2200000000000002</v>
      </c>
      <c r="B53" s="4">
        <f>IF('True_Odds_Calculator_2-way'!B54="","",'True_Odds_Calculator_2-way'!B54)</f>
        <v>1.71</v>
      </c>
      <c r="C53" s="4">
        <f t="shared" si="0"/>
        <v>0.4504504504504504</v>
      </c>
      <c r="D53">
        <f t="shared" si="1"/>
        <v>0.58479532163742687</v>
      </c>
      <c r="E53">
        <f t="shared" si="2"/>
        <v>3.5245772087877381E-2</v>
      </c>
      <c r="F53">
        <f t="shared" si="3"/>
        <v>-0.2281755439650176</v>
      </c>
      <c r="G53">
        <v>0</v>
      </c>
      <c r="H53">
        <f t="shared" si="4"/>
        <v>0.26342131605289498</v>
      </c>
      <c r="I53">
        <f t="shared" si="5"/>
        <v>-1.0744616281415775</v>
      </c>
      <c r="J53">
        <f t="shared" si="6"/>
        <v>1.0744616281415775</v>
      </c>
      <c r="K53">
        <f t="shared" si="7"/>
        <v>0.43274247509065539</v>
      </c>
      <c r="L53">
        <f t="shared" si="8"/>
        <v>0.56725752490934445</v>
      </c>
      <c r="M53">
        <f t="shared" si="9"/>
        <v>2.310843186332725</v>
      </c>
      <c r="N53">
        <f t="shared" si="10"/>
        <v>1.7628677559805201</v>
      </c>
    </row>
    <row r="54" spans="1:14" x14ac:dyDescent="0.25">
      <c r="A54" s="4">
        <f>IF('True_Odds_Calculator_2-way'!A55="","",'True_Odds_Calculator_2-way'!A55)</f>
        <v>2.27</v>
      </c>
      <c r="B54" s="4">
        <f>IF('True_Odds_Calculator_2-way'!B55="","",'True_Odds_Calculator_2-way'!B55)</f>
        <v>1.69</v>
      </c>
      <c r="C54" s="4">
        <f t="shared" si="0"/>
        <v>0.44052863436123346</v>
      </c>
      <c r="D54">
        <f t="shared" si="1"/>
        <v>0.59171597633136097</v>
      </c>
      <c r="E54">
        <f t="shared" si="2"/>
        <v>3.2244610692594433E-2</v>
      </c>
      <c r="F54">
        <f t="shared" si="3"/>
        <v>-0.22842322029038398</v>
      </c>
      <c r="G54">
        <v>0</v>
      </c>
      <c r="H54">
        <f t="shared" si="4"/>
        <v>0.26066783098297841</v>
      </c>
      <c r="I54">
        <f t="shared" si="5"/>
        <v>-1.0682517037726924</v>
      </c>
      <c r="J54">
        <f t="shared" si="6"/>
        <v>1.0682517037726924</v>
      </c>
      <c r="K54">
        <f t="shared" si="7"/>
        <v>0.42432580692415584</v>
      </c>
      <c r="L54">
        <f t="shared" si="8"/>
        <v>0.57567419307584422</v>
      </c>
      <c r="M54">
        <f t="shared" si="9"/>
        <v>2.3566796637913199</v>
      </c>
      <c r="N54">
        <f t="shared" si="10"/>
        <v>1.7370936756031574</v>
      </c>
    </row>
    <row r="55" spans="1:14" x14ac:dyDescent="0.25">
      <c r="A55" s="4">
        <f>IF('True_Odds_Calculator_2-way'!A56="","",'True_Odds_Calculator_2-way'!A56)</f>
        <v>1.93</v>
      </c>
      <c r="B55" s="4">
        <f>IF('True_Odds_Calculator_2-way'!B56="","",'True_Odds_Calculator_2-way'!B56)</f>
        <v>1.95</v>
      </c>
      <c r="C55" s="4">
        <f t="shared" si="0"/>
        <v>0.5181347150259068</v>
      </c>
      <c r="D55">
        <f t="shared" si="1"/>
        <v>0.51282051282051289</v>
      </c>
      <c r="E55">
        <f t="shared" si="2"/>
        <v>3.0955227846419575E-2</v>
      </c>
      <c r="F55">
        <f t="shared" si="3"/>
        <v>-0.23475488242327625</v>
      </c>
      <c r="G55">
        <v>0</v>
      </c>
      <c r="H55">
        <f t="shared" si="4"/>
        <v>0.26571011026969582</v>
      </c>
      <c r="I55">
        <f t="shared" si="5"/>
        <v>-1.0638899909514294</v>
      </c>
      <c r="J55">
        <f t="shared" si="6"/>
        <v>1.0638899909514294</v>
      </c>
      <c r="K55">
        <f t="shared" si="7"/>
        <v>0.50265964972060251</v>
      </c>
      <c r="L55">
        <f t="shared" si="8"/>
        <v>0.49734035027939766</v>
      </c>
      <c r="M55">
        <f t="shared" si="9"/>
        <v>1.9894176915848294</v>
      </c>
      <c r="N55">
        <f t="shared" si="10"/>
        <v>2.0106954914038573</v>
      </c>
    </row>
    <row r="56" spans="1:14" x14ac:dyDescent="0.25">
      <c r="A56" s="4">
        <f>IF('True_Odds_Calculator_2-way'!A57="","",'True_Odds_Calculator_2-way'!A57)</f>
        <v>2.48</v>
      </c>
      <c r="B56" s="4">
        <f>IF('True_Odds_Calculator_2-way'!B57="","",'True_Odds_Calculator_2-way'!B57)</f>
        <v>1.58</v>
      </c>
      <c r="C56" s="4">
        <f t="shared" si="0"/>
        <v>0.40322580645161293</v>
      </c>
      <c r="D56">
        <f t="shared" si="1"/>
        <v>0.63291139240506322</v>
      </c>
      <c r="E56">
        <f t="shared" si="2"/>
        <v>3.61371988566761E-2</v>
      </c>
      <c r="F56">
        <f t="shared" si="3"/>
        <v>-0.21906900775826876</v>
      </c>
      <c r="G56">
        <v>0</v>
      </c>
      <c r="H56">
        <f t="shared" si="4"/>
        <v>0.25520620661494486</v>
      </c>
      <c r="I56">
        <f t="shared" si="5"/>
        <v>-1.0793322294408636</v>
      </c>
      <c r="J56">
        <f t="shared" si="6"/>
        <v>1.0793322294408636</v>
      </c>
      <c r="K56">
        <f t="shared" si="7"/>
        <v>0.38499865083559737</v>
      </c>
      <c r="L56">
        <f t="shared" si="8"/>
        <v>0.61500134916440274</v>
      </c>
      <c r="M56">
        <f t="shared" si="9"/>
        <v>2.5974116995724779</v>
      </c>
      <c r="N56">
        <f t="shared" si="10"/>
        <v>1.6260126930757011</v>
      </c>
    </row>
    <row r="57" spans="1:14" x14ac:dyDescent="0.25">
      <c r="A57" s="4">
        <f>IF('True_Odds_Calculator_2-way'!A58="","",'True_Odds_Calculator_2-way'!A58)</f>
        <v>1.93</v>
      </c>
      <c r="B57" s="4">
        <f>IF('True_Odds_Calculator_2-way'!B58="","",'True_Odds_Calculator_2-way'!B58)</f>
        <v>1.96</v>
      </c>
      <c r="C57" s="4">
        <f t="shared" si="0"/>
        <v>0.5181347150259068</v>
      </c>
      <c r="D57">
        <f t="shared" si="1"/>
        <v>0.51020408163265307</v>
      </c>
      <c r="E57">
        <f t="shared" si="2"/>
        <v>2.8338796658559762E-2</v>
      </c>
      <c r="F57">
        <f t="shared" si="3"/>
        <v>-0.23601564978322942</v>
      </c>
      <c r="G57">
        <v>0</v>
      </c>
      <c r="H57">
        <f t="shared" si="4"/>
        <v>0.26435444644178918</v>
      </c>
      <c r="I57">
        <f t="shared" si="5"/>
        <v>-1.0583343916682539</v>
      </c>
      <c r="J57">
        <f t="shared" si="6"/>
        <v>1.0583343916682539</v>
      </c>
      <c r="K57">
        <f t="shared" si="7"/>
        <v>0.50396850395275605</v>
      </c>
      <c r="L57">
        <f t="shared" si="8"/>
        <v>0.49603149604724417</v>
      </c>
      <c r="M57">
        <f t="shared" si="9"/>
        <v>1.9842509842514759</v>
      </c>
      <c r="N57">
        <f t="shared" si="10"/>
        <v>2.0160010160015238</v>
      </c>
    </row>
    <row r="58" spans="1:14" x14ac:dyDescent="0.25">
      <c r="A58" s="4">
        <f>IF('True_Odds_Calculator_2-way'!A59="","",'True_Odds_Calculator_2-way'!A59)</f>
        <v>1.78</v>
      </c>
      <c r="B58" s="4">
        <f>IF('True_Odds_Calculator_2-way'!B59="","",'True_Odds_Calculator_2-way'!B59)</f>
        <v>2.12</v>
      </c>
      <c r="C58" s="4">
        <f t="shared" si="0"/>
        <v>0.5617977528089888</v>
      </c>
      <c r="D58">
        <f t="shared" si="1"/>
        <v>0.47169811320754712</v>
      </c>
      <c r="E58">
        <f t="shared" si="2"/>
        <v>3.3495866016535869E-2</v>
      </c>
      <c r="F58">
        <f t="shared" si="3"/>
        <v>-0.23150307398770409</v>
      </c>
      <c r="G58">
        <v>0</v>
      </c>
      <c r="H58">
        <f t="shared" si="4"/>
        <v>0.26499894000423996</v>
      </c>
      <c r="I58">
        <f t="shared" si="5"/>
        <v>-1.0699012312772822</v>
      </c>
      <c r="J58">
        <f t="shared" si="6"/>
        <v>1.0699012312772822</v>
      </c>
      <c r="K58">
        <f t="shared" si="7"/>
        <v>0.54510083634166528</v>
      </c>
      <c r="L58">
        <f t="shared" si="8"/>
        <v>0.45489916365833472</v>
      </c>
      <c r="M58">
        <f t="shared" si="9"/>
        <v>1.83452296039628</v>
      </c>
      <c r="N58">
        <f t="shared" si="10"/>
        <v>2.1982893790305562</v>
      </c>
    </row>
    <row r="59" spans="1:14" x14ac:dyDescent="0.25">
      <c r="A59" s="4">
        <f>IF('True_Odds_Calculator_2-way'!A60="","",'True_Odds_Calculator_2-way'!A60)</f>
        <v>2.31</v>
      </c>
      <c r="B59" s="4">
        <f>IF('True_Odds_Calculator_2-way'!B60="","",'True_Odds_Calculator_2-way'!B60)</f>
        <v>1.67</v>
      </c>
      <c r="C59" s="4">
        <f t="shared" si="0"/>
        <v>0.4329004329004329</v>
      </c>
      <c r="D59">
        <f t="shared" si="1"/>
        <v>0.5988023952095809</v>
      </c>
      <c r="E59">
        <f t="shared" si="2"/>
        <v>3.1702828110013792E-2</v>
      </c>
      <c r="F59">
        <f t="shared" si="3"/>
        <v>-0.22751898799802994</v>
      </c>
      <c r="G59">
        <v>0</v>
      </c>
      <c r="H59">
        <f t="shared" si="4"/>
        <v>0.25922181610804368</v>
      </c>
      <c r="I59">
        <f t="shared" si="5"/>
        <v>-1.0673993913412883</v>
      </c>
      <c r="J59">
        <f t="shared" si="6"/>
        <v>1.0673993913412883</v>
      </c>
      <c r="K59">
        <f t="shared" si="7"/>
        <v>0.41696319653163855</v>
      </c>
      <c r="L59">
        <f t="shared" si="8"/>
        <v>0.5830368034683614</v>
      </c>
      <c r="M59">
        <f t="shared" si="9"/>
        <v>2.3982932026570873</v>
      </c>
      <c r="N59">
        <f t="shared" si="10"/>
        <v>1.7151575921986633</v>
      </c>
    </row>
    <row r="60" spans="1:14" x14ac:dyDescent="0.25">
      <c r="A60" s="4">
        <f>IF('True_Odds_Calculator_2-way'!A61="","",'True_Odds_Calculator_2-way'!A61)</f>
        <v>2.79</v>
      </c>
      <c r="B60" s="4">
        <f>IF('True_Odds_Calculator_2-way'!B61="","",'True_Odds_Calculator_2-way'!B61)</f>
        <v>1.48</v>
      </c>
      <c r="C60" s="4">
        <f t="shared" si="0"/>
        <v>0.35842293906810035</v>
      </c>
      <c r="D60">
        <f t="shared" si="1"/>
        <v>0.67567567567567566</v>
      </c>
      <c r="E60">
        <f t="shared" si="2"/>
        <v>3.4098614743776068E-2</v>
      </c>
      <c r="F60">
        <f t="shared" si="3"/>
        <v>-0.20807904678872413</v>
      </c>
      <c r="G60">
        <v>0</v>
      </c>
      <c r="H60">
        <f t="shared" si="4"/>
        <v>0.24217766153250023</v>
      </c>
      <c r="I60">
        <f t="shared" si="5"/>
        <v>-1.0788296300052578</v>
      </c>
      <c r="J60">
        <f t="shared" si="6"/>
        <v>1.0788296300052578</v>
      </c>
      <c r="K60">
        <f t="shared" si="7"/>
        <v>0.34116825809199797</v>
      </c>
      <c r="L60">
        <f t="shared" si="8"/>
        <v>0.65883174190800187</v>
      </c>
      <c r="M60">
        <f t="shared" si="9"/>
        <v>2.9311050377094117</v>
      </c>
      <c r="N60">
        <f t="shared" si="10"/>
        <v>1.517838222402524</v>
      </c>
    </row>
    <row r="61" spans="1:14" x14ac:dyDescent="0.25">
      <c r="A61" s="4">
        <f>IF('True_Odds_Calculator_2-way'!A62="","",'True_Odds_Calculator_2-way'!A62)</f>
        <v>1.95</v>
      </c>
      <c r="B61" s="4">
        <f>IF('True_Odds_Calculator_2-way'!B62="","",'True_Odds_Calculator_2-way'!B62)</f>
        <v>1.85</v>
      </c>
      <c r="C61" s="4">
        <f t="shared" si="0"/>
        <v>0.51282051282051289</v>
      </c>
      <c r="D61">
        <f t="shared" si="1"/>
        <v>0.54054054054054046</v>
      </c>
      <c r="E61">
        <f t="shared" si="2"/>
        <v>5.3361053361053346E-2</v>
      </c>
      <c r="F61">
        <f t="shared" si="3"/>
        <v>-0.22383922383922383</v>
      </c>
      <c r="G61">
        <v>0</v>
      </c>
      <c r="H61">
        <f t="shared" si="4"/>
        <v>0.27720027720027718</v>
      </c>
      <c r="I61">
        <f t="shared" si="5"/>
        <v>-1.1128297681493144</v>
      </c>
      <c r="J61">
        <f t="shared" si="6"/>
        <v>1.1128297681493144</v>
      </c>
      <c r="K61">
        <f t="shared" si="7"/>
        <v>0.48610037780571441</v>
      </c>
      <c r="L61">
        <f t="shared" si="8"/>
        <v>0.51389962219428575</v>
      </c>
      <c r="M61">
        <f t="shared" si="9"/>
        <v>2.0571882797418479</v>
      </c>
      <c r="N61">
        <f t="shared" si="10"/>
        <v>1.9459053029269173</v>
      </c>
    </row>
    <row r="62" spans="1:14" x14ac:dyDescent="0.25">
      <c r="A62" s="4">
        <f>IF('True_Odds_Calculator_2-way'!A63="","",'True_Odds_Calculator_2-way'!A63)</f>
        <v>2.0699999999999998</v>
      </c>
      <c r="B62" s="4">
        <f>IF('True_Odds_Calculator_2-way'!B63="","",'True_Odds_Calculator_2-way'!B63)</f>
        <v>1.75</v>
      </c>
      <c r="C62" s="4">
        <f t="shared" si="0"/>
        <v>0.48309178743961356</v>
      </c>
      <c r="D62">
        <f t="shared" si="1"/>
        <v>0.5714285714285714</v>
      </c>
      <c r="E62">
        <f t="shared" si="2"/>
        <v>5.452035886818507E-2</v>
      </c>
      <c r="F62">
        <f t="shared" si="3"/>
        <v>-0.22153209109730843</v>
      </c>
      <c r="G62">
        <v>0</v>
      </c>
      <c r="H62">
        <f t="shared" si="4"/>
        <v>0.27605244996549344</v>
      </c>
      <c r="I62">
        <f t="shared" si="5"/>
        <v>-1.1162911443718952</v>
      </c>
      <c r="J62">
        <f t="shared" si="6"/>
        <v>1.1162911443718952</v>
      </c>
      <c r="K62">
        <f t="shared" si="7"/>
        <v>0.45569888549514331</v>
      </c>
      <c r="L62">
        <f t="shared" si="8"/>
        <v>0.54430111450485674</v>
      </c>
      <c r="M62">
        <f t="shared" si="9"/>
        <v>2.194431524477928</v>
      </c>
      <c r="N62">
        <f t="shared" si="10"/>
        <v>1.8372183582789212</v>
      </c>
    </row>
    <row r="63" spans="1:14" x14ac:dyDescent="0.25">
      <c r="A63" s="4">
        <f>IF('True_Odds_Calculator_2-way'!A64="","",'True_Odds_Calculator_2-way'!A64)</f>
        <v>2.0099999999999998</v>
      </c>
      <c r="B63" s="4">
        <f>IF('True_Odds_Calculator_2-way'!B64="","",'True_Odds_Calculator_2-way'!B64)</f>
        <v>1.81</v>
      </c>
      <c r="C63" s="4">
        <f t="shared" si="0"/>
        <v>0.49751243781094534</v>
      </c>
      <c r="D63">
        <f t="shared" si="1"/>
        <v>0.5524861878453039</v>
      </c>
      <c r="E63">
        <f t="shared" si="2"/>
        <v>4.999862565624924E-2</v>
      </c>
      <c r="F63">
        <f t="shared" si="3"/>
        <v>-0.22487012451554378</v>
      </c>
      <c r="G63">
        <v>0</v>
      </c>
      <c r="H63">
        <f t="shared" si="4"/>
        <v>0.27486875017179302</v>
      </c>
      <c r="I63">
        <f t="shared" si="5"/>
        <v>-1.1055968780110992</v>
      </c>
      <c r="J63">
        <f t="shared" si="6"/>
        <v>1.1055968780110992</v>
      </c>
      <c r="K63">
        <f t="shared" si="7"/>
        <v>0.47244402950440073</v>
      </c>
      <c r="L63">
        <f t="shared" si="8"/>
        <v>0.52755597049559944</v>
      </c>
      <c r="M63">
        <f t="shared" si="9"/>
        <v>2.1166528467912094</v>
      </c>
      <c r="N63">
        <f t="shared" si="10"/>
        <v>1.89553347118899</v>
      </c>
    </row>
    <row r="64" spans="1:14" x14ac:dyDescent="0.25">
      <c r="A64" s="4">
        <f>IF('True_Odds_Calculator_2-way'!A65="","",'True_Odds_Calculator_2-way'!A65)</f>
        <v>1.34</v>
      </c>
      <c r="B64" s="4">
        <f>IF('True_Odds_Calculator_2-way'!B65="","",'True_Odds_Calculator_2-way'!B65)</f>
        <v>3.41</v>
      </c>
      <c r="C64" s="4">
        <f t="shared" si="0"/>
        <v>0.74626865671641784</v>
      </c>
      <c r="D64">
        <f t="shared" si="1"/>
        <v>0.29325513196480935</v>
      </c>
      <c r="E64">
        <f t="shared" si="2"/>
        <v>3.952378868122719E-2</v>
      </c>
      <c r="F64">
        <f t="shared" si="3"/>
        <v>-0.17932332472534696</v>
      </c>
      <c r="G64">
        <v>0</v>
      </c>
      <c r="H64">
        <f t="shared" si="4"/>
        <v>0.21884711340657412</v>
      </c>
      <c r="I64">
        <f t="shared" si="5"/>
        <v>-1.104719500379141</v>
      </c>
      <c r="J64">
        <f t="shared" si="6"/>
        <v>1.104719500379141</v>
      </c>
      <c r="K64">
        <f t="shared" si="7"/>
        <v>0.72695306347310695</v>
      </c>
      <c r="L64">
        <f t="shared" si="8"/>
        <v>0.27304693652689305</v>
      </c>
      <c r="M64">
        <f t="shared" si="9"/>
        <v>1.3756046301289082</v>
      </c>
      <c r="N64">
        <f t="shared" si="10"/>
        <v>3.6623739959137303</v>
      </c>
    </row>
    <row r="65" spans="1:14" x14ac:dyDescent="0.25">
      <c r="A65" s="4">
        <f>IF('True_Odds_Calculator_2-way'!A66="","",'True_Odds_Calculator_2-way'!A66)</f>
        <v>2.38</v>
      </c>
      <c r="B65" s="4">
        <f>IF('True_Odds_Calculator_2-way'!B66="","",'True_Odds_Calculator_2-way'!B66)</f>
        <v>1.64</v>
      </c>
      <c r="C65" s="4">
        <f t="shared" si="0"/>
        <v>0.42016806722689076</v>
      </c>
      <c r="D65">
        <f t="shared" si="1"/>
        <v>0.6097560975609756</v>
      </c>
      <c r="E65">
        <f t="shared" si="2"/>
        <v>2.9924164787866303E-2</v>
      </c>
      <c r="F65">
        <f t="shared" si="3"/>
        <v>-0.22627587620414025</v>
      </c>
      <c r="G65">
        <v>0</v>
      </c>
      <c r="H65">
        <f t="shared" si="4"/>
        <v>0.25620004099200655</v>
      </c>
      <c r="I65">
        <f t="shared" si="5"/>
        <v>-1.0640706634484356</v>
      </c>
      <c r="J65">
        <f t="shared" si="6"/>
        <v>1.0640706634484356</v>
      </c>
      <c r="K65">
        <f t="shared" si="7"/>
        <v>0.40511785129413308</v>
      </c>
      <c r="L65">
        <f t="shared" si="8"/>
        <v>0.59488214870586709</v>
      </c>
      <c r="M65">
        <f t="shared" si="9"/>
        <v>2.468417515558841</v>
      </c>
      <c r="N65">
        <f t="shared" si="10"/>
        <v>1.6810052246069986</v>
      </c>
    </row>
    <row r="66" spans="1:14" x14ac:dyDescent="0.25">
      <c r="A66" s="4">
        <f>IF('True_Odds_Calculator_2-way'!A67="","",'True_Odds_Calculator_2-way'!A67)</f>
        <v>2.59</v>
      </c>
      <c r="B66" s="4">
        <f>IF('True_Odds_Calculator_2-way'!B67="","",'True_Odds_Calculator_2-way'!B67)</f>
        <v>1.49</v>
      </c>
      <c r="C66" s="4">
        <f t="shared" si="0"/>
        <v>0.38610038610038611</v>
      </c>
      <c r="D66">
        <f t="shared" si="1"/>
        <v>0.67114093959731547</v>
      </c>
      <c r="E66">
        <f t="shared" si="2"/>
        <v>5.7241325697701573E-2</v>
      </c>
      <c r="F66">
        <f t="shared" si="3"/>
        <v>-0.20188645020859786</v>
      </c>
      <c r="G66">
        <v>0</v>
      </c>
      <c r="H66">
        <f t="shared" si="4"/>
        <v>0.25912777590629943</v>
      </c>
      <c r="I66">
        <f t="shared" si="5"/>
        <v>-1.132930836740206</v>
      </c>
      <c r="J66">
        <f t="shared" si="6"/>
        <v>1.132930836740206</v>
      </c>
      <c r="K66">
        <f t="shared" si="7"/>
        <v>0.35696946809481306</v>
      </c>
      <c r="L66">
        <f t="shared" si="8"/>
        <v>0.64303053190518689</v>
      </c>
      <c r="M66">
        <f t="shared" si="9"/>
        <v>2.8013600304169275</v>
      </c>
      <c r="N66">
        <f t="shared" si="10"/>
        <v>1.555136110002701</v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W3" sqref="W3:W67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5" t="s">
        <v>9</v>
      </c>
      <c r="B1" s="56"/>
      <c r="C1" s="18"/>
      <c r="D1" s="57" t="s">
        <v>25</v>
      </c>
      <c r="E1" s="56"/>
      <c r="F1" s="57" t="s">
        <v>23</v>
      </c>
      <c r="G1" s="56"/>
      <c r="H1" s="57" t="s">
        <v>11</v>
      </c>
      <c r="I1" s="56"/>
      <c r="J1" s="57" t="s">
        <v>10</v>
      </c>
      <c r="K1" s="56"/>
      <c r="L1" s="53" t="s">
        <v>46</v>
      </c>
      <c r="M1" s="5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1.66</v>
      </c>
      <c r="B3">
        <v>2.3199999999999998</v>
      </c>
      <c r="C3" s="29">
        <f t="shared" ref="C3:C66" si="0">IF(OR($A3="",$B3=""),"",(1/A3)+(1/B3)-1)</f>
        <v>3.3444121312837582E-2</v>
      </c>
      <c r="D3" s="30">
        <f>IF(OR($A3="",$B3=""),"",A3*'MPTO_working_2-way'!$G2)</f>
        <v>1.7155172413793103</v>
      </c>
      <c r="E3" s="32">
        <f>IF(OR($A3="",$B3=""),"",B3*'MPTO_working_2-way'!$G2)</f>
        <v>2.3975903614457832</v>
      </c>
      <c r="F3" s="30">
        <f>IF(OR($A3="",$B3=""),"",'MPTO_working_2-way'!D2)</f>
        <v>1.707394928178755</v>
      </c>
      <c r="G3" s="32">
        <f>IF(OR($A3="",$B3=""),"",'MPTO_working_2-way'!E2)</f>
        <v>2.4136375031336175</v>
      </c>
      <c r="H3" s="30">
        <f>IF(OR($A3="",$B3=""),"",'OddsRatio_working_2-way'!M2)</f>
        <v>1.7071067811865479</v>
      </c>
      <c r="I3" s="30">
        <f>IF(OR($A3="",$B3=""),"",'OddsRatio_working_2-way'!N2)</f>
        <v>2.4142135623730954</v>
      </c>
      <c r="J3" s="30">
        <f>IF('Log_working_2-way'!$D2="","",A3^('Log_working_2-way'!$D2))</f>
        <v>1.7034185347793582</v>
      </c>
      <c r="K3" s="32">
        <f>IF('Log_working_2-way'!$D2="","",B3^('Log_working_2-way'!$D2))</f>
        <v>2.4216287324780335</v>
      </c>
      <c r="L3" s="37">
        <f>(1/D3)</f>
        <v>0.58291457286432158</v>
      </c>
      <c r="M3" s="37">
        <f>(1/E3)</f>
        <v>0.41708542713567837</v>
      </c>
      <c r="N3" s="38">
        <v>100</v>
      </c>
      <c r="O3" s="38">
        <f>(1/A3)*((N3*A3)-N3)</f>
        <v>39.759036144578317</v>
      </c>
      <c r="P3" s="38">
        <f>(1/B3)*((N3*B3)-N3)</f>
        <v>56.896551724137922</v>
      </c>
      <c r="Q3" s="38">
        <f>(1/B3)*N3</f>
        <v>43.103448275862071</v>
      </c>
      <c r="R3" s="38">
        <f>(1/A3)*N3</f>
        <v>60.24096385542169</v>
      </c>
      <c r="S3" s="39">
        <f>O3-Q3</f>
        <v>-3.3444121312837538</v>
      </c>
      <c r="T3" s="39">
        <f>P3-R3</f>
        <v>-3.344412131283768</v>
      </c>
      <c r="U3" t="s">
        <v>138</v>
      </c>
      <c r="V3" t="s">
        <v>137</v>
      </c>
      <c r="W3" t="s">
        <v>176</v>
      </c>
      <c r="X3" s="48" t="s">
        <v>209</v>
      </c>
      <c r="Y3" s="41"/>
    </row>
    <row r="4" spans="1:25" s="12" customFormat="1" ht="15" x14ac:dyDescent="0.25">
      <c r="A4">
        <v>1.91</v>
      </c>
      <c r="B4">
        <v>1.99</v>
      </c>
      <c r="C4" s="29">
        <f t="shared" si="0"/>
        <v>2.6072772238153963E-2</v>
      </c>
      <c r="D4" s="30">
        <f>IF(OR($A4="",$B4=""),"",A4*'MPTO_working_2-way'!$G3)</f>
        <v>1.959798994974874</v>
      </c>
      <c r="E4" s="32">
        <f>IF(OR($A4="",$B4=""),"",B4*'MPTO_working_2-way'!$G3)</f>
        <v>2.0418848167539263</v>
      </c>
      <c r="F4" s="30">
        <f>IF(OR($A4="",$B4=""),"",'MPTO_working_2-way'!D3)</f>
        <v>1.9587724496895047</v>
      </c>
      <c r="G4" s="32">
        <f>IF(OR($A4="",$B4=""),"",'MPTO_working_2-way'!E3)</f>
        <v>2.0430003493778384</v>
      </c>
      <c r="H4" s="30">
        <f>IF(OR($A4="",$B4=""),"",'OddsRatio_working_2-way'!M3)</f>
        <v>1.9587449708822042</v>
      </c>
      <c r="I4" s="30">
        <f>IF(OR($A4="",$B4=""),"",'OddsRatio_working_2-way'!N3)</f>
        <v>2.043030243047673</v>
      </c>
      <c r="J4" s="30">
        <f>IF('Log_working_2-way'!$D3="","",A4^('Log_working_2-way'!$D3))</f>
        <v>1.9582809328895501</v>
      </c>
      <c r="K4" s="32">
        <f>IF('Log_working_2-way'!$D3="","",B4^('Log_working_2-way'!$D3))</f>
        <v>2.0435353200492536</v>
      </c>
      <c r="L4" s="37">
        <f t="shared" ref="L4" si="1">(1/D4)</f>
        <v>0.51025641025641033</v>
      </c>
      <c r="M4" s="37">
        <f t="shared" ref="M4" si="2">(1/E4)</f>
        <v>0.48974358974358984</v>
      </c>
      <c r="N4" s="38">
        <v>100</v>
      </c>
      <c r="O4" s="38">
        <f t="shared" ref="O4" si="3">(1/A4)*((N4*A4)-N4)</f>
        <v>47.643979057591622</v>
      </c>
      <c r="P4" s="38">
        <f t="shared" ref="P4" si="4">(1/B4)*((N4*B4)-N4)</f>
        <v>49.748743718592962</v>
      </c>
      <c r="Q4" s="38">
        <f t="shared" ref="Q4" si="5">(1/B4)*N4</f>
        <v>50.251256281407031</v>
      </c>
      <c r="R4" s="38">
        <f t="shared" ref="R4" si="6">(1/A4)*N4</f>
        <v>52.356020942408378</v>
      </c>
      <c r="S4" s="39">
        <f t="shared" ref="S4" si="7">O4-Q4</f>
        <v>-2.6072772238154087</v>
      </c>
      <c r="T4" s="39">
        <f t="shared" ref="T4" si="8">P4-R4</f>
        <v>-2.6072772238154158</v>
      </c>
      <c r="U4" t="s">
        <v>179</v>
      </c>
      <c r="V4" t="s">
        <v>180</v>
      </c>
      <c r="W4" t="s">
        <v>177</v>
      </c>
      <c r="X4" s="48" t="s">
        <v>209</v>
      </c>
      <c r="Y4" s="41"/>
    </row>
    <row r="5" spans="1:25" s="12" customFormat="1" ht="15" x14ac:dyDescent="0.25">
      <c r="A5">
        <v>1.78</v>
      </c>
      <c r="B5">
        <v>2.14</v>
      </c>
      <c r="C5" s="29">
        <f t="shared" si="0"/>
        <v>2.908747243515708E-2</v>
      </c>
      <c r="D5" s="30">
        <f>IF(OR($A5="",$B5=""),"",A5*'MPTO_working_2-way'!$G4)</f>
        <v>1.8317757009345796</v>
      </c>
      <c r="E5" s="32">
        <f>IF(OR($A5="",$B5=""),"",B5*'MPTO_working_2-way'!$G4)</f>
        <v>2.2022471910112364</v>
      </c>
      <c r="F5" s="30">
        <f>IF(OR($A5="",$B5=""),"",'MPTO_working_2-way'!D4)</f>
        <v>1.8273049985608751</v>
      </c>
      <c r="G5" s="32">
        <f>IF(OR($A5="",$B5=""),"",'MPTO_working_2-way'!E4)</f>
        <v>2.2087440565928333</v>
      </c>
      <c r="H5" s="30">
        <f>IF(OR($A5="",$B5=""),"",'OddsRatio_working_2-way'!M4)</f>
        <v>1.8271701918685113</v>
      </c>
      <c r="I5" s="30">
        <f>IF(OR($A5="",$B5=""),"",'OddsRatio_working_2-way'!N4)</f>
        <v>2.2089410496539781</v>
      </c>
      <c r="J5" s="30">
        <f>IF('Log_working_2-way'!$D4="","",A5^('Log_working_2-way'!$D4))</f>
        <v>1.8251471689098502</v>
      </c>
      <c r="K5" s="32">
        <f>IF('Log_working_2-way'!$D4="","",B5^('Log_working_2-way'!$D4))</f>
        <v>2.2119050245559748</v>
      </c>
      <c r="L5" s="37">
        <f t="shared" ref="L5:L67" si="9">(1/D5)</f>
        <v>0.54591836734693866</v>
      </c>
      <c r="M5" s="37">
        <f t="shared" ref="M5:M67" si="10">(1/E5)</f>
        <v>0.45408163265306112</v>
      </c>
      <c r="N5" s="38">
        <v>101</v>
      </c>
      <c r="O5" s="38">
        <f t="shared" ref="O5:O67" si="11">(1/A5)*((N5*A5)-N5)</f>
        <v>44.258426966292141</v>
      </c>
      <c r="P5" s="38">
        <f t="shared" ref="P5:P67" si="12">(1/B5)*((N5*B5)-N5)</f>
        <v>53.803738317757016</v>
      </c>
      <c r="Q5" s="38">
        <f t="shared" ref="Q5:Q67" si="13">(1/B5)*N5</f>
        <v>47.196261682242991</v>
      </c>
      <c r="R5" s="38">
        <f t="shared" ref="R5:R67" si="14">(1/A5)*N5</f>
        <v>56.741573033707866</v>
      </c>
      <c r="S5" s="39">
        <f t="shared" ref="S5:S67" si="15">O5-Q5</f>
        <v>-2.9378347159508493</v>
      </c>
      <c r="T5" s="39">
        <f t="shared" ref="T5:T67" si="16">P5-R5</f>
        <v>-2.9378347159508493</v>
      </c>
      <c r="U5" t="s">
        <v>181</v>
      </c>
      <c r="V5" t="s">
        <v>140</v>
      </c>
      <c r="W5" t="s">
        <v>177</v>
      </c>
      <c r="X5" s="48" t="s">
        <v>209</v>
      </c>
      <c r="Y5" s="41"/>
    </row>
    <row r="6" spans="1:25" s="12" customFormat="1" ht="15" x14ac:dyDescent="0.25">
      <c r="A6">
        <v>1.88</v>
      </c>
      <c r="B6">
        <v>2.0299999999999998</v>
      </c>
      <c r="C6" s="29">
        <f t="shared" si="0"/>
        <v>2.4525731055444977E-2</v>
      </c>
      <c r="D6" s="30">
        <f>IF(OR($A6="",$B6=""),"",A6*'MPTO_working_2-way'!$G5)</f>
        <v>1.9261083743842364</v>
      </c>
      <c r="E6" s="32">
        <f>IF(OR($A6="",$B6=""),"",B6*'MPTO_working_2-way'!$G5)</f>
        <v>2.0797872340425529</v>
      </c>
      <c r="F6" s="30">
        <f>IF(OR($A6="",$B6=""),"",'MPTO_working_2-way'!D5)</f>
        <v>1.9243646631706333</v>
      </c>
      <c r="G6" s="32">
        <f>IF(OR($A6="",$B6=""),"",'MPTO_working_2-way'!E5)</f>
        <v>2.0818241326641935</v>
      </c>
      <c r="H6" s="30">
        <f>IF(OR($A6="",$B6=""),"",'OddsRatio_working_2-way'!M5)</f>
        <v>1.9243207949834495</v>
      </c>
      <c r="I6" s="30">
        <f>IF(OR($A6="",$B6=""),"",'OddsRatio_working_2-way'!N5)</f>
        <v>2.081875475946537</v>
      </c>
      <c r="J6" s="30">
        <f>IF('Log_working_2-way'!$D5="","",A6^('Log_working_2-way'!$D5))</f>
        <v>1.9235339030630429</v>
      </c>
      <c r="K6" s="32">
        <f>IF('Log_working_2-way'!$D5="","",B6^('Log_working_2-way'!$D5))</f>
        <v>2.0827972819225606</v>
      </c>
      <c r="L6" s="37">
        <f t="shared" si="9"/>
        <v>0.51918158567774941</v>
      </c>
      <c r="M6" s="37">
        <f t="shared" si="10"/>
        <v>0.4808184143222507</v>
      </c>
      <c r="N6" s="38">
        <v>102</v>
      </c>
      <c r="O6" s="38">
        <f t="shared" si="11"/>
        <v>47.744680851063826</v>
      </c>
      <c r="P6" s="38">
        <f t="shared" si="12"/>
        <v>51.753694581280783</v>
      </c>
      <c r="Q6" s="38">
        <f t="shared" si="13"/>
        <v>50.246305418719217</v>
      </c>
      <c r="R6" s="38">
        <f t="shared" si="14"/>
        <v>54.255319148936167</v>
      </c>
      <c r="S6" s="39">
        <f t="shared" si="15"/>
        <v>-2.5016245676553908</v>
      </c>
      <c r="T6" s="39">
        <f t="shared" si="16"/>
        <v>-2.5016245676553837</v>
      </c>
      <c r="U6" t="s">
        <v>139</v>
      </c>
      <c r="V6" t="s">
        <v>182</v>
      </c>
      <c r="W6" t="s">
        <v>177</v>
      </c>
      <c r="X6" s="48" t="s">
        <v>209</v>
      </c>
      <c r="Y6" s="41"/>
    </row>
    <row r="7" spans="1:25" s="12" customFormat="1" ht="15" x14ac:dyDescent="0.25">
      <c r="A7">
        <v>2.09</v>
      </c>
      <c r="B7">
        <v>1.82</v>
      </c>
      <c r="C7" s="29">
        <f t="shared" si="0"/>
        <v>2.7919448972080652E-2</v>
      </c>
      <c r="D7" s="30">
        <f>IF(OR($A7="",$B7=""),"",A7*'MPTO_working_2-way'!$G6)</f>
        <v>2.1483516483516483</v>
      </c>
      <c r="E7" s="32">
        <f>IF(OR($A7="",$B7=""),"",B7*'MPTO_working_2-way'!$G6)</f>
        <v>1.8708133971291869</v>
      </c>
      <c r="F7" s="30">
        <f>IF(OR($A7="",$B7=""),"",'MPTO_working_2-way'!D6)</f>
        <v>2.152810006225593</v>
      </c>
      <c r="G7" s="32">
        <f>IF(OR($A7="",$B7=""),"",'MPTO_working_2-way'!E6)</f>
        <v>1.8674456281604401</v>
      </c>
      <c r="H7" s="30">
        <f>IF(OR($A7="",$B7=""),"",'OddsRatio_working_2-way'!M6)</f>
        <v>2.1529389804681456</v>
      </c>
      <c r="I7" s="30">
        <f>IF(OR($A7="",$B7=""),"",'OddsRatio_working_2-way'!N6)</f>
        <v>1.8673485908108987</v>
      </c>
      <c r="J7" s="30">
        <f>IF('Log_working_2-way'!$D6="","",A7^('Log_working_2-way'!$D6))</f>
        <v>2.1549669469306498</v>
      </c>
      <c r="K7" s="32">
        <f>IF('Log_working_2-way'!$D6="","",B7^('Log_working_2-way'!$D6))</f>
        <v>1.8658256434588982</v>
      </c>
      <c r="L7" s="37">
        <f t="shared" si="9"/>
        <v>0.46547314578005117</v>
      </c>
      <c r="M7" s="37">
        <f t="shared" si="10"/>
        <v>0.53452685421994872</v>
      </c>
      <c r="N7" s="38">
        <v>103</v>
      </c>
      <c r="O7" s="38">
        <f t="shared" si="11"/>
        <v>53.717703349282296</v>
      </c>
      <c r="P7" s="38">
        <f t="shared" si="12"/>
        <v>46.406593406593409</v>
      </c>
      <c r="Q7" s="38">
        <f t="shared" si="13"/>
        <v>56.593406593406584</v>
      </c>
      <c r="R7" s="38">
        <f t="shared" si="14"/>
        <v>49.282296650717711</v>
      </c>
      <c r="S7" s="39">
        <f t="shared" si="15"/>
        <v>-2.8757032441242885</v>
      </c>
      <c r="T7" s="39">
        <f t="shared" si="16"/>
        <v>-2.8757032441243027</v>
      </c>
      <c r="U7" t="s">
        <v>183</v>
      </c>
      <c r="V7" t="s">
        <v>141</v>
      </c>
      <c r="W7" t="s">
        <v>94</v>
      </c>
      <c r="X7" s="48" t="s">
        <v>209</v>
      </c>
      <c r="Y7" s="41"/>
    </row>
    <row r="8" spans="1:25" ht="15" x14ac:dyDescent="0.25">
      <c r="A8">
        <v>2.4500000000000002</v>
      </c>
      <c r="B8">
        <v>1.6</v>
      </c>
      <c r="C8" s="29">
        <f t="shared" si="0"/>
        <v>3.3163265306122458E-2</v>
      </c>
      <c r="D8" s="30">
        <f>IF(OR($A8="",$B8=""),"",A8*'MPTO_working_2-way'!$G7)</f>
        <v>2.53125</v>
      </c>
      <c r="E8" s="32">
        <f>IF(OR($A8="",$B8=""),"",B8*'MPTO_working_2-way'!$G7)</f>
        <v>1.653061224489796</v>
      </c>
      <c r="F8" s="30">
        <f>IF(OR($A8="",$B8=""),"",'MPTO_working_2-way'!D7)</f>
        <v>2.5537459283387625</v>
      </c>
      <c r="G8" s="32">
        <f>IF(OR($A8="",$B8=""),"",'MPTO_working_2-way'!E7)</f>
        <v>1.6436058700209644</v>
      </c>
      <c r="H8" s="30">
        <f>IF(OR($A8="",$B8=""),"",'OddsRatio_working_2-way'!M7)</f>
        <v>2.5545631755148031</v>
      </c>
      <c r="I8" s="30">
        <f>IF(OR($A8="",$B8=""),"",'OddsRatio_working_2-way'!N7)</f>
        <v>1.643267520902677</v>
      </c>
      <c r="J8" s="30">
        <f>IF('Log_working_2-way'!$D7="","",A8^('Log_working_2-way'!$D7))</f>
        <v>2.5650213685886376</v>
      </c>
      <c r="K8" s="32">
        <f>IF('Log_working_2-way'!$D7="","",B8^('Log_working_2-way'!$D7))</f>
        <v>1.6389689112690746</v>
      </c>
      <c r="L8" s="37">
        <f t="shared" si="9"/>
        <v>0.39506172839506171</v>
      </c>
      <c r="M8" s="37">
        <f t="shared" si="10"/>
        <v>0.60493827160493829</v>
      </c>
      <c r="N8" s="38">
        <v>104</v>
      </c>
      <c r="O8" s="38">
        <f t="shared" si="11"/>
        <v>61.551020408163261</v>
      </c>
      <c r="P8" s="38">
        <f t="shared" si="12"/>
        <v>39</v>
      </c>
      <c r="Q8" s="38">
        <f t="shared" si="13"/>
        <v>65</v>
      </c>
      <c r="R8" s="38">
        <f t="shared" si="14"/>
        <v>42.448979591836732</v>
      </c>
      <c r="S8" s="39">
        <f t="shared" si="15"/>
        <v>-3.4489795918367392</v>
      </c>
      <c r="T8" s="39">
        <f t="shared" si="16"/>
        <v>-3.4489795918367321</v>
      </c>
      <c r="U8" t="s">
        <v>97</v>
      </c>
      <c r="V8" t="s">
        <v>143</v>
      </c>
      <c r="W8" t="s">
        <v>94</v>
      </c>
      <c r="X8" s="48" t="s">
        <v>209</v>
      </c>
      <c r="Y8" s="41"/>
    </row>
    <row r="9" spans="1:25" ht="15" x14ac:dyDescent="0.25">
      <c r="A9">
        <v>1.83</v>
      </c>
      <c r="B9">
        <v>2.0499999999999998</v>
      </c>
      <c r="C9" s="29">
        <f t="shared" si="0"/>
        <v>3.4252965480474407E-2</v>
      </c>
      <c r="D9" s="30">
        <f>IF(OR($A9="",$B9=""),"",A9*'MPTO_working_2-way'!$G8)</f>
        <v>1.8926829268292682</v>
      </c>
      <c r="E9" s="32">
        <f>IF(OR($A9="",$B9=""),"",B9*'MPTO_working_2-way'!$G8)</f>
        <v>2.1202185792349724</v>
      </c>
      <c r="F9" s="30">
        <f>IF(OR($A9="",$B9=""),"",'MPTO_working_2-way'!D8)</f>
        <v>1.8892106257081707</v>
      </c>
      <c r="G9" s="32">
        <f>IF(OR($A9="",$B9=""),"",'MPTO_working_2-way'!E8)</f>
        <v>2.1245929491717397</v>
      </c>
      <c r="H9" s="30">
        <f>IF(OR($A9="",$B9=""),"",'OddsRatio_working_2-way'!M8)</f>
        <v>1.8890872794479689</v>
      </c>
      <c r="I9" s="30">
        <f>IF(OR($A9="",$B9=""),"",'OddsRatio_working_2-way'!N8)</f>
        <v>2.1247489679763456</v>
      </c>
      <c r="J9" s="30">
        <f>IF('Log_working_2-way'!$D8="","",A9^('Log_working_2-way'!$D8))</f>
        <v>1.8875091450726849</v>
      </c>
      <c r="K9" s="32">
        <f>IF('Log_working_2-way'!$D8="","",B9^('Log_working_2-way'!$D8))</f>
        <v>2.1267489530128172</v>
      </c>
      <c r="L9" s="37">
        <f t="shared" si="9"/>
        <v>0.52835051546391754</v>
      </c>
      <c r="M9" s="37">
        <f t="shared" si="10"/>
        <v>0.47164948453608252</v>
      </c>
      <c r="N9" s="38">
        <v>105</v>
      </c>
      <c r="O9" s="38">
        <f t="shared" si="11"/>
        <v>47.622950819672127</v>
      </c>
      <c r="P9" s="38">
        <f t="shared" si="12"/>
        <v>53.780487804878042</v>
      </c>
      <c r="Q9" s="38">
        <f t="shared" si="13"/>
        <v>51.219512195121958</v>
      </c>
      <c r="R9" s="38">
        <f t="shared" si="14"/>
        <v>57.377049180327866</v>
      </c>
      <c r="S9" s="39">
        <f t="shared" si="15"/>
        <v>-3.5965613754498307</v>
      </c>
      <c r="T9" s="39">
        <f t="shared" si="16"/>
        <v>-3.5965613754498236</v>
      </c>
      <c r="U9" t="s">
        <v>184</v>
      </c>
      <c r="V9" t="s">
        <v>100</v>
      </c>
      <c r="W9" t="s">
        <v>94</v>
      </c>
      <c r="X9" s="48" t="s">
        <v>209</v>
      </c>
      <c r="Y9" s="41"/>
    </row>
    <row r="10" spans="1:25" ht="14.25" customHeight="1" x14ac:dyDescent="0.25">
      <c r="A10">
        <v>2.17</v>
      </c>
      <c r="B10">
        <v>1.75</v>
      </c>
      <c r="C10" s="29">
        <f t="shared" si="0"/>
        <v>3.2258064516129004E-2</v>
      </c>
      <c r="D10" s="30">
        <f>IF(OR($A10="",$B10=""),"",A10*'MPTO_working_2-way'!$G9)</f>
        <v>2.2399999999999998</v>
      </c>
      <c r="E10" s="32">
        <f>IF(OR($A10="",$B10=""),"",B10*'MPTO_working_2-way'!$G9)</f>
        <v>1.8064516129032258</v>
      </c>
      <c r="F10" s="30">
        <f>IF(OR($A10="",$B10=""),"",'MPTO_working_2-way'!D9)</f>
        <v>2.2487046632124348</v>
      </c>
      <c r="G10" s="32">
        <f>IF(OR($A10="",$B10=""),"",'MPTO_working_2-way'!E9)</f>
        <v>1.8008298755186722</v>
      </c>
      <c r="H10" s="30">
        <f>IF(OR($A10="",$B10=""),"",'OddsRatio_working_2-way'!M9)</f>
        <v>2.2489995996796797</v>
      </c>
      <c r="I10" s="30">
        <f>IF(OR($A10="",$B10=""),"",'OddsRatio_working_2-way'!N9)</f>
        <v>1.8006407690254356</v>
      </c>
      <c r="J10" s="30">
        <f>IF('Log_working_2-way'!$D9="","",A10^('Log_working_2-way'!$D9))</f>
        <v>2.2529893897006406</v>
      </c>
      <c r="K10" s="32">
        <f>IF('Log_working_2-way'!$D9="","",B10^('Log_working_2-way'!$D9))</f>
        <v>1.798091355138193</v>
      </c>
      <c r="L10" s="37">
        <f t="shared" si="9"/>
        <v>0.44642857142857145</v>
      </c>
      <c r="M10" s="37">
        <f t="shared" si="10"/>
        <v>0.5535714285714286</v>
      </c>
      <c r="N10" s="38">
        <v>106</v>
      </c>
      <c r="O10" s="38">
        <f t="shared" si="11"/>
        <v>57.152073732718883</v>
      </c>
      <c r="P10" s="38">
        <f t="shared" si="12"/>
        <v>45.428571428571423</v>
      </c>
      <c r="Q10" s="38">
        <f t="shared" si="13"/>
        <v>60.571428571428569</v>
      </c>
      <c r="R10" s="38">
        <f t="shared" si="14"/>
        <v>48.847926267281103</v>
      </c>
      <c r="S10" s="39">
        <f t="shared" si="15"/>
        <v>-3.4193548387096868</v>
      </c>
      <c r="T10" s="39">
        <f t="shared" si="16"/>
        <v>-3.4193548387096797</v>
      </c>
      <c r="U10" t="s">
        <v>96</v>
      </c>
      <c r="V10" t="s">
        <v>113</v>
      </c>
      <c r="W10" t="s">
        <v>94</v>
      </c>
      <c r="X10" s="48" t="s">
        <v>209</v>
      </c>
      <c r="Y10" s="41"/>
    </row>
    <row r="11" spans="1:25" ht="15" x14ac:dyDescent="0.25">
      <c r="A11">
        <v>2.41</v>
      </c>
      <c r="B11">
        <v>1.62</v>
      </c>
      <c r="C11" s="29">
        <f t="shared" si="0"/>
        <v>3.2221709953383471E-2</v>
      </c>
      <c r="D11" s="30">
        <f>IF(OR($A11="",$B11=""),"",A11*'MPTO_working_2-way'!$G10)</f>
        <v>2.4876543209876543</v>
      </c>
      <c r="E11" s="32">
        <f>IF(OR($A11="",$B11=""),"",B11*'MPTO_working_2-way'!$G10)</f>
        <v>1.6721991701244814</v>
      </c>
      <c r="F11" s="30">
        <f>IF(OR($A11="",$B11=""),"",'MPTO_working_2-way'!D10)</f>
        <v>2.5073534133966988</v>
      </c>
      <c r="G11" s="32">
        <f>IF(OR($A11="",$B11=""),"",'MPTO_working_2-way'!E10)</f>
        <v>1.6634144263133228</v>
      </c>
      <c r="H11" s="30">
        <f>IF(OR($A11="",$B11=""),"",'OddsRatio_working_2-way'!M10)</f>
        <v>2.5080429530975232</v>
      </c>
      <c r="I11" s="30">
        <f>IF(OR($A11="",$B11=""),"",'OddsRatio_working_2-way'!N10)</f>
        <v>1.6631110857591944</v>
      </c>
      <c r="J11" s="30">
        <f>IF('Log_working_2-way'!$D10="","",A11^('Log_working_2-way'!$D10))</f>
        <v>2.5171707535955181</v>
      </c>
      <c r="K11" s="32">
        <f>IF('Log_working_2-way'!$D10="","",B11^('Log_working_2-way'!$D10))</f>
        <v>1.6591215903879362</v>
      </c>
      <c r="L11" s="37">
        <f t="shared" si="9"/>
        <v>0.40198511166253104</v>
      </c>
      <c r="M11" s="37">
        <f t="shared" si="10"/>
        <v>0.59801488833746896</v>
      </c>
      <c r="N11" s="38">
        <v>107</v>
      </c>
      <c r="O11" s="38">
        <f t="shared" si="11"/>
        <v>62.601659751037339</v>
      </c>
      <c r="P11" s="38">
        <f t="shared" si="12"/>
        <v>40.950617283950621</v>
      </c>
      <c r="Q11" s="38">
        <f t="shared" si="13"/>
        <v>66.049382716049379</v>
      </c>
      <c r="R11" s="38">
        <f t="shared" si="14"/>
        <v>44.398340248962654</v>
      </c>
      <c r="S11" s="39">
        <f t="shared" si="15"/>
        <v>-3.4477229650120407</v>
      </c>
      <c r="T11" s="39">
        <f t="shared" si="16"/>
        <v>-3.4477229650120336</v>
      </c>
      <c r="U11" t="s">
        <v>185</v>
      </c>
      <c r="V11" t="s">
        <v>99</v>
      </c>
      <c r="W11" t="s">
        <v>94</v>
      </c>
      <c r="X11" s="48" t="s">
        <v>209</v>
      </c>
      <c r="Y11" s="41"/>
    </row>
    <row r="12" spans="1:25" ht="15" x14ac:dyDescent="0.25">
      <c r="A12">
        <v>1.79</v>
      </c>
      <c r="B12">
        <v>2.09</v>
      </c>
      <c r="C12" s="29">
        <f t="shared" si="0"/>
        <v>3.7128117398625982E-2</v>
      </c>
      <c r="D12" s="30">
        <f>IF(OR($A12="",$B12=""),"",A12*'MPTO_working_2-way'!$G11)</f>
        <v>1.8564593301435406</v>
      </c>
      <c r="E12" s="32">
        <f>IF(OR($A12="",$B12=""),"",B12*'MPTO_working_2-way'!$G11)</f>
        <v>2.1675977653631282</v>
      </c>
      <c r="F12" s="30">
        <f>IF(OR($A12="",$B12=""),"",'MPTO_working_2-way'!D11)</f>
        <v>1.8515255747197545</v>
      </c>
      <c r="G12" s="32">
        <f>IF(OR($A12="",$B12=""),"",'MPTO_working_2-way'!E11)</f>
        <v>2.1743628490889537</v>
      </c>
      <c r="H12" s="30">
        <f>IF(OR($A12="",$B12=""),"",'OddsRatio_working_2-way'!M11)</f>
        <v>1.8513346241060764</v>
      </c>
      <c r="I12" s="30">
        <f>IF(OR($A12="",$B12=""),"",'OddsRatio_working_2-way'!N11)</f>
        <v>2.1746262535134471</v>
      </c>
      <c r="J12" s="30">
        <f>IF('Log_working_2-way'!$D11="","",A12^('Log_working_2-way'!$D11))</f>
        <v>1.8490885498780329</v>
      </c>
      <c r="K12" s="32">
        <f>IF('Log_working_2-way'!$D11="","",B12^('Log_working_2-way'!$D11))</f>
        <v>2.177733465070919</v>
      </c>
      <c r="L12" s="37">
        <f t="shared" si="9"/>
        <v>0.53865979381443296</v>
      </c>
      <c r="M12" s="37">
        <f t="shared" si="10"/>
        <v>0.46134020618556709</v>
      </c>
      <c r="N12" s="38">
        <v>108</v>
      </c>
      <c r="O12" s="38">
        <f t="shared" si="11"/>
        <v>47.664804469273733</v>
      </c>
      <c r="P12" s="38">
        <f t="shared" si="12"/>
        <v>56.325358851674636</v>
      </c>
      <c r="Q12" s="38">
        <f t="shared" si="13"/>
        <v>51.674641148325364</v>
      </c>
      <c r="R12" s="38">
        <f t="shared" si="14"/>
        <v>60.335195530726253</v>
      </c>
      <c r="S12" s="39">
        <f t="shared" si="15"/>
        <v>-4.0098366790516309</v>
      </c>
      <c r="T12" s="39">
        <f t="shared" si="16"/>
        <v>-4.0098366790516167</v>
      </c>
      <c r="U12" t="s">
        <v>151</v>
      </c>
      <c r="V12" t="s">
        <v>75</v>
      </c>
      <c r="W12" t="s">
        <v>71</v>
      </c>
      <c r="X12" s="48" t="s">
        <v>209</v>
      </c>
      <c r="Y12" s="41"/>
    </row>
    <row r="13" spans="1:25" ht="15" x14ac:dyDescent="0.25">
      <c r="A13">
        <v>1.94</v>
      </c>
      <c r="B13">
        <v>1.93</v>
      </c>
      <c r="C13" s="29">
        <f t="shared" si="0"/>
        <v>3.3598632551679941E-2</v>
      </c>
      <c r="D13" s="30">
        <f>IF(OR($A13="",$B13=""),"",A13*'MPTO_working_2-way'!$G12)</f>
        <v>2.0051813471502591</v>
      </c>
      <c r="E13" s="32">
        <f>IF(OR($A13="",$B13=""),"",B13*'MPTO_working_2-way'!$G12)</f>
        <v>1.9948453608247423</v>
      </c>
      <c r="F13" s="30">
        <f>IF(OR($A13="",$B13=""),"",'MPTO_working_2-way'!D12)</f>
        <v>2.0053558995233249</v>
      </c>
      <c r="G13" s="32">
        <f>IF(OR($A13="",$B13=""),"",'MPTO_working_2-way'!E12)</f>
        <v>1.9946726333173512</v>
      </c>
      <c r="H13" s="30">
        <f>IF(OR($A13="",$B13=""),"",'OddsRatio_working_2-way'!M12)</f>
        <v>2.0053619687316817</v>
      </c>
      <c r="I13" s="30">
        <f>IF(OR($A13="",$B13=""),"",'OddsRatio_working_2-way'!N12)</f>
        <v>1.9946666286387909</v>
      </c>
      <c r="J13" s="30">
        <f>IF('Log_working_2-way'!$D12="","",A13^('Log_working_2-way'!$D12))</f>
        <v>2.0054414461156225</v>
      </c>
      <c r="K13" s="32">
        <f>IF('Log_working_2-way'!$D12="","",B13^('Log_working_2-way'!$D12))</f>
        <v>1.9945880029745278</v>
      </c>
      <c r="L13" s="37">
        <f t="shared" si="9"/>
        <v>0.49870801033591733</v>
      </c>
      <c r="M13" s="37">
        <f t="shared" si="10"/>
        <v>0.50129198966408273</v>
      </c>
      <c r="N13" s="38">
        <v>109</v>
      </c>
      <c r="O13" s="38">
        <f t="shared" si="11"/>
        <v>52.814432989690729</v>
      </c>
      <c r="P13" s="38">
        <f t="shared" si="12"/>
        <v>52.523316062176171</v>
      </c>
      <c r="Q13" s="38">
        <f t="shared" si="13"/>
        <v>56.476683937823843</v>
      </c>
      <c r="R13" s="38">
        <f t="shared" si="14"/>
        <v>56.185567010309285</v>
      </c>
      <c r="S13" s="39">
        <f t="shared" si="15"/>
        <v>-3.6622509481331136</v>
      </c>
      <c r="T13" s="39">
        <f t="shared" si="16"/>
        <v>-3.6622509481331136</v>
      </c>
      <c r="U13" t="s">
        <v>87</v>
      </c>
      <c r="V13" t="s">
        <v>104</v>
      </c>
      <c r="W13" t="s">
        <v>71</v>
      </c>
      <c r="X13" s="48" t="s">
        <v>209</v>
      </c>
      <c r="Y13" s="41"/>
    </row>
    <row r="14" spans="1:25" s="35" customFormat="1" ht="15" x14ac:dyDescent="0.25">
      <c r="A14">
        <v>1.82</v>
      </c>
      <c r="B14">
        <v>2.0499999999999998</v>
      </c>
      <c r="C14" s="29">
        <f t="shared" si="0"/>
        <v>3.7255427499329974E-2</v>
      </c>
      <c r="D14" s="30">
        <f>IF(OR($A14="",$B14=""),"",A14*'MPTO_working_2-way'!$G13)</f>
        <v>1.8878048780487806</v>
      </c>
      <c r="E14" s="32">
        <f>IF(OR($A14="",$B14=""),"",B14*'MPTO_working_2-way'!$G13)</f>
        <v>2.1263736263736264</v>
      </c>
      <c r="F14" s="30">
        <f>IF(OR($A14="",$B14=""),"",'MPTO_working_2-way'!D13)</f>
        <v>1.8838677101741985</v>
      </c>
      <c r="G14" s="32">
        <f>IF(OR($A14="",$B14=""),"",'MPTO_working_2-way'!E13)</f>
        <v>2.1313910311339619</v>
      </c>
      <c r="H14" s="30">
        <f>IF(OR($A14="",$B14=""),"",'OddsRatio_working_2-way'!M13)</f>
        <v>1.883715101688537</v>
      </c>
      <c r="I14" s="30">
        <f>IF(OR($A14="",$B14=""),"",'OddsRatio_working_2-way'!N13)</f>
        <v>2.1315864106987359</v>
      </c>
      <c r="J14" s="30">
        <f>IF('Log_working_2-way'!$D13="","",A14^('Log_working_2-way'!$D13))</f>
        <v>1.8819217068707428</v>
      </c>
      <c r="K14" s="32">
        <f>IF('Log_working_2-way'!$D13="","",B14^('Log_working_2-way'!$D13))</f>
        <v>2.1338875006808986</v>
      </c>
      <c r="L14" s="37">
        <f t="shared" si="9"/>
        <v>0.52971576227390182</v>
      </c>
      <c r="M14" s="37">
        <f t="shared" si="10"/>
        <v>0.47028423772609818</v>
      </c>
      <c r="N14" s="38">
        <v>110</v>
      </c>
      <c r="O14" s="38">
        <f t="shared" si="11"/>
        <v>49.560439560439562</v>
      </c>
      <c r="P14" s="38">
        <f t="shared" si="12"/>
        <v>56.341463414634134</v>
      </c>
      <c r="Q14" s="38">
        <f t="shared" si="13"/>
        <v>53.658536585365859</v>
      </c>
      <c r="R14" s="38">
        <f t="shared" si="14"/>
        <v>60.439560439560431</v>
      </c>
      <c r="S14" s="39">
        <f t="shared" si="15"/>
        <v>-4.0980970249262967</v>
      </c>
      <c r="T14" s="39">
        <f t="shared" si="16"/>
        <v>-4.0980970249262967</v>
      </c>
      <c r="U14" t="s">
        <v>68</v>
      </c>
      <c r="V14" t="s">
        <v>154</v>
      </c>
      <c r="W14" t="s">
        <v>71</v>
      </c>
      <c r="X14" s="48" t="s">
        <v>209</v>
      </c>
      <c r="Y14" s="41"/>
    </row>
    <row r="15" spans="1:25" ht="15" x14ac:dyDescent="0.25">
      <c r="A15">
        <v>1.8</v>
      </c>
      <c r="B15">
        <v>2.0699999999999998</v>
      </c>
      <c r="C15" s="29">
        <f t="shared" si="0"/>
        <v>3.8647342995169254E-2</v>
      </c>
      <c r="D15" s="30">
        <f>IF(OR($A15="",$B15=""),"",A15*'MPTO_working_2-way'!$G14)</f>
        <v>1.8695652173913047</v>
      </c>
      <c r="E15" s="32">
        <f>IF(OR($A15="",$B15=""),"",B15*'MPTO_working_2-way'!$G14)</f>
        <v>2.1500000000000004</v>
      </c>
      <c r="F15" s="30">
        <f>IF(OR($A15="",$B15=""),"",'MPTO_working_2-way'!D14)</f>
        <v>1.8648648648648651</v>
      </c>
      <c r="G15" s="32">
        <f>IF(OR($A15="",$B15=""),"",'MPTO_working_2-way'!E14)</f>
        <v>2.15625</v>
      </c>
      <c r="H15" s="30">
        <f>IF(OR($A15="",$B15=""),"",'OddsRatio_working_2-way'!M14)</f>
        <v>1.8646754023342345</v>
      </c>
      <c r="I15" s="30">
        <f>IF(OR($A15="",$B15=""),"",'OddsRatio_working_2-way'!N14)</f>
        <v>2.1565033506220384</v>
      </c>
      <c r="J15" s="30">
        <f>IF('Log_working_2-way'!$D14="","",A15^('Log_working_2-way'!$D14))</f>
        <v>1.8625327535713179</v>
      </c>
      <c r="K15" s="32">
        <f>IF('Log_working_2-way'!$D14="","",B15^('Log_working_2-way'!$D14))</f>
        <v>2.1593762623614712</v>
      </c>
      <c r="L15" s="37">
        <f t="shared" si="9"/>
        <v>0.53488372093023251</v>
      </c>
      <c r="M15" s="37">
        <f t="shared" si="10"/>
        <v>0.46511627906976738</v>
      </c>
      <c r="N15" s="38">
        <v>111</v>
      </c>
      <c r="O15" s="38">
        <f t="shared" si="11"/>
        <v>49.333333333333343</v>
      </c>
      <c r="P15" s="38">
        <f t="shared" si="12"/>
        <v>57.376811594202891</v>
      </c>
      <c r="Q15" s="38">
        <f t="shared" si="13"/>
        <v>53.623188405797109</v>
      </c>
      <c r="R15" s="38">
        <f t="shared" si="14"/>
        <v>61.666666666666671</v>
      </c>
      <c r="S15" s="39">
        <f t="shared" si="15"/>
        <v>-4.2898550724637659</v>
      </c>
      <c r="T15" s="39">
        <f t="shared" si="16"/>
        <v>-4.2898550724637801</v>
      </c>
      <c r="U15" t="s">
        <v>93</v>
      </c>
      <c r="V15" t="s">
        <v>186</v>
      </c>
      <c r="W15" t="s">
        <v>71</v>
      </c>
      <c r="X15" s="48" t="s">
        <v>209</v>
      </c>
      <c r="Y15" s="41"/>
    </row>
    <row r="16" spans="1:25" ht="15" x14ac:dyDescent="0.25">
      <c r="A16">
        <v>2.0299999999999998</v>
      </c>
      <c r="B16">
        <v>1.85</v>
      </c>
      <c r="C16" s="29">
        <f t="shared" si="0"/>
        <v>3.315137797896428E-2</v>
      </c>
      <c r="D16" s="30">
        <f>IF(OR($A16="",$B16=""),"",A16*'MPTO_working_2-way'!$G15)</f>
        <v>2.0972972972972972</v>
      </c>
      <c r="E16" s="32">
        <f>IF(OR($A16="",$B16=""),"",B16*'MPTO_working_2-way'!$G15)</f>
        <v>1.9113300492610841</v>
      </c>
      <c r="F16" s="30">
        <f>IF(OR($A16="",$B16=""),"",'MPTO_working_2-way'!D15)</f>
        <v>2.1006852188505105</v>
      </c>
      <c r="G16" s="32">
        <f>IF(OR($A16="",$B16=""),"",'MPTO_working_2-way'!E15)</f>
        <v>1.9085249650616189</v>
      </c>
      <c r="H16" s="30">
        <f>IF(OR($A16="",$B16=""),"",'OddsRatio_working_2-way'!M15)</f>
        <v>2.1008018467836762</v>
      </c>
      <c r="I16" s="30">
        <f>IF(OR($A16="",$B16=""),"",'OddsRatio_working_2-way'!N15)</f>
        <v>1.9084287085108012</v>
      </c>
      <c r="J16" s="30">
        <f>IF('Log_working_2-way'!$D15="","",A16^('Log_working_2-way'!$D15))</f>
        <v>2.1023480190539692</v>
      </c>
      <c r="K16" s="32">
        <f>IF('Log_working_2-way'!$D15="","",B16^('Log_working_2-way'!$D15))</f>
        <v>1.9071545307970494</v>
      </c>
      <c r="L16" s="37">
        <f t="shared" si="9"/>
        <v>0.47680412371134023</v>
      </c>
      <c r="M16" s="37">
        <f t="shared" si="10"/>
        <v>0.52319587628865971</v>
      </c>
      <c r="N16" s="38">
        <v>112</v>
      </c>
      <c r="O16" s="38">
        <f t="shared" si="11"/>
        <v>56.827586206896555</v>
      </c>
      <c r="P16" s="38">
        <f t="shared" si="12"/>
        <v>51.45945945945946</v>
      </c>
      <c r="Q16" s="38">
        <f t="shared" si="13"/>
        <v>60.540540540540533</v>
      </c>
      <c r="R16" s="38">
        <f t="shared" si="14"/>
        <v>55.172413793103459</v>
      </c>
      <c r="S16" s="39">
        <f t="shared" si="15"/>
        <v>-3.7129543336439781</v>
      </c>
      <c r="T16" s="39">
        <f t="shared" si="16"/>
        <v>-3.7129543336439994</v>
      </c>
      <c r="U16" t="s">
        <v>83</v>
      </c>
      <c r="V16" t="s">
        <v>147</v>
      </c>
      <c r="W16" t="s">
        <v>71</v>
      </c>
      <c r="X16" s="48" t="s">
        <v>209</v>
      </c>
      <c r="Y16" s="41"/>
    </row>
    <row r="17" spans="1:25" ht="15" x14ac:dyDescent="0.25">
      <c r="A17">
        <v>1.96</v>
      </c>
      <c r="B17">
        <v>1.91</v>
      </c>
      <c r="C17" s="29">
        <f t="shared" si="0"/>
        <v>3.3764291056736839E-2</v>
      </c>
      <c r="D17" s="30">
        <f>IF(OR($A17="",$B17=""),"",A17*'MPTO_working_2-way'!$G16)</f>
        <v>2.0261780104712042</v>
      </c>
      <c r="E17" s="32">
        <f>IF(OR($A17="",$B17=""),"",B17*'MPTO_working_2-way'!$G16)</f>
        <v>1.9744897959183674</v>
      </c>
      <c r="F17" s="30">
        <f>IF(OR($A17="",$B17=""),"",'MPTO_working_2-way'!D16)</f>
        <v>2.0270738574832143</v>
      </c>
      <c r="G17" s="32">
        <f>IF(OR($A17="",$B17=""),"",'MPTO_working_2-way'!E16)</f>
        <v>1.9736398144242935</v>
      </c>
      <c r="H17" s="30">
        <f>IF(OR($A17="",$B17=""),"",'OddsRatio_working_2-way'!M16)</f>
        <v>2.0271051820261912</v>
      </c>
      <c r="I17" s="30">
        <f>IF(OR($A17="",$B17=""),"",'OddsRatio_working_2-way'!N16)</f>
        <v>1.9736101204623264</v>
      </c>
      <c r="J17" s="30">
        <f>IF('Log_working_2-way'!$D16="","",A17^('Log_working_2-way'!$D16))</f>
        <v>2.0275133700590602</v>
      </c>
      <c r="K17" s="32">
        <f>IF('Log_working_2-way'!$D16="","",B17^('Log_working_2-way'!$D16))</f>
        <v>1.9732233459331785</v>
      </c>
      <c r="L17" s="37">
        <f t="shared" si="9"/>
        <v>0.49354005167958659</v>
      </c>
      <c r="M17" s="37">
        <f t="shared" si="10"/>
        <v>0.50645994832041341</v>
      </c>
      <c r="N17" s="38">
        <v>113</v>
      </c>
      <c r="O17" s="38">
        <f t="shared" si="11"/>
        <v>55.346938775510203</v>
      </c>
      <c r="P17" s="38">
        <f t="shared" si="12"/>
        <v>53.837696335078526</v>
      </c>
      <c r="Q17" s="38">
        <f t="shared" si="13"/>
        <v>59.162303664921467</v>
      </c>
      <c r="R17" s="38">
        <f t="shared" si="14"/>
        <v>57.653061224489797</v>
      </c>
      <c r="S17" s="39">
        <f t="shared" si="15"/>
        <v>-3.8153648894112635</v>
      </c>
      <c r="T17" s="39">
        <f t="shared" si="16"/>
        <v>-3.8153648894112706</v>
      </c>
      <c r="U17" t="s">
        <v>153</v>
      </c>
      <c r="V17" t="s">
        <v>148</v>
      </c>
      <c r="W17" t="s">
        <v>71</v>
      </c>
      <c r="X17" s="48" t="s">
        <v>209</v>
      </c>
      <c r="Y17" s="41"/>
    </row>
    <row r="18" spans="1:25" ht="15" x14ac:dyDescent="0.25">
      <c r="A18">
        <v>2.15</v>
      </c>
      <c r="B18">
        <v>1.75</v>
      </c>
      <c r="C18" s="29">
        <f t="shared" si="0"/>
        <v>3.6544850498338777E-2</v>
      </c>
      <c r="D18" s="30">
        <f>IF(OR($A18="",$B18=""),"",A18*'MPTO_working_2-way'!$G17)</f>
        <v>2.2285714285714282</v>
      </c>
      <c r="E18" s="32">
        <f>IF(OR($A18="",$B18=""),"",B18*'MPTO_working_2-way'!$G17)</f>
        <v>1.8139534883720929</v>
      </c>
      <c r="F18" s="30">
        <f>IF(OR($A18="",$B18=""),"",'MPTO_working_2-way'!D17)</f>
        <v>2.2379182156133823</v>
      </c>
      <c r="G18" s="32">
        <f>IF(OR($A18="",$B18=""),"",'MPTO_working_2-way'!E17)</f>
        <v>1.8078078078078077</v>
      </c>
      <c r="H18" s="30">
        <f>IF(OR($A18="",$B18=""),"",'OddsRatio_working_2-way'!M17)</f>
        <v>2.2382783747337802</v>
      </c>
      <c r="I18" s="30">
        <f>IF(OR($A18="",$B18=""),"",'OddsRatio_working_2-way'!N17)</f>
        <v>1.8075728530872484</v>
      </c>
      <c r="J18" s="30">
        <f>IF('Log_working_2-way'!$D17="","",A18^('Log_working_2-way'!$D17))</f>
        <v>2.2425796542182517</v>
      </c>
      <c r="K18" s="32">
        <f>IF('Log_working_2-way'!$D17="","",B18^('Log_working_2-way'!$D17))</f>
        <v>1.8047773811563292</v>
      </c>
      <c r="L18" s="37">
        <f t="shared" si="9"/>
        <v>0.44871794871794879</v>
      </c>
      <c r="M18" s="37">
        <f t="shared" si="10"/>
        <v>0.55128205128205132</v>
      </c>
      <c r="N18" s="38">
        <v>114</v>
      </c>
      <c r="O18" s="38">
        <f t="shared" si="11"/>
        <v>60.97674418604651</v>
      </c>
      <c r="P18" s="38">
        <f t="shared" si="12"/>
        <v>48.857142857142854</v>
      </c>
      <c r="Q18" s="38">
        <f t="shared" si="13"/>
        <v>65.142857142857139</v>
      </c>
      <c r="R18" s="38">
        <f t="shared" si="14"/>
        <v>53.02325581395349</v>
      </c>
      <c r="S18" s="39">
        <f t="shared" si="15"/>
        <v>-4.166112956810629</v>
      </c>
      <c r="T18" s="39">
        <f t="shared" si="16"/>
        <v>-4.1661129568106361</v>
      </c>
      <c r="U18" t="s">
        <v>78</v>
      </c>
      <c r="V18" t="s">
        <v>105</v>
      </c>
      <c r="W18" t="s">
        <v>71</v>
      </c>
      <c r="X18" s="48" t="s">
        <v>209</v>
      </c>
      <c r="Y18" s="41"/>
    </row>
    <row r="19" spans="1:25" ht="15" x14ac:dyDescent="0.25">
      <c r="A19">
        <v>1.83</v>
      </c>
      <c r="B19">
        <v>2.0499999999999998</v>
      </c>
      <c r="C19" s="29">
        <f t="shared" si="0"/>
        <v>3.4252965480474407E-2</v>
      </c>
      <c r="D19" s="30">
        <f>IF(OR($A19="",$B19=""),"",A19*'MPTO_working_2-way'!$G18)</f>
        <v>1.8926829268292682</v>
      </c>
      <c r="E19" s="32">
        <f>IF(OR($A19="",$B19=""),"",B19*'MPTO_working_2-way'!$G18)</f>
        <v>2.1202185792349724</v>
      </c>
      <c r="F19" s="30">
        <f>IF(OR($A19="",$B19=""),"",'MPTO_working_2-way'!D18)</f>
        <v>1.8892106257081707</v>
      </c>
      <c r="G19" s="32">
        <f>IF(OR($A19="",$B19=""),"",'MPTO_working_2-way'!E18)</f>
        <v>2.1245929491717397</v>
      </c>
      <c r="H19" s="30">
        <f>IF(OR($A19="",$B19=""),"",'OddsRatio_working_2-way'!M18)</f>
        <v>1.8890872794479689</v>
      </c>
      <c r="I19" s="30">
        <f>IF(OR($A19="",$B19=""),"",'OddsRatio_working_2-way'!N18)</f>
        <v>2.1247489679763456</v>
      </c>
      <c r="J19" s="30">
        <f>IF('Log_working_2-way'!$D18="","",A19^('Log_working_2-way'!$D18))</f>
        <v>1.8875091450726849</v>
      </c>
      <c r="K19" s="32">
        <f>IF('Log_working_2-way'!$D18="","",B19^('Log_working_2-way'!$D18))</f>
        <v>2.1267489530128172</v>
      </c>
      <c r="L19" s="37">
        <f t="shared" si="9"/>
        <v>0.52835051546391754</v>
      </c>
      <c r="M19" s="37">
        <f t="shared" si="10"/>
        <v>0.47164948453608252</v>
      </c>
      <c r="N19" s="38">
        <v>115</v>
      </c>
      <c r="O19" s="38">
        <f t="shared" si="11"/>
        <v>52.158469945355193</v>
      </c>
      <c r="P19" s="38">
        <f t="shared" si="12"/>
        <v>58.902439024390233</v>
      </c>
      <c r="Q19" s="38">
        <f t="shared" si="13"/>
        <v>56.09756097560976</v>
      </c>
      <c r="R19" s="38">
        <f t="shared" si="14"/>
        <v>62.841530054644799</v>
      </c>
      <c r="S19" s="39">
        <f t="shared" si="15"/>
        <v>-3.9390910302545663</v>
      </c>
      <c r="T19" s="39">
        <f t="shared" si="16"/>
        <v>-3.9390910302545663</v>
      </c>
      <c r="U19" t="s">
        <v>149</v>
      </c>
      <c r="V19" t="s">
        <v>102</v>
      </c>
      <c r="W19" t="s">
        <v>71</v>
      </c>
      <c r="X19" s="48" t="s">
        <v>209</v>
      </c>
      <c r="Y19" s="41"/>
    </row>
    <row r="20" spans="1:25" ht="15" x14ac:dyDescent="0.25">
      <c r="A20">
        <v>2.0699999999999998</v>
      </c>
      <c r="B20">
        <v>1.8</v>
      </c>
      <c r="C20" s="29">
        <f t="shared" si="0"/>
        <v>3.8647342995169254E-2</v>
      </c>
      <c r="D20" s="30">
        <f>IF(OR($A20="",$B20=""),"",A20*'MPTO_working_2-way'!$G19)</f>
        <v>2.1500000000000004</v>
      </c>
      <c r="E20" s="32">
        <f>IF(OR($A20="",$B20=""),"",B20*'MPTO_working_2-way'!$G19)</f>
        <v>1.8695652173913047</v>
      </c>
      <c r="F20" s="30">
        <f>IF(OR($A20="",$B20=""),"",'MPTO_working_2-way'!D19)</f>
        <v>2.15625</v>
      </c>
      <c r="G20" s="32">
        <f>IF(OR($A20="",$B20=""),"",'MPTO_working_2-way'!E19)</f>
        <v>1.8648648648648651</v>
      </c>
      <c r="H20" s="30">
        <f>IF(OR($A20="",$B20=""),"",'OddsRatio_working_2-way'!M19)</f>
        <v>2.1565033506220384</v>
      </c>
      <c r="I20" s="30">
        <f>IF(OR($A20="",$B20=""),"",'OddsRatio_working_2-way'!N19)</f>
        <v>1.8646754023342345</v>
      </c>
      <c r="J20" s="30">
        <f>IF('Log_working_2-way'!$D19="","",A20^('Log_working_2-way'!$D19))</f>
        <v>2.1593762623614712</v>
      </c>
      <c r="K20" s="32">
        <f>IF('Log_working_2-way'!$D19="","",B20^('Log_working_2-way'!$D19))</f>
        <v>1.8625327535713179</v>
      </c>
      <c r="L20" s="37">
        <f t="shared" si="9"/>
        <v>0.46511627906976738</v>
      </c>
      <c r="M20" s="37">
        <f t="shared" si="10"/>
        <v>0.53488372093023251</v>
      </c>
      <c r="N20" s="38">
        <v>116</v>
      </c>
      <c r="O20" s="38">
        <f t="shared" si="11"/>
        <v>59.961352657004824</v>
      </c>
      <c r="P20" s="38">
        <f t="shared" si="12"/>
        <v>51.555555555555564</v>
      </c>
      <c r="Q20" s="38">
        <f t="shared" si="13"/>
        <v>64.444444444444443</v>
      </c>
      <c r="R20" s="38">
        <f t="shared" si="14"/>
        <v>56.038647342995176</v>
      </c>
      <c r="S20" s="39">
        <f t="shared" si="15"/>
        <v>-4.4830917874396192</v>
      </c>
      <c r="T20" s="39">
        <f t="shared" si="16"/>
        <v>-4.4830917874396121</v>
      </c>
      <c r="U20" t="s">
        <v>150</v>
      </c>
      <c r="V20" t="s">
        <v>145</v>
      </c>
      <c r="W20" t="s">
        <v>71</v>
      </c>
      <c r="X20" s="48" t="s">
        <v>209</v>
      </c>
      <c r="Y20" s="41"/>
    </row>
    <row r="21" spans="1:25" ht="15" x14ac:dyDescent="0.25">
      <c r="A21">
        <v>2.27</v>
      </c>
      <c r="B21">
        <v>1.67</v>
      </c>
      <c r="C21" s="29">
        <f t="shared" si="0"/>
        <v>3.9331029570814469E-2</v>
      </c>
      <c r="D21" s="30">
        <f>IF(OR($A21="",$B21=""),"",A21*'MPTO_working_2-way'!$G20)</f>
        <v>2.3592814371257487</v>
      </c>
      <c r="E21" s="32">
        <f>IF(OR($A21="",$B21=""),"",B21*'MPTO_working_2-way'!$G20)</f>
        <v>1.7356828193832601</v>
      </c>
      <c r="F21" s="30">
        <f>IF(OR($A21="",$B21=""),"",'MPTO_working_2-way'!D20)</f>
        <v>2.3760694474913038</v>
      </c>
      <c r="G21" s="32">
        <f>IF(OR($A21="",$B21=""),"",'MPTO_working_2-way'!E20)</f>
        <v>1.7267075087111983</v>
      </c>
      <c r="H21" s="30">
        <f>IF(OR($A21="",$B21=""),"",'OddsRatio_working_2-way'!M20)</f>
        <v>2.376779716606729</v>
      </c>
      <c r="I21" s="30">
        <f>IF(OR($A21="",$B21=""),"",'OddsRatio_working_2-way'!N20)</f>
        <v>1.7263326063988251</v>
      </c>
      <c r="J21" s="30">
        <f>IF('Log_working_2-way'!$D20="","",A21^('Log_working_2-way'!$D20))</f>
        <v>2.3845761893383783</v>
      </c>
      <c r="K21" s="32">
        <f>IF('Log_working_2-way'!$D20="","",B21^('Log_working_2-way'!$D20))</f>
        <v>1.7222426672508611</v>
      </c>
      <c r="L21" s="37">
        <f t="shared" si="9"/>
        <v>0.42385786802030456</v>
      </c>
      <c r="M21" s="37">
        <f t="shared" si="10"/>
        <v>0.57614213197969533</v>
      </c>
      <c r="N21" s="38">
        <v>117</v>
      </c>
      <c r="O21" s="38">
        <f t="shared" si="11"/>
        <v>65.458149779735663</v>
      </c>
      <c r="P21" s="38">
        <f t="shared" si="12"/>
        <v>46.940119760479035</v>
      </c>
      <c r="Q21" s="38">
        <f t="shared" si="13"/>
        <v>70.059880239520965</v>
      </c>
      <c r="R21" s="38">
        <f t="shared" si="14"/>
        <v>51.541850220264315</v>
      </c>
      <c r="S21" s="39">
        <f t="shared" si="15"/>
        <v>-4.6017304597853013</v>
      </c>
      <c r="T21" s="39">
        <f t="shared" si="16"/>
        <v>-4.6017304597852799</v>
      </c>
      <c r="U21" t="s">
        <v>106</v>
      </c>
      <c r="V21" t="s">
        <v>103</v>
      </c>
      <c r="W21" t="s">
        <v>71</v>
      </c>
      <c r="X21" s="48" t="s">
        <v>209</v>
      </c>
      <c r="Y21" s="41"/>
    </row>
    <row r="22" spans="1:25" ht="15" x14ac:dyDescent="0.25">
      <c r="A22">
        <v>2.21</v>
      </c>
      <c r="B22">
        <v>1.71</v>
      </c>
      <c r="C22" s="29">
        <f t="shared" si="0"/>
        <v>3.7284009420232245E-2</v>
      </c>
      <c r="D22" s="30">
        <f>IF(OR($A22="",$B22=""),"",A22*'MPTO_working_2-way'!$G21)</f>
        <v>2.2923976608187133</v>
      </c>
      <c r="E22" s="32">
        <f>IF(OR($A22="",$B22=""),"",B22*'MPTO_working_2-way'!$G21)</f>
        <v>1.7737556561085972</v>
      </c>
      <c r="F22" s="30">
        <f>IF(OR($A22="",$B22=""),"",'MPTO_working_2-way'!D21)</f>
        <v>2.3049617273032235</v>
      </c>
      <c r="G22" s="32">
        <f>IF(OR($A22="",$B22=""),"",'MPTO_working_2-way'!E21)</f>
        <v>1.7663059989250076</v>
      </c>
      <c r="H22" s="30">
        <f>IF(OR($A22="",$B22=""),"",'OddsRatio_working_2-way'!M21)</f>
        <v>2.305459824013238</v>
      </c>
      <c r="I22" s="30">
        <f>IF(OR($A22="",$B22=""),"",'OddsRatio_working_2-way'!N21)</f>
        <v>1.7660136157433048</v>
      </c>
      <c r="J22" s="30">
        <f>IF('Log_working_2-way'!$D21="","",A22^('Log_working_2-way'!$D21))</f>
        <v>2.3112626061065349</v>
      </c>
      <c r="K22" s="32">
        <f>IF('Log_working_2-way'!$D21="","",B22^('Log_working_2-way'!$D21))</f>
        <v>1.7626237454975722</v>
      </c>
      <c r="L22" s="37">
        <f t="shared" si="9"/>
        <v>0.43622448979591838</v>
      </c>
      <c r="M22" s="37">
        <f t="shared" si="10"/>
        <v>0.56377551020408168</v>
      </c>
      <c r="N22" s="38">
        <v>118</v>
      </c>
      <c r="O22" s="38">
        <f t="shared" si="11"/>
        <v>64.60633484162895</v>
      </c>
      <c r="P22" s="38">
        <f t="shared" si="12"/>
        <v>48.994152046783626</v>
      </c>
      <c r="Q22" s="38">
        <f t="shared" si="13"/>
        <v>69.005847953216374</v>
      </c>
      <c r="R22" s="38">
        <f t="shared" si="14"/>
        <v>53.393665158371043</v>
      </c>
      <c r="S22" s="39">
        <f t="shared" si="15"/>
        <v>-4.3995131115874244</v>
      </c>
      <c r="T22" s="39">
        <f t="shared" si="16"/>
        <v>-4.3995131115874173</v>
      </c>
      <c r="U22" t="s">
        <v>187</v>
      </c>
      <c r="V22" t="s">
        <v>152</v>
      </c>
      <c r="W22" t="s">
        <v>71</v>
      </c>
      <c r="X22" s="48" t="s">
        <v>209</v>
      </c>
      <c r="Y22" s="41"/>
    </row>
    <row r="23" spans="1:25" ht="15" x14ac:dyDescent="0.25">
      <c r="A23">
        <v>2.06</v>
      </c>
      <c r="B23">
        <v>1.83</v>
      </c>
      <c r="C23" s="29">
        <f t="shared" si="0"/>
        <v>3.1884980635577431E-2</v>
      </c>
      <c r="D23" s="30">
        <f>IF(OR($A23="",$B23=""),"",A23*'MPTO_working_2-way'!$G22)</f>
        <v>2.1256830601092895</v>
      </c>
      <c r="E23" s="32">
        <f>IF(OR($A23="",$B23=""),"",B23*'MPTO_working_2-way'!$G22)</f>
        <v>1.8883495145631068</v>
      </c>
      <c r="F23" s="30">
        <f>IF(OR($A23="",$B23=""),"",'MPTO_working_2-way'!D22)</f>
        <v>2.1299508446804905</v>
      </c>
      <c r="G23" s="32">
        <f>IF(OR($A23="",$B23=""),"",'MPTO_working_2-way'!E22)</f>
        <v>1.8849942497124856</v>
      </c>
      <c r="H23" s="30">
        <f>IF(OR($A23="",$B23=""),"",'OddsRatio_working_2-way'!M22)</f>
        <v>2.1300922235529893</v>
      </c>
      <c r="I23" s="30">
        <f>IF(OR($A23="",$B23=""),"",'OddsRatio_working_2-way'!N22)</f>
        <v>1.8848835335367746</v>
      </c>
      <c r="J23" s="30">
        <f>IF('Log_working_2-way'!$D22="","",A23^('Log_working_2-way'!$D22))</f>
        <v>2.1320394516231058</v>
      </c>
      <c r="K23" s="32">
        <f>IF('Log_working_2-way'!$D22="","",B23^('Log_working_2-way'!$D22))</f>
        <v>1.8833614398916756</v>
      </c>
      <c r="L23" s="37">
        <f t="shared" si="9"/>
        <v>0.47043701799485865</v>
      </c>
      <c r="M23" s="37">
        <f t="shared" si="10"/>
        <v>0.5295629820051414</v>
      </c>
      <c r="N23" s="38">
        <v>119</v>
      </c>
      <c r="O23" s="38">
        <f t="shared" si="11"/>
        <v>61.233009708737875</v>
      </c>
      <c r="P23" s="38">
        <f t="shared" si="12"/>
        <v>53.972677595628411</v>
      </c>
      <c r="Q23" s="38">
        <f t="shared" si="13"/>
        <v>65.027322404371574</v>
      </c>
      <c r="R23" s="38">
        <f t="shared" si="14"/>
        <v>57.76699029126214</v>
      </c>
      <c r="S23" s="39">
        <f t="shared" si="15"/>
        <v>-3.7943126956336997</v>
      </c>
      <c r="T23" s="39">
        <f t="shared" si="16"/>
        <v>-3.7943126956337281</v>
      </c>
      <c r="U23" t="s">
        <v>88</v>
      </c>
      <c r="V23" t="s">
        <v>146</v>
      </c>
      <c r="W23" t="s">
        <v>71</v>
      </c>
      <c r="X23" s="48" t="s">
        <v>209</v>
      </c>
      <c r="Y23" s="41"/>
    </row>
    <row r="24" spans="1:25" ht="15" x14ac:dyDescent="0.25">
      <c r="A24">
        <v>2.4500000000000002</v>
      </c>
      <c r="B24">
        <v>1.59</v>
      </c>
      <c r="C24" s="29">
        <f t="shared" si="0"/>
        <v>3.7094082916185211E-2</v>
      </c>
      <c r="D24" s="30">
        <f>IF(OR($A24="",$B24=""),"",A24*'MPTO_working_2-way'!$G23)</f>
        <v>2.540880503144654</v>
      </c>
      <c r="E24" s="32">
        <f>IF(OR($A24="",$B24=""),"",B24*'MPTO_working_2-way'!$G23)</f>
        <v>1.6489795918367345</v>
      </c>
      <c r="F24" s="30">
        <f>IF(OR($A24="",$B24=""),"",'MPTO_working_2-way'!D23)</f>
        <v>2.5666282325811234</v>
      </c>
      <c r="G24" s="32">
        <f>IF(OR($A24="",$B24=""),"",'MPTO_working_2-way'!E23)</f>
        <v>1.6383135317001365</v>
      </c>
      <c r="H24" s="30">
        <f>IF(OR($A24="",$B24=""),"",'OddsRatio_working_2-way'!M23)</f>
        <v>2.5676820846855613</v>
      </c>
      <c r="I24" s="30">
        <f>IF(OR($A24="",$B24=""),"",'OddsRatio_working_2-way'!N23)</f>
        <v>1.6378844344582628</v>
      </c>
      <c r="J24" s="30">
        <f>IF('Log_working_2-way'!$D23="","",A24^('Log_working_2-way'!$D23))</f>
        <v>2.5797187686790384</v>
      </c>
      <c r="K24" s="32">
        <f>IF('Log_working_2-way'!$D23="","",B24^('Log_working_2-way'!$D23))</f>
        <v>1.6330240672116592</v>
      </c>
      <c r="L24" s="37">
        <f t="shared" si="9"/>
        <v>0.39356435643564358</v>
      </c>
      <c r="M24" s="37">
        <f t="shared" si="10"/>
        <v>0.60643564356435653</v>
      </c>
      <c r="N24" s="38">
        <v>120</v>
      </c>
      <c r="O24" s="38">
        <f t="shared" si="11"/>
        <v>71.020408163265301</v>
      </c>
      <c r="P24" s="38">
        <f t="shared" si="12"/>
        <v>44.528301886792455</v>
      </c>
      <c r="Q24" s="38">
        <f t="shared" si="13"/>
        <v>75.471698113207538</v>
      </c>
      <c r="R24" s="38">
        <f t="shared" si="14"/>
        <v>48.979591836734691</v>
      </c>
      <c r="S24" s="39">
        <f t="shared" si="15"/>
        <v>-4.451289949942236</v>
      </c>
      <c r="T24" s="39">
        <f t="shared" si="16"/>
        <v>-4.451289949942236</v>
      </c>
      <c r="U24" t="s">
        <v>81</v>
      </c>
      <c r="V24" t="s">
        <v>109</v>
      </c>
      <c r="W24" t="s">
        <v>72</v>
      </c>
      <c r="X24" s="48" t="s">
        <v>209</v>
      </c>
      <c r="Y24" s="41"/>
    </row>
    <row r="25" spans="1:25" ht="15" x14ac:dyDescent="0.25">
      <c r="A25">
        <v>2.16</v>
      </c>
      <c r="B25">
        <v>1.74</v>
      </c>
      <c r="C25" s="29">
        <f t="shared" si="0"/>
        <v>3.7675606641123682E-2</v>
      </c>
      <c r="D25" s="30">
        <f>IF(OR($A25="",$B25=""),"",A25*'MPTO_working_2-way'!$G24)</f>
        <v>2.2413793103448274</v>
      </c>
      <c r="E25" s="32">
        <f>IF(OR($A25="",$B25=""),"",B25*'MPTO_working_2-way'!$G24)</f>
        <v>1.8055555555555551</v>
      </c>
      <c r="F25" s="30">
        <f>IF(OR($A25="",$B25=""),"",'MPTO_working_2-way'!D24)</f>
        <v>2.2516175413371671</v>
      </c>
      <c r="G25" s="32">
        <f>IF(OR($A25="",$B25=""),"",'MPTO_working_2-way'!E24)</f>
        <v>1.7989661114302122</v>
      </c>
      <c r="H25" s="30">
        <f>IF(OR($A25="",$B25=""),"",'OddsRatio_working_2-way'!M24)</f>
        <v>2.2520253861514017</v>
      </c>
      <c r="I25" s="30">
        <f>IF(OR($A25="",$B25=""),"",'OddsRatio_working_2-way'!N24)</f>
        <v>1.7987058497862392</v>
      </c>
      <c r="J25" s="30">
        <f>IF('Log_working_2-way'!$D24="","",A25^('Log_working_2-way'!$D24))</f>
        <v>2.2567451068476951</v>
      </c>
      <c r="K25" s="32">
        <f>IF('Log_working_2-way'!$D24="","",B25^('Log_working_2-way'!$D24))</f>
        <v>1.7957063007853538</v>
      </c>
      <c r="L25" s="37">
        <f t="shared" si="9"/>
        <v>0.44615384615384618</v>
      </c>
      <c r="M25" s="37">
        <f t="shared" si="10"/>
        <v>0.55384615384615399</v>
      </c>
      <c r="N25" s="38">
        <v>121</v>
      </c>
      <c r="O25" s="38">
        <f t="shared" si="11"/>
        <v>64.981481481481481</v>
      </c>
      <c r="P25" s="38">
        <f t="shared" si="12"/>
        <v>51.459770114942522</v>
      </c>
      <c r="Q25" s="38">
        <f t="shared" si="13"/>
        <v>69.540229885057471</v>
      </c>
      <c r="R25" s="38">
        <f t="shared" si="14"/>
        <v>56.018518518518512</v>
      </c>
      <c r="S25" s="39">
        <f t="shared" si="15"/>
        <v>-4.55874840357599</v>
      </c>
      <c r="T25" s="39">
        <f t="shared" si="16"/>
        <v>-4.55874840357599</v>
      </c>
      <c r="U25" t="s">
        <v>160</v>
      </c>
      <c r="V25" t="s">
        <v>114</v>
      </c>
      <c r="W25" t="s">
        <v>72</v>
      </c>
      <c r="X25" s="48" t="s">
        <v>209</v>
      </c>
      <c r="Y25" s="41"/>
    </row>
    <row r="26" spans="1:25" ht="15" x14ac:dyDescent="0.25">
      <c r="A26">
        <v>1.89</v>
      </c>
      <c r="B26">
        <v>1.98</v>
      </c>
      <c r="C26" s="29">
        <f t="shared" si="0"/>
        <v>3.4151034151034265E-2</v>
      </c>
      <c r="D26" s="30">
        <f>IF(OR($A26="",$B26=""),"",A26*'MPTO_working_2-way'!$G25)</f>
        <v>1.9545454545454546</v>
      </c>
      <c r="E26" s="32">
        <f>IF(OR($A26="",$B26=""),"",B26*'MPTO_working_2-way'!$G25)</f>
        <v>2.0476190476190479</v>
      </c>
      <c r="F26" s="30">
        <f>IF(OR($A26="",$B26=""),"",'MPTO_working_2-way'!D25)</f>
        <v>1.9530295913574449</v>
      </c>
      <c r="G26" s="32">
        <f>IF(OR($A26="",$B26=""),"",'MPTO_working_2-way'!E25)</f>
        <v>2.0492853622474128</v>
      </c>
      <c r="H26" s="30">
        <f>IF(OR($A26="",$B26=""),"",'OddsRatio_working_2-way'!M25)</f>
        <v>1.9529760045804527</v>
      </c>
      <c r="I26" s="30">
        <f>IF(OR($A26="",$B26=""),"",'OddsRatio_working_2-way'!N25)</f>
        <v>2.0493443645942064</v>
      </c>
      <c r="J26" s="30">
        <f>IF('Log_working_2-way'!$D25="","",A26^('Log_working_2-way'!$D25))</f>
        <v>1.9522863194945297</v>
      </c>
      <c r="K26" s="32">
        <f>IF('Log_working_2-way'!$D25="","",B26^('Log_working_2-way'!$D25))</f>
        <v>2.0501043431252364</v>
      </c>
      <c r="L26" s="37">
        <f t="shared" si="9"/>
        <v>0.51162790697674421</v>
      </c>
      <c r="M26" s="37">
        <f t="shared" si="10"/>
        <v>0.48837209302325574</v>
      </c>
      <c r="N26" s="38">
        <v>122</v>
      </c>
      <c r="O26" s="38">
        <f t="shared" si="11"/>
        <v>57.449735449735449</v>
      </c>
      <c r="P26" s="38">
        <f t="shared" si="12"/>
        <v>60.383838383838388</v>
      </c>
      <c r="Q26" s="38">
        <f t="shared" si="13"/>
        <v>61.616161616161619</v>
      </c>
      <c r="R26" s="38">
        <f t="shared" si="14"/>
        <v>64.550264550264558</v>
      </c>
      <c r="S26" s="39">
        <f t="shared" si="15"/>
        <v>-4.1664261664261701</v>
      </c>
      <c r="T26" s="39">
        <f t="shared" si="16"/>
        <v>-4.1664261664261701</v>
      </c>
      <c r="U26" t="s">
        <v>91</v>
      </c>
      <c r="V26" t="s">
        <v>69</v>
      </c>
      <c r="W26" t="s">
        <v>72</v>
      </c>
      <c r="X26" s="48" t="s">
        <v>209</v>
      </c>
      <c r="Y26" s="41"/>
    </row>
    <row r="27" spans="1:25" ht="15" x14ac:dyDescent="0.25">
      <c r="A27">
        <v>2.04</v>
      </c>
      <c r="B27">
        <v>1.83</v>
      </c>
      <c r="C27" s="29">
        <f t="shared" si="0"/>
        <v>3.6644165863066513E-2</v>
      </c>
      <c r="D27" s="30">
        <f>IF(OR($A27="",$B27=""),"",A27*'MPTO_working_2-way'!$G26)</f>
        <v>2.1147540983606556</v>
      </c>
      <c r="E27" s="32">
        <f>IF(OR($A27="",$B27=""),"",B27*'MPTO_working_2-way'!$G26)</f>
        <v>1.8970588235294117</v>
      </c>
      <c r="F27" s="30">
        <f>IF(OR($A27="",$B27=""),"",'MPTO_working_2-way'!D26)</f>
        <v>2.119209809264305</v>
      </c>
      <c r="G27" s="32">
        <f>IF(OR($A27="",$B27=""),"",'MPTO_working_2-way'!E26)</f>
        <v>1.8934875228241022</v>
      </c>
      <c r="H27" s="30">
        <f>IF(OR($A27="",$B27=""),"",'OddsRatio_working_2-way'!M26)</f>
        <v>2.1193802071650061</v>
      </c>
      <c r="I27" s="30">
        <f>IF(OR($A27="",$B27=""),"",'OddsRatio_working_2-way'!N26)</f>
        <v>1.8933515114874566</v>
      </c>
      <c r="J27" s="30">
        <f>IF('Log_working_2-way'!$D26="","",A27^('Log_working_2-way'!$D26))</f>
        <v>2.1214216172135263</v>
      </c>
      <c r="K27" s="32">
        <f>IF('Log_working_2-way'!$D26="","",B27^('Log_working_2-way'!$D26))</f>
        <v>1.8917252749993179</v>
      </c>
      <c r="L27" s="37">
        <f t="shared" si="9"/>
        <v>0.47286821705426357</v>
      </c>
      <c r="M27" s="37">
        <f t="shared" si="10"/>
        <v>0.52713178294573648</v>
      </c>
      <c r="N27" s="38">
        <v>123</v>
      </c>
      <c r="O27" s="38">
        <f t="shared" si="11"/>
        <v>62.705882352941181</v>
      </c>
      <c r="P27" s="38">
        <f t="shared" si="12"/>
        <v>55.786885245901637</v>
      </c>
      <c r="Q27" s="38">
        <f t="shared" si="13"/>
        <v>67.213114754098356</v>
      </c>
      <c r="R27" s="38">
        <f t="shared" si="14"/>
        <v>60.294117647058819</v>
      </c>
      <c r="S27" s="39">
        <f t="shared" si="15"/>
        <v>-4.5072324011571752</v>
      </c>
      <c r="T27" s="39">
        <f t="shared" si="16"/>
        <v>-4.5072324011571823</v>
      </c>
      <c r="U27" t="s">
        <v>107</v>
      </c>
      <c r="V27" t="s">
        <v>80</v>
      </c>
      <c r="W27" t="s">
        <v>72</v>
      </c>
      <c r="X27" s="48" t="s">
        <v>209</v>
      </c>
      <c r="Y27" s="41"/>
    </row>
    <row r="28" spans="1:25" ht="15" x14ac:dyDescent="0.25">
      <c r="A28">
        <v>2.4300000000000002</v>
      </c>
      <c r="B28">
        <v>1.6</v>
      </c>
      <c r="C28" s="29">
        <f t="shared" si="0"/>
        <v>3.652263374485587E-2</v>
      </c>
      <c r="D28" s="30">
        <f>IF(OR($A28="",$B28=""),"",A28*'MPTO_working_2-way'!$G27)</f>
        <v>2.5187499999999998</v>
      </c>
      <c r="E28" s="32">
        <f>IF(OR($A28="",$B28=""),"",B28*'MPTO_working_2-way'!$G27)</f>
        <v>1.6584362139917694</v>
      </c>
      <c r="F28" s="30">
        <f>IF(OR($A28="",$B28=""),"",'MPTO_working_2-way'!D27)</f>
        <v>2.5428384565075208</v>
      </c>
      <c r="G28" s="32">
        <f>IF(OR($A28="",$B28=""),"",'MPTO_working_2-way'!E27)</f>
        <v>1.6481559983043661</v>
      </c>
      <c r="H28" s="30">
        <f>IF(OR($A28="",$B28=""),"",'OddsRatio_working_2-way'!M27)</f>
        <v>2.5438048235879216</v>
      </c>
      <c r="I28" s="30">
        <f>IF(OR($A28="",$B28=""),"",'OddsRatio_working_2-way'!N27)</f>
        <v>1.6477502756312954</v>
      </c>
      <c r="J28" s="30">
        <f>IF('Log_working_2-way'!$D27="","",A28^('Log_working_2-way'!$D27))</f>
        <v>2.5550445268860318</v>
      </c>
      <c r="K28" s="32">
        <f>IF('Log_working_2-way'!$D27="","",B28^('Log_working_2-way'!$D27))</f>
        <v>1.6430684026793276</v>
      </c>
      <c r="L28" s="37">
        <f t="shared" si="9"/>
        <v>0.3970223325062035</v>
      </c>
      <c r="M28" s="37">
        <f t="shared" si="10"/>
        <v>0.60297766749379655</v>
      </c>
      <c r="N28" s="38">
        <v>124</v>
      </c>
      <c r="O28" s="38">
        <f t="shared" si="11"/>
        <v>72.971193415637856</v>
      </c>
      <c r="P28" s="38">
        <f t="shared" si="12"/>
        <v>46.5</v>
      </c>
      <c r="Q28" s="38">
        <f t="shared" si="13"/>
        <v>77.5</v>
      </c>
      <c r="R28" s="38">
        <f t="shared" si="14"/>
        <v>51.028806584362137</v>
      </c>
      <c r="S28" s="39">
        <f t="shared" si="15"/>
        <v>-4.5288065843621439</v>
      </c>
      <c r="T28" s="39">
        <f t="shared" si="16"/>
        <v>-4.5288065843621368</v>
      </c>
      <c r="U28" t="s">
        <v>188</v>
      </c>
      <c r="V28" t="s">
        <v>108</v>
      </c>
      <c r="W28" t="s">
        <v>72</v>
      </c>
      <c r="X28" s="48" t="s">
        <v>209</v>
      </c>
      <c r="Y28" s="41"/>
    </row>
    <row r="29" spans="1:25" ht="15" x14ac:dyDescent="0.25">
      <c r="A29">
        <v>2.09</v>
      </c>
      <c r="B29">
        <v>1.78</v>
      </c>
      <c r="C29" s="29">
        <f t="shared" si="0"/>
        <v>4.0266652330519959E-2</v>
      </c>
      <c r="D29" s="30">
        <f>IF(OR($A29="",$B29=""),"",A29*'MPTO_working_2-way'!$G28)</f>
        <v>2.1741573033707864</v>
      </c>
      <c r="E29" s="32">
        <f>IF(OR($A29="",$B29=""),"",B29*'MPTO_working_2-way'!$G28)</f>
        <v>1.8516746411483256</v>
      </c>
      <c r="F29" s="30">
        <f>IF(OR($A29="",$B29=""),"",'MPTO_working_2-way'!D28)</f>
        <v>2.1818075186206087</v>
      </c>
      <c r="G29" s="32">
        <f>IF(OR($A29="",$B29=""),"",'MPTO_working_2-way'!E28)</f>
        <v>1.8461614808198106</v>
      </c>
      <c r="H29" s="30">
        <f>IF(OR($A29="",$B29=""),"",'OddsRatio_working_2-way'!M28)</f>
        <v>2.1821319289469754</v>
      </c>
      <c r="I29" s="30">
        <f>IF(OR($A29="",$B29=""),"",'OddsRatio_working_2-way'!N28)</f>
        <v>1.8459292702556338</v>
      </c>
      <c r="J29" s="30">
        <f>IF('Log_working_2-way'!$D28="","",A29^('Log_working_2-way'!$D28))</f>
        <v>2.1856576768529026</v>
      </c>
      <c r="K29" s="32">
        <f>IF('Log_working_2-way'!$D28="","",B29^('Log_working_2-way'!$D28))</f>
        <v>1.8434137605840082</v>
      </c>
      <c r="L29" s="37">
        <f t="shared" si="9"/>
        <v>0.4599483204134367</v>
      </c>
      <c r="M29" s="37">
        <f t="shared" si="10"/>
        <v>0.54005167958656319</v>
      </c>
      <c r="N29" s="38">
        <v>125</v>
      </c>
      <c r="O29" s="38">
        <f t="shared" si="11"/>
        <v>65.191387559808618</v>
      </c>
      <c r="P29" s="38">
        <f t="shared" si="12"/>
        <v>54.77528089887641</v>
      </c>
      <c r="Q29" s="38">
        <f t="shared" si="13"/>
        <v>70.224719101123597</v>
      </c>
      <c r="R29" s="38">
        <f t="shared" si="14"/>
        <v>59.808612440191396</v>
      </c>
      <c r="S29" s="39">
        <f t="shared" si="15"/>
        <v>-5.0333315413149791</v>
      </c>
      <c r="T29" s="39">
        <f t="shared" si="16"/>
        <v>-5.0333315413149862</v>
      </c>
      <c r="U29" t="s">
        <v>89</v>
      </c>
      <c r="V29" t="s">
        <v>76</v>
      </c>
      <c r="W29" t="s">
        <v>72</v>
      </c>
      <c r="X29" s="48" t="s">
        <v>209</v>
      </c>
      <c r="Y29" s="41"/>
    </row>
    <row r="30" spans="1:25" s="35" customFormat="1" ht="15" x14ac:dyDescent="0.25">
      <c r="A30">
        <v>2.5099999999999998</v>
      </c>
      <c r="B30">
        <v>1.56</v>
      </c>
      <c r="C30" s="29">
        <f t="shared" si="0"/>
        <v>3.9432015527633091E-2</v>
      </c>
      <c r="D30" s="30">
        <f>IF(OR($A30="",$B30=""),"",A30*'MPTO_working_2-way'!$G29)</f>
        <v>2.608974358974359</v>
      </c>
      <c r="E30" s="32">
        <f>IF(OR($A30="",$B30=""),"",B30*'MPTO_working_2-way'!$G29)</f>
        <v>1.6215139442231077</v>
      </c>
      <c r="F30" s="30">
        <f>IF(OR($A30="",$B30=""),"",'MPTO_working_2-way'!D29)</f>
        <v>2.6406797949824656</v>
      </c>
      <c r="G30" s="32">
        <f>IF(OR($A30="",$B30=""),"",'MPTO_working_2-way'!E29)</f>
        <v>1.6095034528115753</v>
      </c>
      <c r="H30" s="30">
        <f>IF(OR($A30="",$B30=""),"",'OddsRatio_working_2-way'!M29)</f>
        <v>2.6420805617960932</v>
      </c>
      <c r="I30" s="30">
        <f>IF(OR($A30="",$B30=""),"",'OddsRatio_working_2-way'!N29)</f>
        <v>1.6089835196064983</v>
      </c>
      <c r="J30" s="30">
        <f>IF('Log_working_2-way'!$D29="","",A30^('Log_working_2-way'!$D29))</f>
        <v>2.6570036663424066</v>
      </c>
      <c r="K30" s="32">
        <f>IF('Log_working_2-way'!$D29="","",B30^('Log_working_2-way'!$D29))</f>
        <v>1.603498966424723</v>
      </c>
      <c r="L30" s="37">
        <f t="shared" si="9"/>
        <v>0.3832923832923833</v>
      </c>
      <c r="M30" s="37">
        <f t="shared" si="10"/>
        <v>0.61670761670761665</v>
      </c>
      <c r="N30" s="38">
        <v>126</v>
      </c>
      <c r="O30" s="38">
        <f t="shared" si="11"/>
        <v>75.800796812749013</v>
      </c>
      <c r="P30" s="38">
        <f t="shared" si="12"/>
        <v>45.230769230769226</v>
      </c>
      <c r="Q30" s="38">
        <f t="shared" si="13"/>
        <v>80.769230769230759</v>
      </c>
      <c r="R30" s="38">
        <f t="shared" si="14"/>
        <v>50.199203187251001</v>
      </c>
      <c r="S30" s="39">
        <f t="shared" si="15"/>
        <v>-4.9684339564817463</v>
      </c>
      <c r="T30" s="39">
        <f t="shared" si="16"/>
        <v>-4.9684339564817748</v>
      </c>
      <c r="U30" t="s">
        <v>82</v>
      </c>
      <c r="V30" t="s">
        <v>155</v>
      </c>
      <c r="W30" t="s">
        <v>72</v>
      </c>
      <c r="X30" s="48" t="s">
        <v>209</v>
      </c>
      <c r="Y30" s="41"/>
    </row>
    <row r="31" spans="1:25" ht="15" x14ac:dyDescent="0.25">
      <c r="A31">
        <v>2.12</v>
      </c>
      <c r="B31">
        <v>1.76</v>
      </c>
      <c r="C31" s="29">
        <f t="shared" si="0"/>
        <v>3.9879931389365408E-2</v>
      </c>
      <c r="D31" s="30">
        <f>IF(OR($A31="",$B31=""),"",A31*'MPTO_working_2-way'!$G30)</f>
        <v>2.2045454545454546</v>
      </c>
      <c r="E31" s="32">
        <f>IF(OR($A31="",$B31=""),"",B31*'MPTO_working_2-way'!$G30)</f>
        <v>1.8301886792452831</v>
      </c>
      <c r="F31" s="30">
        <f>IF(OR($A31="",$B31=""),"",'MPTO_working_2-way'!D30)</f>
        <v>2.213573801613669</v>
      </c>
      <c r="G31" s="32">
        <f>IF(OR($A31="",$B31=""),"",'MPTO_working_2-way'!E30)</f>
        <v>1.8240125146656239</v>
      </c>
      <c r="H31" s="30">
        <f>IF(OR($A31="",$B31=""),"",'OddsRatio_working_2-way'!M30)</f>
        <v>2.2139539573337679</v>
      </c>
      <c r="I31" s="30">
        <f>IF(OR($A31="",$B31=""),"",'OddsRatio_working_2-way'!N30)</f>
        <v>1.8237544710479137</v>
      </c>
      <c r="J31" s="30">
        <f>IF('Log_working_2-way'!$D30="","",A31^('Log_working_2-way'!$D30))</f>
        <v>2.2181187217362539</v>
      </c>
      <c r="K31" s="32">
        <f>IF('Log_working_2-way'!$D30="","",B31^('Log_working_2-way'!$D30))</f>
        <v>1.8209380433579214</v>
      </c>
      <c r="L31" s="37">
        <f t="shared" si="9"/>
        <v>0.45360824742268041</v>
      </c>
      <c r="M31" s="37">
        <f t="shared" si="10"/>
        <v>0.54639175257731953</v>
      </c>
      <c r="N31" s="38">
        <v>127</v>
      </c>
      <c r="O31" s="38">
        <f t="shared" si="11"/>
        <v>67.094339622641513</v>
      </c>
      <c r="P31" s="38">
        <f t="shared" si="12"/>
        <v>54.840909090909101</v>
      </c>
      <c r="Q31" s="38">
        <f t="shared" si="13"/>
        <v>72.159090909090921</v>
      </c>
      <c r="R31" s="38">
        <f t="shared" si="14"/>
        <v>59.905660377358487</v>
      </c>
      <c r="S31" s="39">
        <f t="shared" si="15"/>
        <v>-5.0647512864494075</v>
      </c>
      <c r="T31" s="39">
        <f t="shared" si="16"/>
        <v>-5.0647512864493862</v>
      </c>
      <c r="U31" t="s">
        <v>157</v>
      </c>
      <c r="V31" t="s">
        <v>159</v>
      </c>
      <c r="W31" t="s">
        <v>72</v>
      </c>
      <c r="X31" s="48" t="s">
        <v>209</v>
      </c>
      <c r="Y31" s="41"/>
    </row>
    <row r="32" spans="1:25" ht="15" x14ac:dyDescent="0.25">
      <c r="A32">
        <v>2.4300000000000002</v>
      </c>
      <c r="B32">
        <v>1.6</v>
      </c>
      <c r="C32" s="29">
        <f t="shared" si="0"/>
        <v>3.652263374485587E-2</v>
      </c>
      <c r="D32" s="30">
        <f>IF(OR($A32="",$B32=""),"",A32*'MPTO_working_2-way'!$G31)</f>
        <v>2.5187499999999998</v>
      </c>
      <c r="E32" s="32">
        <f>IF(OR($A32="",$B32=""),"",B32*'MPTO_working_2-way'!$G31)</f>
        <v>1.6584362139917694</v>
      </c>
      <c r="F32" s="30">
        <f>IF(OR($A32="",$B32=""),"",'MPTO_working_2-way'!D31)</f>
        <v>2.5428384565075208</v>
      </c>
      <c r="G32" s="32">
        <f>IF(OR($A32="",$B32=""),"",'MPTO_working_2-way'!E31)</f>
        <v>1.6481559983043661</v>
      </c>
      <c r="H32" s="30">
        <f>IF(OR($A32="",$B32=""),"",'OddsRatio_working_2-way'!M31)</f>
        <v>2.5438048235879216</v>
      </c>
      <c r="I32" s="30">
        <f>IF(OR($A32="",$B32=""),"",'OddsRatio_working_2-way'!N31)</f>
        <v>1.6477502756312954</v>
      </c>
      <c r="J32" s="30">
        <f>IF('Log_working_2-way'!$D31="","",A32^('Log_working_2-way'!$D31))</f>
        <v>2.5550445268860318</v>
      </c>
      <c r="K32" s="32">
        <f>IF('Log_working_2-way'!$D31="","",B32^('Log_working_2-way'!$D31))</f>
        <v>1.6430684026793276</v>
      </c>
      <c r="L32" s="37">
        <f t="shared" si="9"/>
        <v>0.3970223325062035</v>
      </c>
      <c r="M32" s="37">
        <f t="shared" si="10"/>
        <v>0.60297766749379655</v>
      </c>
      <c r="N32" s="38">
        <v>128</v>
      </c>
      <c r="O32" s="38">
        <f t="shared" si="11"/>
        <v>75.325102880658434</v>
      </c>
      <c r="P32" s="38">
        <f t="shared" si="12"/>
        <v>48.000000000000007</v>
      </c>
      <c r="Q32" s="38">
        <f t="shared" si="13"/>
        <v>80</v>
      </c>
      <c r="R32" s="38">
        <f t="shared" si="14"/>
        <v>52.674897119341558</v>
      </c>
      <c r="S32" s="39">
        <f t="shared" si="15"/>
        <v>-4.6748971193415656</v>
      </c>
      <c r="T32" s="39">
        <f t="shared" si="16"/>
        <v>-4.6748971193415514</v>
      </c>
      <c r="U32" t="s">
        <v>156</v>
      </c>
      <c r="V32" t="s">
        <v>161</v>
      </c>
      <c r="W32" t="s">
        <v>72</v>
      </c>
      <c r="X32" s="48" t="s">
        <v>209</v>
      </c>
      <c r="Y32" s="41"/>
    </row>
    <row r="33" spans="1:25" ht="15" x14ac:dyDescent="0.25">
      <c r="A33">
        <v>2.35</v>
      </c>
      <c r="B33">
        <v>1.63</v>
      </c>
      <c r="C33" s="29">
        <f t="shared" si="0"/>
        <v>3.9028847408954404E-2</v>
      </c>
      <c r="D33" s="30">
        <f>IF(OR($A33="",$B33=""),"",A33*'MPTO_working_2-way'!$G32)</f>
        <v>2.4417177914110431</v>
      </c>
      <c r="E33" s="32">
        <f>IF(OR($A33="",$B33=""),"",B33*'MPTO_working_2-way'!$G32)</f>
        <v>1.6936170212765955</v>
      </c>
      <c r="F33" s="30">
        <f>IF(OR($A33="",$B33=""),"",'MPTO_working_2-way'!D32)</f>
        <v>2.4629480790869636</v>
      </c>
      <c r="G33" s="32">
        <f>IF(OR($A33="",$B33=""),"",'MPTO_working_2-way'!E32)</f>
        <v>1.6835512581035048</v>
      </c>
      <c r="H33" s="30">
        <f>IF(OR($A33="",$B33=""),"",'OddsRatio_working_2-way'!M32)</f>
        <v>2.4638501094227996</v>
      </c>
      <c r="I33" s="30">
        <f>IF(OR($A33="",$B33=""),"",'OddsRatio_working_2-way'!N32)</f>
        <v>1.6831300510639733</v>
      </c>
      <c r="J33" s="30">
        <f>IF('Log_working_2-way'!$D32="","",A33^('Log_working_2-way'!$D32))</f>
        <v>2.4737476176576996</v>
      </c>
      <c r="K33" s="32">
        <f>IF('Log_working_2-way'!$D32="","",B33^('Log_working_2-way'!$D32))</f>
        <v>1.6785422334314666</v>
      </c>
      <c r="L33" s="37">
        <f t="shared" si="9"/>
        <v>0.40954773869346733</v>
      </c>
      <c r="M33" s="37">
        <f t="shared" si="10"/>
        <v>0.59045226130653272</v>
      </c>
      <c r="N33" s="38">
        <v>129</v>
      </c>
      <c r="O33" s="38">
        <f t="shared" si="11"/>
        <v>74.106382978723417</v>
      </c>
      <c r="P33" s="38">
        <f t="shared" si="12"/>
        <v>49.858895705521462</v>
      </c>
      <c r="Q33" s="38">
        <f t="shared" si="13"/>
        <v>79.141104294478524</v>
      </c>
      <c r="R33" s="38">
        <f t="shared" si="14"/>
        <v>54.893617021276597</v>
      </c>
      <c r="S33" s="39">
        <f t="shared" si="15"/>
        <v>-5.0347213157551067</v>
      </c>
      <c r="T33" s="39">
        <f t="shared" si="16"/>
        <v>-5.0347213157551352</v>
      </c>
      <c r="U33" t="s">
        <v>77</v>
      </c>
      <c r="V33" t="s">
        <v>79</v>
      </c>
      <c r="W33" t="s">
        <v>72</v>
      </c>
      <c r="X33" s="48" t="s">
        <v>209</v>
      </c>
      <c r="Y33" s="41"/>
    </row>
    <row r="34" spans="1:25" ht="15" x14ac:dyDescent="0.25">
      <c r="A34">
        <v>2.2200000000000002</v>
      </c>
      <c r="B34">
        <v>1.7</v>
      </c>
      <c r="C34" s="29">
        <f t="shared" si="0"/>
        <v>3.868574456809748E-2</v>
      </c>
      <c r="D34" s="30">
        <f>IF(OR($A34="",$B34=""),"",A34*'MPTO_working_2-way'!$G33)</f>
        <v>2.3058823529411767</v>
      </c>
      <c r="E34" s="32">
        <f>IF(OR($A34="",$B34=""),"",B34*'MPTO_working_2-way'!$G33)</f>
        <v>1.7657657657657657</v>
      </c>
      <c r="F34" s="30">
        <f>IF(OR($A34="",$B34=""),"",'MPTO_working_2-way'!D33)</f>
        <v>2.3196066379840201</v>
      </c>
      <c r="G34" s="32">
        <f>IF(OR($A34="",$B34=""),"",'MPTO_working_2-way'!E33)</f>
        <v>1.7578015836050302</v>
      </c>
      <c r="H34" s="30">
        <f>IF(OR($A34="",$B34=""),"",'OddsRatio_working_2-way'!M33)</f>
        <v>2.3201731488169055</v>
      </c>
      <c r="I34" s="30">
        <f>IF(OR($A34="",$B34=""),"",'OddsRatio_working_2-way'!N33)</f>
        <v>1.7574763968621581</v>
      </c>
      <c r="J34" s="30">
        <f>IF('Log_working_2-way'!$D33="","",A34^('Log_working_2-way'!$D33))</f>
        <v>2.3265255894258647</v>
      </c>
      <c r="K34" s="32">
        <f>IF('Log_working_2-way'!$D33="","",B34^('Log_working_2-way'!$D33))</f>
        <v>1.7538490082446418</v>
      </c>
      <c r="L34" s="37">
        <f t="shared" si="9"/>
        <v>0.43367346938775503</v>
      </c>
      <c r="M34" s="37">
        <f t="shared" si="10"/>
        <v>0.56632653061224492</v>
      </c>
      <c r="N34" s="38">
        <v>130</v>
      </c>
      <c r="O34" s="38">
        <f t="shared" si="11"/>
        <v>71.441441441441441</v>
      </c>
      <c r="P34" s="38">
        <f t="shared" si="12"/>
        <v>53.529411764705884</v>
      </c>
      <c r="Q34" s="38">
        <f t="shared" si="13"/>
        <v>76.470588235294116</v>
      </c>
      <c r="R34" s="38">
        <f t="shared" si="14"/>
        <v>58.558558558558552</v>
      </c>
      <c r="S34" s="39">
        <f t="shared" si="15"/>
        <v>-5.029146793852675</v>
      </c>
      <c r="T34" s="39">
        <f t="shared" si="16"/>
        <v>-5.0291467938526679</v>
      </c>
      <c r="U34" t="s">
        <v>158</v>
      </c>
      <c r="V34" t="s">
        <v>85</v>
      </c>
      <c r="W34" t="s">
        <v>72</v>
      </c>
      <c r="X34" s="48" t="s">
        <v>209</v>
      </c>
      <c r="Y34" s="41"/>
    </row>
    <row r="35" spans="1:25" ht="15" x14ac:dyDescent="0.25">
      <c r="A35">
        <v>2.12</v>
      </c>
      <c r="B35">
        <v>1.76</v>
      </c>
      <c r="C35" s="29">
        <f t="shared" si="0"/>
        <v>3.9879931389365408E-2</v>
      </c>
      <c r="D35" s="30">
        <f>IF(OR($A35="",$B35=""),"",A35*'MPTO_working_2-way'!$G34)</f>
        <v>2.2045454545454546</v>
      </c>
      <c r="E35" s="32">
        <f>IF(OR($A35="",$B35=""),"",B35*'MPTO_working_2-way'!$G34)</f>
        <v>1.8301886792452831</v>
      </c>
      <c r="F35" s="30">
        <f>IF(OR($A35="",$B35=""),"",'MPTO_working_2-way'!D34)</f>
        <v>2.213573801613669</v>
      </c>
      <c r="G35" s="32">
        <f>IF(OR($A35="",$B35=""),"",'MPTO_working_2-way'!E34)</f>
        <v>1.8240125146656239</v>
      </c>
      <c r="H35" s="30">
        <f>IF(OR($A35="",$B35=""),"",'OddsRatio_working_2-way'!M34)</f>
        <v>2.2139539573337679</v>
      </c>
      <c r="I35" s="30">
        <f>IF(OR($A35="",$B35=""),"",'OddsRatio_working_2-way'!N34)</f>
        <v>1.8237544710479137</v>
      </c>
      <c r="J35" s="30">
        <f>IF('Log_working_2-way'!$D34="","",A35^('Log_working_2-way'!$D34))</f>
        <v>2.2181187217362539</v>
      </c>
      <c r="K35" s="32">
        <f>IF('Log_working_2-way'!$D34="","",B35^('Log_working_2-way'!$D34))</f>
        <v>1.8209380433579214</v>
      </c>
      <c r="L35" s="37">
        <f t="shared" si="9"/>
        <v>0.45360824742268041</v>
      </c>
      <c r="M35" s="37">
        <f t="shared" si="10"/>
        <v>0.54639175257731953</v>
      </c>
      <c r="N35" s="38">
        <v>131</v>
      </c>
      <c r="O35" s="38">
        <f t="shared" si="11"/>
        <v>69.20754716981132</v>
      </c>
      <c r="P35" s="38">
        <f t="shared" si="12"/>
        <v>56.568181818181827</v>
      </c>
      <c r="Q35" s="38">
        <f t="shared" si="13"/>
        <v>74.431818181818187</v>
      </c>
      <c r="R35" s="38">
        <f t="shared" si="14"/>
        <v>61.792452830188672</v>
      </c>
      <c r="S35" s="39">
        <f t="shared" si="15"/>
        <v>-5.2242710120068665</v>
      </c>
      <c r="T35" s="39">
        <f t="shared" si="16"/>
        <v>-5.2242710120068452</v>
      </c>
      <c r="U35" t="s">
        <v>70</v>
      </c>
      <c r="V35" t="s">
        <v>90</v>
      </c>
      <c r="W35" t="s">
        <v>72</v>
      </c>
      <c r="X35" s="48" t="s">
        <v>209</v>
      </c>
      <c r="Y35" s="41"/>
    </row>
    <row r="36" spans="1:25" ht="15" x14ac:dyDescent="0.25">
      <c r="A36">
        <v>1.73</v>
      </c>
      <c r="B36">
        <v>2.13</v>
      </c>
      <c r="C36" s="29">
        <f t="shared" si="0"/>
        <v>4.7518250156042274E-2</v>
      </c>
      <c r="D36" s="30">
        <f>IF(OR($A36="",$B36=""),"",A36*'MPTO_working_2-way'!$G35)</f>
        <v>1.812206572769953</v>
      </c>
      <c r="E36" s="32">
        <f>IF(OR($A36="",$B36=""),"",B36*'MPTO_working_2-way'!$G35)</f>
        <v>2.2312138728323698</v>
      </c>
      <c r="F36" s="30">
        <f>IF(OR($A36="",$B36=""),"",'MPTO_working_2-way'!D35)</f>
        <v>1.8041567725036107</v>
      </c>
      <c r="G36" s="32">
        <f>IF(OR($A36="",$B36=""),"",'MPTO_working_2-way'!E35)</f>
        <v>2.243538616091814</v>
      </c>
      <c r="H36" s="30">
        <f>IF(OR($A36="",$B36=""),"",'OddsRatio_working_2-way'!M35)</f>
        <v>1.8037522622767821</v>
      </c>
      <c r="I36" s="30">
        <f>IF(OR($A36="",$B36=""),"",'OddsRatio_working_2-way'!N35)</f>
        <v>2.244164460784607</v>
      </c>
      <c r="J36" s="30">
        <f>IF('Log_working_2-way'!$D35="","",A36^('Log_working_2-way'!$D35))</f>
        <v>1.8000621917089168</v>
      </c>
      <c r="K36" s="32">
        <f>IF('Log_working_2-way'!$D35="","",B36^('Log_working_2-way'!$D35))</f>
        <v>2.2499028330075874</v>
      </c>
      <c r="L36" s="37">
        <f t="shared" si="9"/>
        <v>0.55181347150259064</v>
      </c>
      <c r="M36" s="37">
        <f t="shared" si="10"/>
        <v>0.44818652849740936</v>
      </c>
      <c r="N36" s="38">
        <v>132</v>
      </c>
      <c r="O36" s="38">
        <f t="shared" si="11"/>
        <v>55.699421965317917</v>
      </c>
      <c r="P36" s="38">
        <f t="shared" si="12"/>
        <v>70.028169014084497</v>
      </c>
      <c r="Q36" s="38">
        <f t="shared" si="13"/>
        <v>61.971830985915496</v>
      </c>
      <c r="R36" s="38">
        <f t="shared" si="14"/>
        <v>76.30057803468209</v>
      </c>
      <c r="S36" s="39">
        <f t="shared" si="15"/>
        <v>-6.2724090205975784</v>
      </c>
      <c r="T36" s="39">
        <f t="shared" si="16"/>
        <v>-6.2724090205975926</v>
      </c>
      <c r="U36" t="s">
        <v>166</v>
      </c>
      <c r="V36" t="s">
        <v>164</v>
      </c>
      <c r="W36" t="s">
        <v>73</v>
      </c>
      <c r="X36" s="48" t="s">
        <v>209</v>
      </c>
      <c r="Y36" s="41"/>
    </row>
    <row r="37" spans="1:25" ht="15" x14ac:dyDescent="0.25">
      <c r="A37">
        <v>1.78</v>
      </c>
      <c r="B37">
        <v>2.06</v>
      </c>
      <c r="C37" s="29">
        <f t="shared" si="0"/>
        <v>4.7234646012872306E-2</v>
      </c>
      <c r="D37" s="30">
        <f>IF(OR($A37="",$B37=""),"",A37*'MPTO_working_2-way'!$G36)</f>
        <v>1.8640776699029127</v>
      </c>
      <c r="E37" s="32">
        <f>IF(OR($A37="",$B37=""),"",B37*'MPTO_working_2-way'!$G36)</f>
        <v>2.1573033707865168</v>
      </c>
      <c r="F37" s="30">
        <f>IF(OR($A37="",$B37=""),"",'MPTO_working_2-way'!D36)</f>
        <v>1.8581129015911626</v>
      </c>
      <c r="G37" s="32">
        <f>IF(OR($A37="",$B37=""),"",'MPTO_working_2-way'!E36)</f>
        <v>2.165347820951931</v>
      </c>
      <c r="H37" s="30">
        <f>IF(OR($A37="",$B37=""),"",'OddsRatio_working_2-way'!M36)</f>
        <v>1.8578164469184384</v>
      </c>
      <c r="I37" s="30">
        <f>IF(OR($A37="",$B37=""),"",'OddsRatio_working_2-way'!N36)</f>
        <v>2.1657505560686463</v>
      </c>
      <c r="J37" s="30">
        <f>IF('Log_working_2-way'!$D36="","",A37^('Log_working_2-way'!$D36))</f>
        <v>1.855080049537273</v>
      </c>
      <c r="K37" s="32">
        <f>IF('Log_working_2-way'!$D36="","",B37^('Log_working_2-way'!$D36))</f>
        <v>2.169481150379414</v>
      </c>
      <c r="L37" s="37">
        <f t="shared" si="9"/>
        <v>0.53645833333333337</v>
      </c>
      <c r="M37" s="37">
        <f t="shared" si="10"/>
        <v>0.46354166666666669</v>
      </c>
      <c r="N37" s="38">
        <v>133</v>
      </c>
      <c r="O37" s="38">
        <f t="shared" si="11"/>
        <v>58.280898876404507</v>
      </c>
      <c r="P37" s="38">
        <f t="shared" si="12"/>
        <v>68.4368932038835</v>
      </c>
      <c r="Q37" s="38">
        <f t="shared" si="13"/>
        <v>64.5631067961165</v>
      </c>
      <c r="R37" s="38">
        <f t="shared" si="14"/>
        <v>74.719101123595507</v>
      </c>
      <c r="S37" s="39">
        <f t="shared" si="15"/>
        <v>-6.2822079197119933</v>
      </c>
      <c r="T37" s="39">
        <f t="shared" si="16"/>
        <v>-6.2822079197120075</v>
      </c>
      <c r="U37" t="s">
        <v>165</v>
      </c>
      <c r="V37" t="s">
        <v>128</v>
      </c>
      <c r="W37" t="s">
        <v>73</v>
      </c>
      <c r="X37" s="48" t="s">
        <v>209</v>
      </c>
      <c r="Y37" s="41"/>
    </row>
    <row r="38" spans="1:25" ht="15" x14ac:dyDescent="0.25">
      <c r="A38">
        <v>1.96</v>
      </c>
      <c r="B38">
        <v>1.88</v>
      </c>
      <c r="C38" s="29">
        <f t="shared" si="0"/>
        <v>4.2118975249674229E-2</v>
      </c>
      <c r="D38" s="30">
        <f>IF(OR($A38="",$B38=""),"",A38*'MPTO_working_2-way'!$G37)</f>
        <v>2.0425531914893615</v>
      </c>
      <c r="E38" s="32">
        <f>IF(OR($A38="",$B38=""),"",B38*'MPTO_working_2-way'!$G37)</f>
        <v>1.9591836734693875</v>
      </c>
      <c r="F38" s="30">
        <f>IF(OR($A38="",$B38=""),"",'MPTO_working_2-way'!D37)</f>
        <v>2.044385264092321</v>
      </c>
      <c r="G38" s="32">
        <f>IF(OR($A38="",$B38=""),"",'MPTO_working_2-way'!E37)</f>
        <v>1.9575010624734379</v>
      </c>
      <c r="H38" s="30">
        <f>IF(OR($A38="",$B38=""),"",'OddsRatio_working_2-way'!M37)</f>
        <v>2.0444659357341863</v>
      </c>
      <c r="I38" s="30">
        <f>IF(OR($A38="",$B38=""),"",'OddsRatio_working_2-way'!N37)</f>
        <v>1.9574271077563381</v>
      </c>
      <c r="J38" s="30">
        <f>IF('Log_working_2-way'!$D37="","",A38^('Log_working_2-way'!$D37))</f>
        <v>2.0453073562984208</v>
      </c>
      <c r="K38" s="32">
        <f>IF('Log_working_2-way'!$D37="","",B38^('Log_working_2-way'!$D37))</f>
        <v>1.9566564264322122</v>
      </c>
      <c r="L38" s="37">
        <f t="shared" si="9"/>
        <v>0.48958333333333337</v>
      </c>
      <c r="M38" s="37">
        <f t="shared" si="10"/>
        <v>0.51041666666666674</v>
      </c>
      <c r="N38" s="38">
        <v>134</v>
      </c>
      <c r="O38" s="38">
        <f t="shared" si="11"/>
        <v>65.632653061224488</v>
      </c>
      <c r="P38" s="38">
        <f t="shared" si="12"/>
        <v>62.723404255319139</v>
      </c>
      <c r="Q38" s="38">
        <f t="shared" si="13"/>
        <v>71.276595744680847</v>
      </c>
      <c r="R38" s="38">
        <f t="shared" si="14"/>
        <v>68.367346938775512</v>
      </c>
      <c r="S38" s="39">
        <f t="shared" si="15"/>
        <v>-5.6439426834563591</v>
      </c>
      <c r="T38" s="39">
        <f t="shared" si="16"/>
        <v>-5.6439426834563733</v>
      </c>
      <c r="U38" t="s">
        <v>84</v>
      </c>
      <c r="V38" t="s">
        <v>163</v>
      </c>
      <c r="W38" t="s">
        <v>73</v>
      </c>
      <c r="X38" s="48" t="s">
        <v>209</v>
      </c>
      <c r="Y38" s="41"/>
    </row>
    <row r="39" spans="1:25" ht="15" x14ac:dyDescent="0.25">
      <c r="A39">
        <v>2.0699999999999998</v>
      </c>
      <c r="B39">
        <v>1.78</v>
      </c>
      <c r="C39" s="29">
        <f t="shared" si="0"/>
        <v>4.4889540248602255E-2</v>
      </c>
      <c r="D39" s="30">
        <f>IF(OR($A39="",$B39=""),"",A39*'MPTO_working_2-way'!$G38)</f>
        <v>2.1629213483146064</v>
      </c>
      <c r="E39" s="32">
        <f>IF(OR($A39="",$B39=""),"",B39*'MPTO_working_2-way'!$G38)</f>
        <v>1.8599033816425121</v>
      </c>
      <c r="F39" s="30">
        <f>IF(OR($A39="",$B39=""),"",'MPTO_working_2-way'!D38)</f>
        <v>2.1708596005420371</v>
      </c>
      <c r="G39" s="32">
        <f>IF(OR($A39="",$B39=""),"",'MPTO_working_2-way'!E38)</f>
        <v>1.8540733658732955</v>
      </c>
      <c r="H39" s="30">
        <f>IF(OR($A39="",$B39=""),"",'OddsRatio_working_2-way'!M38)</f>
        <v>2.1712364713391024</v>
      </c>
      <c r="I39" s="30">
        <f>IF(OR($A39="",$B39=""),"",'OddsRatio_working_2-way'!N38)</f>
        <v>1.8537985492004672</v>
      </c>
      <c r="J39" s="30">
        <f>IF('Log_working_2-way'!$D38="","",A39^('Log_working_2-way'!$D38))</f>
        <v>2.1749101411939322</v>
      </c>
      <c r="K39" s="32">
        <f>IF('Log_working_2-way'!$D38="","",B39^('Log_working_2-way'!$D38))</f>
        <v>1.8511289203643779</v>
      </c>
      <c r="L39" s="37">
        <f t="shared" si="9"/>
        <v>0.46233766233766244</v>
      </c>
      <c r="M39" s="37">
        <f t="shared" si="10"/>
        <v>0.53766233766233762</v>
      </c>
      <c r="N39" s="38">
        <v>135</v>
      </c>
      <c r="O39" s="38">
        <f t="shared" si="11"/>
        <v>69.782608695652172</v>
      </c>
      <c r="P39" s="38">
        <f t="shared" si="12"/>
        <v>59.157303370786529</v>
      </c>
      <c r="Q39" s="38">
        <f t="shared" si="13"/>
        <v>75.842696629213492</v>
      </c>
      <c r="R39" s="38">
        <f t="shared" si="14"/>
        <v>65.217391304347828</v>
      </c>
      <c r="S39" s="39">
        <f t="shared" si="15"/>
        <v>-6.06008793356132</v>
      </c>
      <c r="T39" s="39">
        <f t="shared" si="16"/>
        <v>-6.0600879335612987</v>
      </c>
      <c r="U39" t="s">
        <v>167</v>
      </c>
      <c r="V39" t="s">
        <v>162</v>
      </c>
      <c r="W39" t="s">
        <v>73</v>
      </c>
      <c r="X39" s="48" t="s">
        <v>209</v>
      </c>
      <c r="Y39" s="41"/>
    </row>
    <row r="40" spans="1:25" ht="15" x14ac:dyDescent="0.25">
      <c r="A40">
        <v>2.09</v>
      </c>
      <c r="B40">
        <v>1.76</v>
      </c>
      <c r="C40" s="29">
        <f t="shared" si="0"/>
        <v>4.6650717703349276E-2</v>
      </c>
      <c r="D40" s="30">
        <f>IF(OR($A40="",$B40=""),"",A40*'MPTO_working_2-way'!$G39)</f>
        <v>2.1875</v>
      </c>
      <c r="E40" s="32">
        <f>IF(OR($A40="",$B40=""),"",B40*'MPTO_working_2-way'!$G39)</f>
        <v>1.8421052631578947</v>
      </c>
      <c r="F40" s="30">
        <f>IF(OR($A40="",$B40=""),"",'MPTO_working_2-way'!D39)</f>
        <v>2.1971090670170828</v>
      </c>
      <c r="G40" s="32">
        <f>IF(OR($A40="",$B40=""),"",'MPTO_working_2-way'!E39)</f>
        <v>1.8353457738748626</v>
      </c>
      <c r="H40" s="30">
        <f>IF(OR($A40="",$B40=""),"",'OddsRatio_working_2-way'!M39)</f>
        <v>2.197585289787658</v>
      </c>
      <c r="I40" s="30">
        <f>IF(OR($A40="",$B40=""),"",'OddsRatio_working_2-way'!N39)</f>
        <v>1.8350135965491927</v>
      </c>
      <c r="J40" s="30">
        <f>IF('Log_working_2-way'!$D39="","",A40^('Log_working_2-way'!$D39))</f>
        <v>2.2020453494773053</v>
      </c>
      <c r="K40" s="32">
        <f>IF('Log_working_2-way'!$D39="","",B40^('Log_working_2-way'!$D39))</f>
        <v>1.8319153686125185</v>
      </c>
      <c r="L40" s="37">
        <f t="shared" si="9"/>
        <v>0.45714285714285713</v>
      </c>
      <c r="M40" s="37">
        <f t="shared" si="10"/>
        <v>0.54285714285714282</v>
      </c>
      <c r="N40" s="38">
        <v>136</v>
      </c>
      <c r="O40" s="38">
        <f t="shared" si="11"/>
        <v>70.928229665071783</v>
      </c>
      <c r="P40" s="38">
        <f t="shared" si="12"/>
        <v>58.727272727272741</v>
      </c>
      <c r="Q40" s="38">
        <f t="shared" si="13"/>
        <v>77.27272727272728</v>
      </c>
      <c r="R40" s="38">
        <f t="shared" si="14"/>
        <v>65.071770334928232</v>
      </c>
      <c r="S40" s="39">
        <f t="shared" si="15"/>
        <v>-6.344497607655498</v>
      </c>
      <c r="T40" s="39">
        <f t="shared" si="16"/>
        <v>-6.3444976076554909</v>
      </c>
      <c r="U40" t="s">
        <v>189</v>
      </c>
      <c r="V40" t="s">
        <v>92</v>
      </c>
      <c r="W40" t="s">
        <v>73</v>
      </c>
      <c r="X40" s="48" t="s">
        <v>209</v>
      </c>
      <c r="Y40" s="41"/>
    </row>
    <row r="41" spans="1:25" s="35" customFormat="1" ht="15" x14ac:dyDescent="0.25">
      <c r="A41">
        <v>1.73</v>
      </c>
      <c r="B41">
        <v>2.09</v>
      </c>
      <c r="C41" s="29">
        <f t="shared" si="0"/>
        <v>5.6503581602456165E-2</v>
      </c>
      <c r="D41" s="30">
        <f>IF(OR($A41="",$B41=""),"",A41*'MPTO_working_2-way'!$G40)</f>
        <v>1.8277511961722492</v>
      </c>
      <c r="E41" s="32">
        <f>IF(OR($A41="",$B41=""),"",B41*'MPTO_working_2-way'!$G40)</f>
        <v>2.2080924855491331</v>
      </c>
      <c r="F41" s="30">
        <f>IF(OR($A41="",$B41=""),"",'MPTO_working_2-way'!D40)</f>
        <v>1.8188998163845365</v>
      </c>
      <c r="G41" s="32">
        <f>IF(OR($A41="",$B41=""),"",'MPTO_working_2-way'!E40)</f>
        <v>2.2211505974137671</v>
      </c>
      <c r="H41" s="30">
        <f>IF(OR($A41="",$B41=""),"",'OddsRatio_working_2-way'!M40)</f>
        <v>1.8183671368293095</v>
      </c>
      <c r="I41" s="30">
        <f>IF(OR($A41="",$B41=""),"",'OddsRatio_working_2-way'!N40)</f>
        <v>2.2219454508821204</v>
      </c>
      <c r="J41" s="30">
        <f>IF('Log_working_2-way'!$D40="","",A41^('Log_working_2-way'!$D40))</f>
        <v>1.8142819465382745</v>
      </c>
      <c r="K41" s="32">
        <f>IF('Log_working_2-way'!$D40="","",B41^('Log_working_2-way'!$D40))</f>
        <v>2.228075857813653</v>
      </c>
      <c r="L41" s="37">
        <f t="shared" si="9"/>
        <v>0.54712041884816742</v>
      </c>
      <c r="M41" s="37">
        <f t="shared" si="10"/>
        <v>0.45287958115183241</v>
      </c>
      <c r="N41" s="38">
        <v>137</v>
      </c>
      <c r="O41" s="38">
        <f t="shared" si="11"/>
        <v>57.809248554913296</v>
      </c>
      <c r="P41" s="38">
        <f t="shared" si="12"/>
        <v>71.449760765550238</v>
      </c>
      <c r="Q41" s="38">
        <f t="shared" si="13"/>
        <v>65.550239234449762</v>
      </c>
      <c r="R41" s="38">
        <f t="shared" si="14"/>
        <v>79.190751445086718</v>
      </c>
      <c r="S41" s="39">
        <f t="shared" si="15"/>
        <v>-7.7409906795364662</v>
      </c>
      <c r="T41" s="39">
        <f t="shared" si="16"/>
        <v>-7.7409906795364805</v>
      </c>
      <c r="U41" t="s">
        <v>173</v>
      </c>
      <c r="V41" t="s">
        <v>170</v>
      </c>
      <c r="W41" t="s">
        <v>178</v>
      </c>
      <c r="X41" s="48" t="s">
        <v>209</v>
      </c>
      <c r="Y41" s="41"/>
    </row>
    <row r="42" spans="1:25" ht="15" x14ac:dyDescent="0.25">
      <c r="A42">
        <v>1.76</v>
      </c>
      <c r="B42">
        <v>2.04</v>
      </c>
      <c r="C42" s="29">
        <f t="shared" si="0"/>
        <v>5.8377896613190705E-2</v>
      </c>
      <c r="D42" s="30">
        <f>IF(OR($A42="",$B42=""),"",A42*'MPTO_working_2-way'!$G41)</f>
        <v>1.8627450980392157</v>
      </c>
      <c r="E42" s="32">
        <f>IF(OR($A42="",$B42=""),"",B42*'MPTO_working_2-way'!$G41)</f>
        <v>2.1590909090909092</v>
      </c>
      <c r="F42" s="30">
        <f>IF(OR($A42="",$B42=""),"",'MPTO_working_2-way'!D41)</f>
        <v>1.8553121124431584</v>
      </c>
      <c r="G42" s="32">
        <f>IF(OR($A42="",$B42=""),"",'MPTO_working_2-way'!E41)</f>
        <v>2.1691638472692123</v>
      </c>
      <c r="H42" s="30">
        <f>IF(OR($A42="",$B42=""),"",'OddsRatio_working_2-way'!M41)</f>
        <v>1.8548504142651103</v>
      </c>
      <c r="I42" s="30">
        <f>IF(OR($A42="",$B42=""),"",'OddsRatio_working_2-way'!N41)</f>
        <v>2.1697953037312039</v>
      </c>
      <c r="J42" s="30">
        <f>IF('Log_working_2-way'!$D41="","",A42^('Log_working_2-way'!$D41))</f>
        <v>1.8514116002933902</v>
      </c>
      <c r="K42" s="32">
        <f>IF('Log_working_2-way'!$D41="","",B42^('Log_working_2-way'!$D41))</f>
        <v>2.1745200554608113</v>
      </c>
      <c r="L42" s="37">
        <f t="shared" si="9"/>
        <v>0.5368421052631579</v>
      </c>
      <c r="M42" s="37">
        <f t="shared" si="10"/>
        <v>0.4631578947368421</v>
      </c>
      <c r="N42" s="38">
        <v>138</v>
      </c>
      <c r="O42" s="38">
        <f t="shared" si="11"/>
        <v>59.590909090909093</v>
      </c>
      <c r="P42" s="38">
        <f t="shared" si="12"/>
        <v>70.35294117647058</v>
      </c>
      <c r="Q42" s="38">
        <f t="shared" si="13"/>
        <v>67.647058823529406</v>
      </c>
      <c r="R42" s="38">
        <f t="shared" si="14"/>
        <v>78.409090909090921</v>
      </c>
      <c r="S42" s="39">
        <f t="shared" si="15"/>
        <v>-8.0561497326203124</v>
      </c>
      <c r="T42" s="39">
        <f t="shared" si="16"/>
        <v>-8.0561497326203408</v>
      </c>
      <c r="U42" t="s">
        <v>171</v>
      </c>
      <c r="V42" t="s">
        <v>172</v>
      </c>
      <c r="W42" t="s">
        <v>178</v>
      </c>
      <c r="X42" s="48" t="s">
        <v>209</v>
      </c>
      <c r="Y42" s="41"/>
    </row>
    <row r="43" spans="1:25" ht="15" x14ac:dyDescent="0.25">
      <c r="A43">
        <v>1.68</v>
      </c>
      <c r="B43">
        <v>2.21</v>
      </c>
      <c r="C43" s="29">
        <f t="shared" si="0"/>
        <v>4.772678302090072E-2</v>
      </c>
      <c r="D43" s="30">
        <f>IF(OR($A43="",$B43=""),"",A43*'MPTO_working_2-way'!$G42)</f>
        <v>1.7601809954751131</v>
      </c>
      <c r="E43" s="32">
        <f>IF(OR($A43="",$B43=""),"",B43*'MPTO_working_2-way'!$G42)</f>
        <v>2.3154761904761907</v>
      </c>
      <c r="F43" s="30">
        <f>IF(OR($A43="",$B43=""),"",'MPTO_working_2-way'!D42)</f>
        <v>1.7501649853870085</v>
      </c>
      <c r="G43" s="32">
        <f>IF(OR($A43="",$B43=""),"",'MPTO_working_2-way'!E42)</f>
        <v>2.3330400904863642</v>
      </c>
      <c r="H43" s="30">
        <f>IF(OR($A43="",$B43=""),"",'OddsRatio_working_2-way'!M42)</f>
        <v>1.7496555682941202</v>
      </c>
      <c r="I43" s="30">
        <f>IF(OR($A43="",$B43=""),"",'OddsRatio_working_2-way'!N42)</f>
        <v>2.3339459376998315</v>
      </c>
      <c r="J43" s="30">
        <f>IF('Log_working_2-way'!$D42="","",A43^('Log_working_2-way'!$D42))</f>
        <v>1.7450661905782558</v>
      </c>
      <c r="K43" s="32">
        <f>IF('Log_working_2-way'!$D42="","",B43^('Log_working_2-way'!$D42))</f>
        <v>2.3421626328567902</v>
      </c>
      <c r="L43" s="37">
        <f t="shared" si="9"/>
        <v>0.56812339331619544</v>
      </c>
      <c r="M43" s="37">
        <f t="shared" si="10"/>
        <v>0.43187660668380456</v>
      </c>
      <c r="N43" s="38">
        <v>139</v>
      </c>
      <c r="O43" s="38">
        <f t="shared" si="11"/>
        <v>56.261904761904752</v>
      </c>
      <c r="P43" s="38">
        <f t="shared" si="12"/>
        <v>76.104072398190041</v>
      </c>
      <c r="Q43" s="38">
        <f t="shared" si="13"/>
        <v>62.895927601809952</v>
      </c>
      <c r="R43" s="38">
        <f t="shared" si="14"/>
        <v>82.738095238095241</v>
      </c>
      <c r="S43" s="39">
        <f t="shared" si="15"/>
        <v>-6.6340228399051995</v>
      </c>
      <c r="T43" s="39">
        <f t="shared" si="16"/>
        <v>-6.6340228399051995</v>
      </c>
      <c r="U43" t="s">
        <v>175</v>
      </c>
      <c r="V43" t="s">
        <v>135</v>
      </c>
      <c r="W43" t="s">
        <v>112</v>
      </c>
      <c r="X43" s="48" t="s">
        <v>210</v>
      </c>
      <c r="Y43" s="41"/>
    </row>
    <row r="44" spans="1:25" ht="15" x14ac:dyDescent="0.25">
      <c r="A44">
        <v>1.6</v>
      </c>
      <c r="B44">
        <v>2.37</v>
      </c>
      <c r="C44" s="29">
        <f t="shared" si="0"/>
        <v>4.6940928270042148E-2</v>
      </c>
      <c r="D44" s="30">
        <f>IF(OR($A44="",$B44=""),"",A44*'MPTO_working_2-way'!$G43)</f>
        <v>1.6751054852320675</v>
      </c>
      <c r="E44" s="32">
        <f>IF(OR($A44="",$B44=""),"",B44*'MPTO_working_2-way'!$G43)</f>
        <v>2.4812500000000002</v>
      </c>
      <c r="F44" s="30">
        <f>IF(OR($A44="",$B44=""),"",'MPTO_working_2-way'!D43)</f>
        <v>1.6624287593160894</v>
      </c>
      <c r="G44" s="32">
        <f>IF(OR($A44="",$B44=""),"",'MPTO_working_2-way'!E43)</f>
        <v>2.5095962938451355</v>
      </c>
      <c r="H44" s="30">
        <f>IF(OR($A44="",$B44=""),"",'OddsRatio_working_2-way'!M43)</f>
        <v>1.6617825960083583</v>
      </c>
      <c r="I44" s="30">
        <f>IF(OR($A44="",$B44=""),"",'OddsRatio_working_2-way'!N43)</f>
        <v>2.5110702608857518</v>
      </c>
      <c r="J44" s="30">
        <f>IF('Log_working_2-way'!$D43="","",A44^('Log_working_2-way'!$D43))</f>
        <v>1.6559759798683542</v>
      </c>
      <c r="K44" s="32">
        <f>IF('Log_working_2-way'!$D43="","",B44^('Log_working_2-way'!$D43))</f>
        <v>2.524446063100616</v>
      </c>
      <c r="L44" s="37">
        <f t="shared" si="9"/>
        <v>0.59697732997481112</v>
      </c>
      <c r="M44" s="37">
        <f t="shared" si="10"/>
        <v>0.40302267002518888</v>
      </c>
      <c r="N44" s="38">
        <v>140</v>
      </c>
      <c r="O44" s="38">
        <f t="shared" si="11"/>
        <v>52.5</v>
      </c>
      <c r="P44" s="38">
        <f t="shared" si="12"/>
        <v>80.928270042194086</v>
      </c>
      <c r="Q44" s="38">
        <f t="shared" si="13"/>
        <v>59.0717299578059</v>
      </c>
      <c r="R44" s="38">
        <f t="shared" si="14"/>
        <v>87.5</v>
      </c>
      <c r="S44" s="39">
        <f t="shared" si="15"/>
        <v>-6.5717299578058999</v>
      </c>
      <c r="T44" s="39">
        <f t="shared" si="16"/>
        <v>-6.5717299578059141</v>
      </c>
      <c r="U44" t="s">
        <v>136</v>
      </c>
      <c r="V44" t="s">
        <v>174</v>
      </c>
      <c r="W44" t="s">
        <v>112</v>
      </c>
      <c r="X44" s="48" t="s">
        <v>210</v>
      </c>
      <c r="Y44" s="41"/>
    </row>
    <row r="45" spans="1:25" ht="15" x14ac:dyDescent="0.25">
      <c r="A45">
        <v>1.36</v>
      </c>
      <c r="B45">
        <v>3.32</v>
      </c>
      <c r="C45" s="29">
        <f t="shared" si="0"/>
        <v>3.649893692416728E-2</v>
      </c>
      <c r="D45" s="30">
        <f>IF(OR($A45="",$B45=""),"",A45*'MPTO_working_2-way'!$G44)</f>
        <v>1.4096385542168677</v>
      </c>
      <c r="E45" s="32">
        <f>IF(OR($A45="",$B45=""),"",B45*'MPTO_working_2-way'!$G44)</f>
        <v>3.4411764705882351</v>
      </c>
      <c r="F45" s="30">
        <f>IF(OR($A45="",$B45=""),"",'MPTO_working_2-way'!D44)</f>
        <v>1.3946132937978752</v>
      </c>
      <c r="G45" s="32">
        <f>IF(OR($A45="",$B45=""),"",'MPTO_working_2-way'!E44)</f>
        <v>3.5341264871634315</v>
      </c>
      <c r="H45" s="30">
        <f>IF(OR($A45="",$B45=""),"",'OddsRatio_working_2-way'!M44)</f>
        <v>1.3939192985791682</v>
      </c>
      <c r="I45" s="30">
        <f>IF(OR($A45="",$B45=""),"",'OddsRatio_working_2-way'!N44)</f>
        <v>3.5385910352879693</v>
      </c>
      <c r="J45" s="30">
        <f>IF('Log_working_2-way'!$D44="","",A45^('Log_working_2-way'!$D44))</f>
        <v>1.3869554203525303</v>
      </c>
      <c r="K45" s="32">
        <f>IF('Log_working_2-way'!$D44="","",B45^('Log_working_2-way'!$D44))</f>
        <v>3.5842770184927342</v>
      </c>
      <c r="L45" s="37">
        <f t="shared" si="9"/>
        <v>0.70940170940170932</v>
      </c>
      <c r="M45" s="37">
        <f t="shared" si="10"/>
        <v>0.29059829059829062</v>
      </c>
      <c r="N45" s="38">
        <v>141</v>
      </c>
      <c r="O45" s="38">
        <f t="shared" si="11"/>
        <v>37.323529411764717</v>
      </c>
      <c r="P45" s="38">
        <f t="shared" si="12"/>
        <v>98.530120481927725</v>
      </c>
      <c r="Q45" s="38">
        <f t="shared" si="13"/>
        <v>42.46987951807229</v>
      </c>
      <c r="R45" s="38">
        <f t="shared" si="14"/>
        <v>103.67647058823529</v>
      </c>
      <c r="S45" s="39">
        <f t="shared" si="15"/>
        <v>-5.1463501063075725</v>
      </c>
      <c r="T45" s="39">
        <f t="shared" si="16"/>
        <v>-5.1463501063075654</v>
      </c>
      <c r="U45" t="s">
        <v>190</v>
      </c>
      <c r="V45" t="s">
        <v>191</v>
      </c>
      <c r="W45" t="s">
        <v>177</v>
      </c>
      <c r="X45" s="48" t="s">
        <v>210</v>
      </c>
      <c r="Y45" s="41"/>
    </row>
    <row r="46" spans="1:25" s="50" customFormat="1" ht="15" x14ac:dyDescent="0.25">
      <c r="A46">
        <v>2.1800000000000002</v>
      </c>
      <c r="B46">
        <v>1.76</v>
      </c>
      <c r="C46" s="29">
        <f t="shared" si="0"/>
        <v>2.6897414512093487E-2</v>
      </c>
      <c r="D46" s="30">
        <f>IF(OR($A46="",$B46=""),"",A46*'MPTO_working_2-way'!$G45)</f>
        <v>2.2386363636363638</v>
      </c>
      <c r="E46" s="32">
        <f>IF(OR($A46="",$B46=""),"",B46*'MPTO_working_2-way'!$G45)</f>
        <v>1.8073394495412844</v>
      </c>
      <c r="F46" s="30">
        <f>IF(OR($A46="",$B46=""),"",'MPTO_working_2-way'!D45)</f>
        <v>2.2458440646218687</v>
      </c>
      <c r="G46" s="32">
        <f>IF(OR($A46="",$B46=""),"",'MPTO_working_2-way'!E45)</f>
        <v>1.8026686713023867</v>
      </c>
      <c r="H46" s="30">
        <f>IF(OR($A46="",$B46=""),"",'OddsRatio_working_2-way'!M45)</f>
        <v>2.2460463791317595</v>
      </c>
      <c r="I46" s="30">
        <f>IF(OR($A46="",$B46=""),"",'OddsRatio_working_2-way'!N45)</f>
        <v>1.8025383458814721</v>
      </c>
      <c r="J46" s="30">
        <f>IF('Log_working_2-way'!$D45="","",A46^('Log_working_2-way'!$D45))</f>
        <v>2.2493315392032671</v>
      </c>
      <c r="K46" s="32">
        <f>IF('Log_working_2-way'!$D45="","",B46^('Log_working_2-way'!$D45))</f>
        <v>1.8004280438143094</v>
      </c>
      <c r="L46" s="37">
        <f t="shared" si="9"/>
        <v>0.44670050761421315</v>
      </c>
      <c r="M46" s="37">
        <f t="shared" si="10"/>
        <v>0.5532994923857868</v>
      </c>
      <c r="N46" s="38">
        <v>142</v>
      </c>
      <c r="O46" s="38">
        <f t="shared" si="11"/>
        <v>76.862385321100916</v>
      </c>
      <c r="P46" s="38">
        <f t="shared" si="12"/>
        <v>61.318181818181813</v>
      </c>
      <c r="Q46" s="38">
        <f t="shared" si="13"/>
        <v>80.681818181818187</v>
      </c>
      <c r="R46" s="38">
        <f t="shared" si="14"/>
        <v>65.137614678899084</v>
      </c>
      <c r="S46" s="39">
        <f t="shared" si="15"/>
        <v>-3.8194328607172707</v>
      </c>
      <c r="T46" s="39">
        <f t="shared" si="16"/>
        <v>-3.8194328607172707</v>
      </c>
      <c r="U46" t="s">
        <v>192</v>
      </c>
      <c r="V46" t="s">
        <v>193</v>
      </c>
      <c r="W46" t="s">
        <v>177</v>
      </c>
      <c r="X46" s="48" t="s">
        <v>210</v>
      </c>
      <c r="Y46" s="52"/>
    </row>
    <row r="47" spans="1:25" ht="15" x14ac:dyDescent="0.25">
      <c r="A47">
        <v>1.83</v>
      </c>
      <c r="B47">
        <v>2.06</v>
      </c>
      <c r="C47" s="29">
        <f t="shared" si="0"/>
        <v>3.1884980635577431E-2</v>
      </c>
      <c r="D47" s="30">
        <f>IF(OR($A47="",$B47=""),"",A47*'MPTO_working_2-way'!$G46)</f>
        <v>1.8883495145631068</v>
      </c>
      <c r="E47" s="32">
        <f>IF(OR($A47="",$B47=""),"",B47*'MPTO_working_2-way'!$G46)</f>
        <v>2.1256830601092895</v>
      </c>
      <c r="F47" s="30">
        <f>IF(OR($A47="",$B47=""),"",'MPTO_working_2-way'!D46)</f>
        <v>1.8849942497124856</v>
      </c>
      <c r="G47" s="32">
        <f>IF(OR($A47="",$B47=""),"",'MPTO_working_2-way'!E46)</f>
        <v>2.1299508446804905</v>
      </c>
      <c r="H47" s="30">
        <f>IF(OR($A47="",$B47=""),"",'OddsRatio_working_2-way'!M46)</f>
        <v>1.8848835335367746</v>
      </c>
      <c r="I47" s="30">
        <f>IF(OR($A47="",$B47=""),"",'OddsRatio_working_2-way'!N46)</f>
        <v>2.1300922235529893</v>
      </c>
      <c r="J47" s="30">
        <f>IF('Log_working_2-way'!$D46="","",A47^('Log_working_2-way'!$D46))</f>
        <v>1.8833614398916756</v>
      </c>
      <c r="K47" s="32">
        <f>IF('Log_working_2-way'!$D46="","",B47^('Log_working_2-way'!$D46))</f>
        <v>2.1320394516231058</v>
      </c>
      <c r="L47" s="37">
        <f t="shared" si="9"/>
        <v>0.5295629820051414</v>
      </c>
      <c r="M47" s="37">
        <f t="shared" si="10"/>
        <v>0.47043701799485865</v>
      </c>
      <c r="N47" s="38">
        <v>143</v>
      </c>
      <c r="O47" s="38">
        <f t="shared" si="11"/>
        <v>64.857923497267748</v>
      </c>
      <c r="P47" s="38">
        <f t="shared" si="12"/>
        <v>73.582524271844648</v>
      </c>
      <c r="Q47" s="38">
        <f t="shared" si="13"/>
        <v>69.417475728155338</v>
      </c>
      <c r="R47" s="38">
        <f t="shared" si="14"/>
        <v>78.142076502732237</v>
      </c>
      <c r="S47" s="39">
        <f t="shared" si="15"/>
        <v>-4.55955223088759</v>
      </c>
      <c r="T47" s="39">
        <f t="shared" si="16"/>
        <v>-4.55955223088759</v>
      </c>
      <c r="U47" t="s">
        <v>194</v>
      </c>
      <c r="V47" t="s">
        <v>195</v>
      </c>
      <c r="W47" t="s">
        <v>177</v>
      </c>
      <c r="X47" s="48" t="s">
        <v>210</v>
      </c>
      <c r="Y47" s="41"/>
    </row>
    <row r="48" spans="1:25" ht="15" x14ac:dyDescent="0.25">
      <c r="A48">
        <v>1.72</v>
      </c>
      <c r="B48">
        <v>2.23</v>
      </c>
      <c r="C48" s="29">
        <f t="shared" si="0"/>
        <v>2.982584211075201E-2</v>
      </c>
      <c r="D48" s="30">
        <f>IF(OR($A48="",$B48=""),"",A48*'MPTO_working_2-way'!$G47)</f>
        <v>1.7713004484304935</v>
      </c>
      <c r="E48" s="32">
        <f>IF(OR($A48="",$B48=""),"",B48*'MPTO_working_2-way'!$G47)</f>
        <v>2.2965116279069768</v>
      </c>
      <c r="F48" s="30">
        <f>IF(OR($A48="",$B48=""),"",'MPTO_working_2-way'!D47)</f>
        <v>1.7652798232695142</v>
      </c>
      <c r="G48" s="32">
        <f>IF(OR($A48="",$B48=""),"",'MPTO_working_2-way'!E47)</f>
        <v>2.3067115708443593</v>
      </c>
      <c r="H48" s="30">
        <f>IF(OR($A48="",$B48=""),"",'OddsRatio_working_2-way'!M47)</f>
        <v>1.7650920556760061</v>
      </c>
      <c r="I48" s="30">
        <f>IF(OR($A48="",$B48=""),"",'OddsRatio_working_2-way'!N47)</f>
        <v>2.3070322617798436</v>
      </c>
      <c r="J48" s="30">
        <f>IF('Log_working_2-way'!$D47="","",A48^('Log_working_2-way'!$D47))</f>
        <v>1.7623660397486636</v>
      </c>
      <c r="K48" s="32">
        <f>IF('Log_working_2-way'!$D47="","",B48^('Log_working_2-way'!$D47))</f>
        <v>2.3117058576345526</v>
      </c>
      <c r="L48" s="37">
        <f t="shared" si="9"/>
        <v>0.56455696202531636</v>
      </c>
      <c r="M48" s="37">
        <f t="shared" si="10"/>
        <v>0.43544303797468353</v>
      </c>
      <c r="N48" s="38">
        <v>144</v>
      </c>
      <c r="O48" s="38">
        <f t="shared" si="11"/>
        <v>60.279069767441868</v>
      </c>
      <c r="P48" s="38">
        <f t="shared" si="12"/>
        <v>79.426008968609864</v>
      </c>
      <c r="Q48" s="38">
        <f t="shared" si="13"/>
        <v>64.573991031390136</v>
      </c>
      <c r="R48" s="38">
        <f t="shared" si="14"/>
        <v>83.720930232558146</v>
      </c>
      <c r="S48" s="39">
        <f t="shared" si="15"/>
        <v>-4.2949212639482681</v>
      </c>
      <c r="T48" s="39">
        <f t="shared" si="16"/>
        <v>-4.2949212639482823</v>
      </c>
      <c r="U48" t="s">
        <v>196</v>
      </c>
      <c r="V48" t="s">
        <v>197</v>
      </c>
      <c r="W48" t="s">
        <v>177</v>
      </c>
      <c r="X48" s="48" t="s">
        <v>210</v>
      </c>
      <c r="Y48" s="41"/>
    </row>
    <row r="49" spans="1:25" ht="15" x14ac:dyDescent="0.25">
      <c r="A49">
        <v>2.2000000000000002</v>
      </c>
      <c r="B49">
        <v>1.72</v>
      </c>
      <c r="C49" s="29">
        <f t="shared" si="0"/>
        <v>3.5940803382663811E-2</v>
      </c>
      <c r="D49" s="30">
        <f>IF(OR($A49="",$B49=""),"",A49*'MPTO_working_2-way'!$G48)</f>
        <v>2.2790697674418605</v>
      </c>
      <c r="E49" s="32">
        <f>IF(OR($A49="",$B49=""),"",B49*'MPTO_working_2-way'!$G48)</f>
        <v>1.7818181818181817</v>
      </c>
      <c r="F49" s="30">
        <f>IF(OR($A49="",$B49=""),"",'MPTO_working_2-way'!D48)</f>
        <v>2.2905569007263922</v>
      </c>
      <c r="G49" s="32">
        <f>IF(OR($A49="",$B49=""),"",'MPTO_working_2-way'!E48)</f>
        <v>1.7748592870544089</v>
      </c>
      <c r="H49" s="30">
        <f>IF(OR($A49="",$B49=""),"",'OddsRatio_working_2-way'!M48)</f>
        <v>2.2909944487358058</v>
      </c>
      <c r="I49" s="30">
        <f>IF(OR($A49="",$B49=""),"",'OddsRatio_working_2-way'!N48)</f>
        <v>1.7745966692414832</v>
      </c>
      <c r="J49" s="30">
        <f>IF('Log_working_2-way'!$D48="","",A49^('Log_working_2-way'!$D48))</f>
        <v>2.2962889076273294</v>
      </c>
      <c r="K49" s="32">
        <f>IF('Log_working_2-way'!$D48="","",B49^('Log_working_2-way'!$D48))</f>
        <v>1.7714329684655428</v>
      </c>
      <c r="L49" s="37">
        <f t="shared" si="9"/>
        <v>0.43877551020408162</v>
      </c>
      <c r="M49" s="37">
        <f t="shared" si="10"/>
        <v>0.56122448979591844</v>
      </c>
      <c r="N49" s="38">
        <v>145</v>
      </c>
      <c r="O49" s="38">
        <f t="shared" si="11"/>
        <v>79.090909090909093</v>
      </c>
      <c r="P49" s="38">
        <f t="shared" si="12"/>
        <v>60.697674418604656</v>
      </c>
      <c r="Q49" s="38">
        <f t="shared" si="13"/>
        <v>84.302325581395351</v>
      </c>
      <c r="R49" s="38">
        <f t="shared" si="14"/>
        <v>65.909090909090907</v>
      </c>
      <c r="S49" s="39">
        <f t="shared" si="15"/>
        <v>-5.2114164904862577</v>
      </c>
      <c r="T49" s="39">
        <f t="shared" si="16"/>
        <v>-5.2114164904862506</v>
      </c>
      <c r="U49" t="s">
        <v>144</v>
      </c>
      <c r="V49" t="s">
        <v>198</v>
      </c>
      <c r="W49" t="s">
        <v>94</v>
      </c>
      <c r="X49" s="48" t="s">
        <v>210</v>
      </c>
      <c r="Y49" s="41"/>
    </row>
    <row r="50" spans="1:25" ht="15" x14ac:dyDescent="0.25">
      <c r="A50">
        <v>1.93</v>
      </c>
      <c r="B50">
        <v>1.95</v>
      </c>
      <c r="C50" s="29">
        <f t="shared" si="0"/>
        <v>3.0955227846419575E-2</v>
      </c>
      <c r="D50" s="30">
        <f>IF(OR($A50="",$B50=""),"",A50*'MPTO_working_2-way'!$G49)</f>
        <v>1.9897435897435898</v>
      </c>
      <c r="E50" s="32">
        <f>IF(OR($A50="",$B50=""),"",B50*'MPTO_working_2-way'!$G49)</f>
        <v>2.0103626943005182</v>
      </c>
      <c r="F50" s="30">
        <f>IF(OR($A50="",$B50=""),"",'MPTO_working_2-way'!D49)</f>
        <v>1.9894277785119598</v>
      </c>
      <c r="G50" s="32">
        <f>IF(OR($A50="",$B50=""),"",'MPTO_working_2-way'!E49)</f>
        <v>2.0106851876586083</v>
      </c>
      <c r="H50" s="30">
        <f>IF(OR($A50="",$B50=""),"",'OddsRatio_working_2-way'!M49)</f>
        <v>1.9894176915848294</v>
      </c>
      <c r="I50" s="30">
        <f>IF(OR($A50="",$B50=""),"",'OddsRatio_working_2-way'!N49)</f>
        <v>2.0106954914038573</v>
      </c>
      <c r="J50" s="30">
        <f>IF('Log_working_2-way'!$D49="","",A50^('Log_working_2-way'!$D49))</f>
        <v>1.9892742724695103</v>
      </c>
      <c r="K50" s="32">
        <f>IF('Log_working_2-way'!$D49="","",B50^('Log_working_2-way'!$D49))</f>
        <v>2.0108420160403986</v>
      </c>
      <c r="L50" s="37">
        <f t="shared" si="9"/>
        <v>0.50257731958762886</v>
      </c>
      <c r="M50" s="37">
        <f t="shared" si="10"/>
        <v>0.49742268041237114</v>
      </c>
      <c r="N50" s="38">
        <v>146</v>
      </c>
      <c r="O50" s="38">
        <f t="shared" si="11"/>
        <v>70.352331606217618</v>
      </c>
      <c r="P50" s="38">
        <f t="shared" si="12"/>
        <v>71.128205128205138</v>
      </c>
      <c r="Q50" s="38">
        <f t="shared" si="13"/>
        <v>74.871794871794876</v>
      </c>
      <c r="R50" s="38">
        <f t="shared" si="14"/>
        <v>75.647668393782396</v>
      </c>
      <c r="S50" s="39">
        <f t="shared" si="15"/>
        <v>-4.519463265577258</v>
      </c>
      <c r="T50" s="39">
        <f t="shared" si="16"/>
        <v>-4.519463265577258</v>
      </c>
      <c r="U50" t="s">
        <v>199</v>
      </c>
      <c r="V50" t="s">
        <v>131</v>
      </c>
      <c r="W50" t="s">
        <v>94</v>
      </c>
      <c r="X50" s="48" t="s">
        <v>210</v>
      </c>
      <c r="Y50" s="41"/>
    </row>
    <row r="51" spans="1:25" ht="15" x14ac:dyDescent="0.25">
      <c r="A51">
        <v>1.85</v>
      </c>
      <c r="B51">
        <v>2.0499999999999998</v>
      </c>
      <c r="C51" s="29">
        <f t="shared" si="0"/>
        <v>2.8345418589321048E-2</v>
      </c>
      <c r="D51" s="30">
        <f>IF(OR($A51="",$B51=""),"",A51*'MPTO_working_2-way'!$G50)</f>
        <v>1.902439024390244</v>
      </c>
      <c r="E51" s="32">
        <f>IF(OR($A51="",$B51=""),"",B51*'MPTO_working_2-way'!$G50)</f>
        <v>2.1081081081081079</v>
      </c>
      <c r="F51" s="30">
        <f>IF(OR($A51="",$B51=""),"",'MPTO_working_2-way'!D50)</f>
        <v>1.8998121477770822</v>
      </c>
      <c r="G51" s="32">
        <f>IF(OR($A51="",$B51=""),"",'MPTO_working_2-way'!E50)</f>
        <v>2.1113430758524703</v>
      </c>
      <c r="H51" s="30">
        <f>IF(OR($A51="",$B51=""),"",'OddsRatio_working_2-way'!M50)</f>
        <v>1.8997354108424378</v>
      </c>
      <c r="I51" s="30">
        <f>IF(OR($A51="",$B51=""),"",'OddsRatio_working_2-way'!N50)</f>
        <v>2.1114378604524222</v>
      </c>
      <c r="J51" s="30">
        <f>IF('Log_working_2-way'!$D50="","",A51^('Log_working_2-way'!$D50))</f>
        <v>1.8985467665018629</v>
      </c>
      <c r="K51" s="32">
        <f>IF('Log_working_2-way'!$D50="","",B51^('Log_working_2-way'!$D50))</f>
        <v>2.1129081281913611</v>
      </c>
      <c r="L51" s="37">
        <f t="shared" si="9"/>
        <v>0.52564102564102555</v>
      </c>
      <c r="M51" s="37">
        <f t="shared" si="10"/>
        <v>0.47435897435897439</v>
      </c>
      <c r="N51" s="38">
        <v>147</v>
      </c>
      <c r="O51" s="38">
        <f t="shared" si="11"/>
        <v>67.540540540540519</v>
      </c>
      <c r="P51" s="38">
        <f t="shared" si="12"/>
        <v>75.292682926829258</v>
      </c>
      <c r="Q51" s="38">
        <f t="shared" si="13"/>
        <v>71.707317073170742</v>
      </c>
      <c r="R51" s="38">
        <f t="shared" si="14"/>
        <v>79.459459459459453</v>
      </c>
      <c r="S51" s="39">
        <f t="shared" si="15"/>
        <v>-4.1667765326302231</v>
      </c>
      <c r="T51" s="39">
        <f t="shared" si="16"/>
        <v>-4.1667765326301947</v>
      </c>
      <c r="U51" t="s">
        <v>142</v>
      </c>
      <c r="V51" t="s">
        <v>200</v>
      </c>
      <c r="W51" t="s">
        <v>94</v>
      </c>
      <c r="X51" s="48" t="s">
        <v>210</v>
      </c>
      <c r="Y51" s="41"/>
    </row>
    <row r="52" spans="1:25" ht="15" x14ac:dyDescent="0.25">
      <c r="A52">
        <v>1.94</v>
      </c>
      <c r="B52">
        <v>1.94</v>
      </c>
      <c r="C52" s="29">
        <f t="shared" si="0"/>
        <v>3.0927835051546504E-2</v>
      </c>
      <c r="D52" s="30">
        <f>IF(OR($A52="",$B52=""),"",A52*'MPTO_working_2-way'!$G51)</f>
        <v>2</v>
      </c>
      <c r="E52" s="32">
        <f>IF(OR($A52="",$B52=""),"",B52*'MPTO_working_2-way'!$G51)</f>
        <v>2</v>
      </c>
      <c r="F52" s="30">
        <f>IF(OR($A52="",$B52=""),"",'MPTO_working_2-way'!D51)</f>
        <v>2.0000000000000004</v>
      </c>
      <c r="G52" s="32">
        <f>IF(OR($A52="",$B52=""),"",'MPTO_working_2-way'!E51)</f>
        <v>2.0000000000000004</v>
      </c>
      <c r="H52" s="30">
        <f>IF(OR($A52="",$B52=""),"",'OddsRatio_working_2-way'!M51)</f>
        <v>2.0000000000000004</v>
      </c>
      <c r="I52" s="30">
        <f>IF(OR($A52="",$B52=""),"",'OddsRatio_working_2-way'!N51)</f>
        <v>2.0000000000000004</v>
      </c>
      <c r="J52" s="30">
        <f>IF('Log_working_2-way'!$D51="","",A52^('Log_working_2-way'!$D51))</f>
        <v>1.9999999999999891</v>
      </c>
      <c r="K52" s="32">
        <f>IF('Log_working_2-way'!$D51="","",B52^('Log_working_2-way'!$D51))</f>
        <v>1.9999999999999891</v>
      </c>
      <c r="L52" s="37">
        <f t="shared" si="9"/>
        <v>0.5</v>
      </c>
      <c r="M52" s="37">
        <f t="shared" si="10"/>
        <v>0.5</v>
      </c>
      <c r="N52" s="38">
        <v>148</v>
      </c>
      <c r="O52" s="38">
        <f t="shared" si="11"/>
        <v>71.711340206185582</v>
      </c>
      <c r="P52" s="38">
        <f t="shared" si="12"/>
        <v>71.711340206185582</v>
      </c>
      <c r="Q52" s="38">
        <f t="shared" si="13"/>
        <v>76.288659793814446</v>
      </c>
      <c r="R52" s="38">
        <f t="shared" si="14"/>
        <v>76.288659793814446</v>
      </c>
      <c r="S52" s="39">
        <f t="shared" si="15"/>
        <v>-4.5773195876288639</v>
      </c>
      <c r="T52" s="39">
        <f t="shared" si="16"/>
        <v>-4.5773195876288639</v>
      </c>
      <c r="U52" t="s">
        <v>95</v>
      </c>
      <c r="V52" t="s">
        <v>201</v>
      </c>
      <c r="W52" t="s">
        <v>94</v>
      </c>
      <c r="X52" s="48" t="s">
        <v>210</v>
      </c>
      <c r="Y52" s="41"/>
    </row>
    <row r="53" spans="1:25" s="35" customFormat="1" ht="15" x14ac:dyDescent="0.25">
      <c r="A53">
        <v>2.25</v>
      </c>
      <c r="B53">
        <v>1.7</v>
      </c>
      <c r="C53" s="29">
        <f t="shared" si="0"/>
        <v>3.2679738562091387E-2</v>
      </c>
      <c r="D53" s="30">
        <f>IF(OR($A53="",$B53=""),"",A53*'MPTO_working_2-way'!$G52)</f>
        <v>2.3235294117647056</v>
      </c>
      <c r="E53" s="32">
        <f>IF(OR($A53="",$B53=""),"",B53*'MPTO_working_2-way'!$G52)</f>
        <v>1.7555555555555553</v>
      </c>
      <c r="F53" s="30">
        <f>IF(OR($A53="",$B53=""),"",'MPTO_working_2-way'!D52)</f>
        <v>2.3358778625954195</v>
      </c>
      <c r="G53" s="32">
        <f>IF(OR($A53="",$B53=""),"",'MPTO_working_2-way'!E52)</f>
        <v>1.7485714285714284</v>
      </c>
      <c r="H53" s="30">
        <f>IF(OR($A53="",$B53=""),"",'OddsRatio_working_2-way'!M52)</f>
        <v>2.3363062095621219</v>
      </c>
      <c r="I53" s="30">
        <f>IF(OR($A53="",$B53=""),"",'OddsRatio_working_2-way'!N52)</f>
        <v>1.7483314773547878</v>
      </c>
      <c r="J53" s="30">
        <f>IF('Log_working_2-way'!$D52="","",A53^('Log_working_2-way'!$D52))</f>
        <v>2.3419883892799152</v>
      </c>
      <c r="K53" s="32">
        <f>IF('Log_working_2-way'!$D52="","",B53^('Log_working_2-way'!$D52))</f>
        <v>1.7451629298644922</v>
      </c>
      <c r="L53" s="37">
        <f t="shared" si="9"/>
        <v>0.43037974683544311</v>
      </c>
      <c r="M53" s="37">
        <f t="shared" si="10"/>
        <v>0.569620253164557</v>
      </c>
      <c r="N53" s="38">
        <v>149</v>
      </c>
      <c r="O53" s="38">
        <f t="shared" si="11"/>
        <v>82.777777777777771</v>
      </c>
      <c r="P53" s="38">
        <f t="shared" si="12"/>
        <v>61.35294117647058</v>
      </c>
      <c r="Q53" s="38">
        <f t="shared" si="13"/>
        <v>87.64705882352942</v>
      </c>
      <c r="R53" s="38">
        <f t="shared" si="14"/>
        <v>66.222222222222214</v>
      </c>
      <c r="S53" s="39">
        <f t="shared" si="15"/>
        <v>-4.8692810457516487</v>
      </c>
      <c r="T53" s="39">
        <f t="shared" si="16"/>
        <v>-4.8692810457516345</v>
      </c>
      <c r="U53" t="s">
        <v>101</v>
      </c>
      <c r="V53" t="s">
        <v>98</v>
      </c>
      <c r="W53" t="s">
        <v>94</v>
      </c>
      <c r="X53" s="48" t="s">
        <v>210</v>
      </c>
      <c r="Y53" s="41"/>
    </row>
    <row r="54" spans="1:25" ht="15" x14ac:dyDescent="0.25">
      <c r="A54">
        <v>2.2200000000000002</v>
      </c>
      <c r="B54">
        <v>1.71</v>
      </c>
      <c r="C54" s="29">
        <f t="shared" si="0"/>
        <v>3.5245772087877381E-2</v>
      </c>
      <c r="D54" s="30">
        <f>IF(OR($A54="",$B54=""),"",A54*'MPTO_working_2-way'!$G53)</f>
        <v>2.2982456140350882</v>
      </c>
      <c r="E54" s="32">
        <f>IF(OR($A54="",$B54=""),"",B54*'MPTO_working_2-way'!$G53)</f>
        <v>1.7702702702702702</v>
      </c>
      <c r="F54" s="30">
        <f>IF(OR($A54="",$B54=""),"",'MPTO_working_2-way'!D53)</f>
        <v>2.3103888990323171</v>
      </c>
      <c r="G54" s="32">
        <f>IF(OR($A54="",$B54=""),"",'MPTO_working_2-way'!E53)</f>
        <v>1.7631322279503969</v>
      </c>
      <c r="H54" s="30">
        <f>IF(OR($A54="",$B54=""),"",'OddsRatio_working_2-way'!M53)</f>
        <v>2.310843186332725</v>
      </c>
      <c r="I54" s="30">
        <f>IF(OR($A54="",$B54=""),"",'OddsRatio_working_2-way'!N53)</f>
        <v>1.7628677559805201</v>
      </c>
      <c r="J54" s="30">
        <f>IF('Log_working_2-way'!$D53="","",A54^('Log_working_2-way'!$D53))</f>
        <v>2.3164405926032319</v>
      </c>
      <c r="K54" s="32">
        <f>IF('Log_working_2-way'!$D53="","",B54^('Log_working_2-way'!$D53))</f>
        <v>1.7596240997267032</v>
      </c>
      <c r="L54" s="37">
        <f t="shared" si="9"/>
        <v>0.43511450381679379</v>
      </c>
      <c r="M54" s="37">
        <f t="shared" si="10"/>
        <v>0.56488549618320616</v>
      </c>
      <c r="N54" s="38">
        <v>150</v>
      </c>
      <c r="O54" s="38">
        <f t="shared" si="11"/>
        <v>82.432432432432449</v>
      </c>
      <c r="P54" s="38">
        <f t="shared" si="12"/>
        <v>62.280701754385959</v>
      </c>
      <c r="Q54" s="38">
        <f t="shared" si="13"/>
        <v>87.719298245614027</v>
      </c>
      <c r="R54" s="38">
        <f t="shared" si="14"/>
        <v>67.567567567567565</v>
      </c>
      <c r="S54" s="39">
        <f t="shared" si="15"/>
        <v>-5.2868658131815778</v>
      </c>
      <c r="T54" s="39">
        <f t="shared" si="16"/>
        <v>-5.2868658131816062</v>
      </c>
      <c r="U54" t="s">
        <v>202</v>
      </c>
      <c r="V54" t="s">
        <v>203</v>
      </c>
      <c r="W54" t="s">
        <v>94</v>
      </c>
      <c r="X54" s="48" t="s">
        <v>210</v>
      </c>
      <c r="Y54" s="41"/>
    </row>
    <row r="55" spans="1:25" ht="15" x14ac:dyDescent="0.25">
      <c r="A55">
        <v>2.27</v>
      </c>
      <c r="B55">
        <v>1.69</v>
      </c>
      <c r="C55" s="29">
        <f t="shared" si="0"/>
        <v>3.2244610692594433E-2</v>
      </c>
      <c r="D55" s="30">
        <f>IF(OR($A55="",$B55=""),"",A55*'MPTO_working_2-way'!$G54)</f>
        <v>2.3431952662721893</v>
      </c>
      <c r="E55" s="32">
        <f>IF(OR($A55="",$B55=""),"",B55*'MPTO_working_2-way'!$G54)</f>
        <v>1.7444933920704846</v>
      </c>
      <c r="F55" s="30">
        <f>IF(OR($A55="",$B55=""),"",'MPTO_working_2-way'!D54)</f>
        <v>2.3562325338574457</v>
      </c>
      <c r="G55" s="32">
        <f>IF(OR($A55="",$B55=""),"",'MPTO_working_2-way'!E54)</f>
        <v>1.7373366845549443</v>
      </c>
      <c r="H55" s="30">
        <f>IF(OR($A55="",$B55=""),"",'OddsRatio_working_2-way'!M54)</f>
        <v>2.3566796637913199</v>
      </c>
      <c r="I55" s="30">
        <f>IF(OR($A55="",$B55=""),"",'OddsRatio_working_2-way'!N54)</f>
        <v>1.7370936756031574</v>
      </c>
      <c r="J55" s="30">
        <f>IF('Log_working_2-way'!$D54="","",A55^('Log_working_2-way'!$D54))</f>
        <v>2.3626810133503287</v>
      </c>
      <c r="K55" s="32">
        <f>IF('Log_working_2-way'!$D54="","",B55^('Log_working_2-way'!$D54))</f>
        <v>1.733847459679009</v>
      </c>
      <c r="L55" s="37">
        <f t="shared" si="9"/>
        <v>0.4267676767676768</v>
      </c>
      <c r="M55" s="37">
        <f t="shared" si="10"/>
        <v>0.5732323232323232</v>
      </c>
      <c r="N55" s="38">
        <v>151</v>
      </c>
      <c r="O55" s="38">
        <f t="shared" si="11"/>
        <v>84.480176211453738</v>
      </c>
      <c r="P55" s="38">
        <f t="shared" si="12"/>
        <v>61.650887573964496</v>
      </c>
      <c r="Q55" s="38">
        <f t="shared" si="13"/>
        <v>89.349112426035504</v>
      </c>
      <c r="R55" s="38">
        <f t="shared" si="14"/>
        <v>66.519823788546248</v>
      </c>
      <c r="S55" s="39">
        <f t="shared" si="15"/>
        <v>-4.8689362145817654</v>
      </c>
      <c r="T55" s="39">
        <f t="shared" si="16"/>
        <v>-4.8689362145817512</v>
      </c>
      <c r="U55" t="s">
        <v>132</v>
      </c>
      <c r="V55" t="s">
        <v>204</v>
      </c>
      <c r="W55" t="s">
        <v>94</v>
      </c>
      <c r="X55" s="48" t="s">
        <v>210</v>
      </c>
      <c r="Y55" s="41"/>
    </row>
    <row r="56" spans="1:25" ht="15" x14ac:dyDescent="0.25">
      <c r="A56">
        <v>1.93</v>
      </c>
      <c r="B56">
        <v>1.95</v>
      </c>
      <c r="C56" s="29">
        <f t="shared" si="0"/>
        <v>3.0955227846419575E-2</v>
      </c>
      <c r="D56" s="30">
        <f>IF(OR($A56="",$B56=""),"",A56*'MPTO_working_2-way'!$G55)</f>
        <v>1.9897435897435898</v>
      </c>
      <c r="E56" s="32">
        <f>IF(OR($A56="",$B56=""),"",B56*'MPTO_working_2-way'!$G55)</f>
        <v>2.0103626943005182</v>
      </c>
      <c r="F56" s="30">
        <f>IF(OR($A56="",$B56=""),"",'MPTO_working_2-way'!D55)</f>
        <v>1.9894277785119598</v>
      </c>
      <c r="G56" s="32">
        <f>IF(OR($A56="",$B56=""),"",'MPTO_working_2-way'!E55)</f>
        <v>2.0106851876586083</v>
      </c>
      <c r="H56" s="30">
        <f>IF(OR($A56="",$B56=""),"",'OddsRatio_working_2-way'!M55)</f>
        <v>1.9894176915848294</v>
      </c>
      <c r="I56" s="30">
        <f>IF(OR($A56="",$B56=""),"",'OddsRatio_working_2-way'!N55)</f>
        <v>2.0106954914038573</v>
      </c>
      <c r="J56" s="30">
        <f>IF('Log_working_2-way'!$D55="","",A56^('Log_working_2-way'!$D55))</f>
        <v>1.9892742724695103</v>
      </c>
      <c r="K56" s="32">
        <f>IF('Log_working_2-way'!$D55="","",B56^('Log_working_2-way'!$D55))</f>
        <v>2.0108420160403986</v>
      </c>
      <c r="L56" s="37">
        <f t="shared" si="9"/>
        <v>0.50257731958762886</v>
      </c>
      <c r="M56" s="37">
        <f t="shared" si="10"/>
        <v>0.49742268041237114</v>
      </c>
      <c r="N56" s="38">
        <v>152</v>
      </c>
      <c r="O56" s="38">
        <f t="shared" si="11"/>
        <v>73.243523316062195</v>
      </c>
      <c r="P56" s="38">
        <f t="shared" si="12"/>
        <v>74.051282051282044</v>
      </c>
      <c r="Q56" s="38">
        <f t="shared" si="13"/>
        <v>77.948717948717956</v>
      </c>
      <c r="R56" s="38">
        <f t="shared" si="14"/>
        <v>78.756476683937834</v>
      </c>
      <c r="S56" s="39">
        <f t="shared" si="15"/>
        <v>-4.7051946326557612</v>
      </c>
      <c r="T56" s="39">
        <f t="shared" si="16"/>
        <v>-4.7051946326557896</v>
      </c>
      <c r="U56" t="s">
        <v>116</v>
      </c>
      <c r="V56" t="s">
        <v>120</v>
      </c>
      <c r="W56" t="s">
        <v>127</v>
      </c>
      <c r="X56" s="48" t="s">
        <v>210</v>
      </c>
      <c r="Y56" s="41"/>
    </row>
    <row r="57" spans="1:25" ht="15" x14ac:dyDescent="0.25">
      <c r="A57">
        <v>2.48</v>
      </c>
      <c r="B57">
        <v>1.58</v>
      </c>
      <c r="C57" s="29">
        <f t="shared" si="0"/>
        <v>3.61371988566761E-2</v>
      </c>
      <c r="D57" s="30">
        <f>IF(OR($A57="",$B57=""),"",A57*'MPTO_working_2-way'!$G56)</f>
        <v>2.5696202531645569</v>
      </c>
      <c r="E57" s="32">
        <f>IF(OR($A57="",$B57=""),"",B57*'MPTO_working_2-way'!$G56)</f>
        <v>1.6370967741935483</v>
      </c>
      <c r="F57" s="30">
        <f>IF(OR($A57="",$B57=""),"",'MPTO_working_2-way'!D56)</f>
        <v>2.5963424330771265</v>
      </c>
      <c r="G57" s="32">
        <f>IF(OR($A57="",$B57=""),"",'MPTO_working_2-way'!E56)</f>
        <v>1.6264320106259338</v>
      </c>
      <c r="H57" s="30">
        <f>IF(OR($A57="",$B57=""),"",'OddsRatio_working_2-way'!M56)</f>
        <v>2.5974116995724779</v>
      </c>
      <c r="I57" s="30">
        <f>IF(OR($A57="",$B57=""),"",'OddsRatio_working_2-way'!N56)</f>
        <v>1.6260126930757011</v>
      </c>
      <c r="J57" s="30">
        <f>IF('Log_working_2-way'!$D56="","",A57^('Log_working_2-way'!$D56))</f>
        <v>2.6099071390443571</v>
      </c>
      <c r="K57" s="32">
        <f>IF('Log_working_2-way'!$D56="","",B57^('Log_working_2-way'!$D56))</f>
        <v>1.6211538390924995</v>
      </c>
      <c r="L57" s="37">
        <f t="shared" si="9"/>
        <v>0.3891625615763547</v>
      </c>
      <c r="M57" s="37">
        <f t="shared" si="10"/>
        <v>0.61083743842364535</v>
      </c>
      <c r="N57" s="38">
        <v>153</v>
      </c>
      <c r="O57" s="38">
        <f t="shared" si="11"/>
        <v>91.306451612903231</v>
      </c>
      <c r="P57" s="38">
        <f t="shared" si="12"/>
        <v>56.164556962025316</v>
      </c>
      <c r="Q57" s="38">
        <f t="shared" si="13"/>
        <v>96.83544303797467</v>
      </c>
      <c r="R57" s="38">
        <f t="shared" si="14"/>
        <v>61.693548387096776</v>
      </c>
      <c r="S57" s="39">
        <f t="shared" si="15"/>
        <v>-5.5289914250714389</v>
      </c>
      <c r="T57" s="39">
        <f t="shared" si="16"/>
        <v>-5.5289914250714602</v>
      </c>
      <c r="U57" t="s">
        <v>117</v>
      </c>
      <c r="V57" t="s">
        <v>121</v>
      </c>
      <c r="W57" t="s">
        <v>127</v>
      </c>
      <c r="X57" s="48" t="s">
        <v>210</v>
      </c>
      <c r="Y57" s="41"/>
    </row>
    <row r="58" spans="1:25" ht="15" x14ac:dyDescent="0.25">
      <c r="A58">
        <v>1.93</v>
      </c>
      <c r="B58">
        <v>1.96</v>
      </c>
      <c r="C58" s="29">
        <f t="shared" si="0"/>
        <v>2.8338796658559762E-2</v>
      </c>
      <c r="D58" s="30">
        <f>IF(OR($A58="",$B58=""),"",A58*'MPTO_working_2-way'!$G57)</f>
        <v>1.9846938775510203</v>
      </c>
      <c r="E58" s="32">
        <f>IF(OR($A58="",$B58=""),"",B58*'MPTO_working_2-way'!$G57)</f>
        <v>2.0155440414507773</v>
      </c>
      <c r="F58" s="30">
        <f>IF(OR($A58="",$B58=""),"",'MPTO_working_2-way'!D57)</f>
        <v>1.9842635333613092</v>
      </c>
      <c r="G58" s="32">
        <f>IF(OR($A58="",$B58=""),"",'MPTO_working_2-way'!E57)</f>
        <v>2.0159880622468553</v>
      </c>
      <c r="H58" s="30">
        <f>IF(OR($A58="",$B58=""),"",'OddsRatio_working_2-way'!M57)</f>
        <v>1.9842509842514759</v>
      </c>
      <c r="I58" s="30">
        <f>IF(OR($A58="",$B58=""),"",'OddsRatio_working_2-way'!N57)</f>
        <v>2.0160010160015238</v>
      </c>
      <c r="J58" s="30">
        <f>IF('Log_working_2-way'!$D57="","",A58^('Log_working_2-way'!$D57))</f>
        <v>1.9840560014719333</v>
      </c>
      <c r="K58" s="32">
        <f>IF('Log_working_2-way'!$D57="","",B58^('Log_working_2-way'!$D57))</f>
        <v>2.0162023284286739</v>
      </c>
      <c r="L58" s="37">
        <f t="shared" si="9"/>
        <v>0.50385604113110538</v>
      </c>
      <c r="M58" s="37">
        <f t="shared" si="10"/>
        <v>0.49614395886889456</v>
      </c>
      <c r="N58" s="38">
        <v>154</v>
      </c>
      <c r="O58" s="38">
        <f t="shared" si="11"/>
        <v>74.207253886010363</v>
      </c>
      <c r="P58" s="38">
        <f t="shared" si="12"/>
        <v>75.428571428571416</v>
      </c>
      <c r="Q58" s="38">
        <f t="shared" si="13"/>
        <v>78.571428571428569</v>
      </c>
      <c r="R58" s="38">
        <f t="shared" si="14"/>
        <v>79.792746113989651</v>
      </c>
      <c r="S58" s="39">
        <f t="shared" si="15"/>
        <v>-4.364174685418206</v>
      </c>
      <c r="T58" s="39">
        <f t="shared" si="16"/>
        <v>-4.3641746854182344</v>
      </c>
      <c r="U58" t="s">
        <v>119</v>
      </c>
      <c r="V58" t="s">
        <v>126</v>
      </c>
      <c r="W58" t="s">
        <v>127</v>
      </c>
      <c r="X58" s="48" t="s">
        <v>210</v>
      </c>
      <c r="Y58" s="41"/>
    </row>
    <row r="59" spans="1:25" ht="15" x14ac:dyDescent="0.25">
      <c r="A59">
        <v>1.78</v>
      </c>
      <c r="B59">
        <v>2.12</v>
      </c>
      <c r="C59" s="29">
        <f t="shared" si="0"/>
        <v>3.3495866016535869E-2</v>
      </c>
      <c r="D59" s="30">
        <f>IF(OR($A59="",$B59=""),"",A59*'MPTO_working_2-way'!$G58)</f>
        <v>1.8396226415094339</v>
      </c>
      <c r="E59" s="32">
        <f>IF(OR($A59="",$B59=""),"",B59*'MPTO_working_2-way'!$G58)</f>
        <v>2.191011235955056</v>
      </c>
      <c r="F59" s="30">
        <f>IF(OR($A59="",$B59=""),"",'MPTO_working_2-way'!D58)</f>
        <v>1.8346946713341112</v>
      </c>
      <c r="G59" s="32">
        <f>IF(OR($A59="",$B59=""),"",'MPTO_working_2-way'!E58)</f>
        <v>2.1980428704566637</v>
      </c>
      <c r="H59" s="30">
        <f>IF(OR($A59="",$B59=""),"",'OddsRatio_working_2-way'!M58)</f>
        <v>1.83452296039628</v>
      </c>
      <c r="I59" s="30">
        <f>IF(OR($A59="",$B59=""),"",'OddsRatio_working_2-way'!N58)</f>
        <v>2.1982893790305562</v>
      </c>
      <c r="J59" s="30">
        <f>IF('Log_working_2-way'!$D58="","",A59^('Log_working_2-way'!$D58))</f>
        <v>1.8322858584832242</v>
      </c>
      <c r="K59" s="32">
        <f>IF('Log_working_2-way'!$D58="","",B59^('Log_working_2-way'!$D58))</f>
        <v>2.2015102621380289</v>
      </c>
      <c r="L59" s="37">
        <f t="shared" si="9"/>
        <v>0.54358974358974366</v>
      </c>
      <c r="M59" s="37">
        <f t="shared" si="10"/>
        <v>0.45641025641025645</v>
      </c>
      <c r="N59" s="38">
        <v>155</v>
      </c>
      <c r="O59" s="38">
        <f t="shared" si="11"/>
        <v>67.921348314606732</v>
      </c>
      <c r="P59" s="38">
        <f t="shared" si="12"/>
        <v>81.886792452830193</v>
      </c>
      <c r="Q59" s="38">
        <f t="shared" si="13"/>
        <v>73.113207547169807</v>
      </c>
      <c r="R59" s="38">
        <f t="shared" si="14"/>
        <v>87.078651685393268</v>
      </c>
      <c r="S59" s="39">
        <f t="shared" si="15"/>
        <v>-5.1918592325630755</v>
      </c>
      <c r="T59" s="39">
        <f t="shared" si="16"/>
        <v>-5.1918592325630755</v>
      </c>
      <c r="U59" t="s">
        <v>123</v>
      </c>
      <c r="V59" t="s">
        <v>122</v>
      </c>
      <c r="W59" t="s">
        <v>127</v>
      </c>
      <c r="X59" s="48" t="s">
        <v>210</v>
      </c>
      <c r="Y59" s="41"/>
    </row>
    <row r="60" spans="1:25" s="35" customFormat="1" ht="15" x14ac:dyDescent="0.25">
      <c r="A60">
        <v>2.31</v>
      </c>
      <c r="B60">
        <v>1.67</v>
      </c>
      <c r="C60" s="29">
        <f t="shared" si="0"/>
        <v>3.1702828110013792E-2</v>
      </c>
      <c r="D60" s="30">
        <f>IF(OR($A60="",$B60=""),"",A60*'MPTO_working_2-way'!$G59)</f>
        <v>2.3832335329341321</v>
      </c>
      <c r="E60" s="32">
        <f>IF(OR($A60="",$B60=""),"",B60*'MPTO_working_2-way'!$G59)</f>
        <v>1.722943722943723</v>
      </c>
      <c r="F60" s="30">
        <f>IF(OR($A60="",$B60=""),"",'MPTO_working_2-way'!D59)</f>
        <v>2.397799670572148</v>
      </c>
      <c r="G60" s="32">
        <f>IF(OR($A60="",$B60=""),"",'MPTO_working_2-way'!E59)</f>
        <v>1.7154100984947862</v>
      </c>
      <c r="H60" s="30">
        <f>IF(OR($A60="",$B60=""),"",'OddsRatio_working_2-way'!M59)</f>
        <v>2.3982932026570873</v>
      </c>
      <c r="I60" s="30">
        <f>IF(OR($A60="",$B60=""),"",'OddsRatio_working_2-way'!N59)</f>
        <v>1.7151575921986633</v>
      </c>
      <c r="J60" s="30">
        <f>IF('Log_working_2-way'!$D59="","",A60^('Log_working_2-way'!$D59))</f>
        <v>2.4050060096166201</v>
      </c>
      <c r="K60" s="32">
        <f>IF('Log_working_2-way'!$D59="","",B60^('Log_working_2-way'!$D59))</f>
        <v>1.7117407279082215</v>
      </c>
      <c r="L60" s="37">
        <f t="shared" si="9"/>
        <v>0.41959798994974867</v>
      </c>
      <c r="M60" s="37">
        <f t="shared" si="10"/>
        <v>0.58040201005025127</v>
      </c>
      <c r="N60" s="38">
        <v>156</v>
      </c>
      <c r="O60" s="38">
        <f t="shared" si="11"/>
        <v>88.467532467532479</v>
      </c>
      <c r="P60" s="38">
        <f t="shared" si="12"/>
        <v>62.586826347305383</v>
      </c>
      <c r="Q60" s="38">
        <f t="shared" si="13"/>
        <v>93.413173652694624</v>
      </c>
      <c r="R60" s="38">
        <f t="shared" si="14"/>
        <v>67.532467532467535</v>
      </c>
      <c r="S60" s="39">
        <f t="shared" si="15"/>
        <v>-4.9456411851621453</v>
      </c>
      <c r="T60" s="39">
        <f t="shared" si="16"/>
        <v>-4.9456411851621525</v>
      </c>
      <c r="U60" t="s">
        <v>118</v>
      </c>
      <c r="V60" t="s">
        <v>124</v>
      </c>
      <c r="W60" t="s">
        <v>127</v>
      </c>
      <c r="X60" s="48" t="s">
        <v>210</v>
      </c>
      <c r="Y60" s="41"/>
    </row>
    <row r="61" spans="1:25" ht="15" x14ac:dyDescent="0.25">
      <c r="A61">
        <v>2.79</v>
      </c>
      <c r="B61">
        <v>1.48</v>
      </c>
      <c r="C61" s="29">
        <f t="shared" si="0"/>
        <v>3.4098614743776068E-2</v>
      </c>
      <c r="D61" s="30">
        <f>IF(OR($A61="",$B61=""),"",A61*'MPTO_working_2-way'!$G60)</f>
        <v>2.8851351351351351</v>
      </c>
      <c r="E61" s="32">
        <f>IF(OR($A61="",$B61=""),"",B61*'MPTO_working_2-way'!$G60)</f>
        <v>1.5304659498207887</v>
      </c>
      <c r="F61" s="30">
        <f>IF(OR($A61="",$B61=""),"",'MPTO_working_2-way'!D60)</f>
        <v>2.9293416572077189</v>
      </c>
      <c r="G61" s="32">
        <f>IF(OR($A61="",$B61=""),"",'MPTO_working_2-way'!E60)</f>
        <v>1.5183115163994707</v>
      </c>
      <c r="H61" s="30">
        <f>IF(OR($A61="",$B61=""),"",'OddsRatio_working_2-way'!M60)</f>
        <v>2.9311050377094117</v>
      </c>
      <c r="I61" s="30">
        <f>IF(OR($A61="",$B61=""),"",'OddsRatio_working_2-way'!N60)</f>
        <v>1.517838222402524</v>
      </c>
      <c r="J61" s="30">
        <f>IF('Log_working_2-way'!$D60="","",A61^('Log_working_2-way'!$D60))</f>
        <v>2.95206788946764</v>
      </c>
      <c r="K61" s="32">
        <f>IF('Log_working_2-way'!$D60="","",B61^('Log_working_2-way'!$D60))</f>
        <v>1.5122772652504806</v>
      </c>
      <c r="L61" s="37">
        <f t="shared" si="9"/>
        <v>0.34660421545667447</v>
      </c>
      <c r="M61" s="37">
        <f t="shared" si="10"/>
        <v>0.65339578454332548</v>
      </c>
      <c r="N61" s="38">
        <v>157</v>
      </c>
      <c r="O61" s="38">
        <f t="shared" si="11"/>
        <v>100.72759856630826</v>
      </c>
      <c r="P61" s="38">
        <f t="shared" si="12"/>
        <v>50.918918918918905</v>
      </c>
      <c r="Q61" s="38">
        <f t="shared" si="13"/>
        <v>106.08108108108108</v>
      </c>
      <c r="R61" s="38">
        <f t="shared" si="14"/>
        <v>56.272401433691755</v>
      </c>
      <c r="S61" s="39">
        <f t="shared" si="15"/>
        <v>-5.3534825147728213</v>
      </c>
      <c r="T61" s="39">
        <f t="shared" si="16"/>
        <v>-5.3534825147728498</v>
      </c>
      <c r="U61" t="s">
        <v>115</v>
      </c>
      <c r="V61" t="s">
        <v>125</v>
      </c>
      <c r="W61" t="s">
        <v>127</v>
      </c>
      <c r="X61" s="48" t="s">
        <v>210</v>
      </c>
      <c r="Y61" s="41"/>
    </row>
    <row r="62" spans="1:25" ht="15" x14ac:dyDescent="0.25">
      <c r="A62">
        <v>1.95</v>
      </c>
      <c r="B62">
        <v>1.85</v>
      </c>
      <c r="C62" s="29">
        <f t="shared" si="0"/>
        <v>5.3361053361053346E-2</v>
      </c>
      <c r="D62" s="30">
        <f>IF(OR($A62="",$B62=""),"",A62*'MPTO_working_2-way'!$G61)</f>
        <v>2.0540540540540539</v>
      </c>
      <c r="E62" s="32">
        <f>IF(OR($A62="",$B62=""),"",B62*'MPTO_working_2-way'!$G61)</f>
        <v>1.9487179487179487</v>
      </c>
      <c r="F62" s="30">
        <f>IF(OR($A62="",$B62=""),"",'MPTO_working_2-way'!D61)</f>
        <v>2.0570206699928724</v>
      </c>
      <c r="G62" s="32">
        <f>IF(OR($A62="",$B62=""),"",'MPTO_working_2-way'!E61)</f>
        <v>1.9460552933243427</v>
      </c>
      <c r="H62" s="30">
        <f>IF(OR($A62="",$B62=""),"",'OddsRatio_working_2-way'!M61)</f>
        <v>2.0571882797418479</v>
      </c>
      <c r="I62" s="30">
        <f>IF(OR($A62="",$B62=""),"",'OddsRatio_working_2-way'!N61)</f>
        <v>1.9459053029269173</v>
      </c>
      <c r="J62" s="30">
        <f>IF('Log_working_2-way'!$D61="","",A62^('Log_working_2-way'!$D61))</f>
        <v>2.0585654469962997</v>
      </c>
      <c r="K62" s="32">
        <f>IF('Log_working_2-way'!$D61="","",B62^('Log_working_2-way'!$D61))</f>
        <v>1.9446747037095775</v>
      </c>
      <c r="L62" s="37">
        <f t="shared" si="9"/>
        <v>0.48684210526315791</v>
      </c>
      <c r="M62" s="37">
        <f t="shared" si="10"/>
        <v>0.51315789473684215</v>
      </c>
      <c r="N62" s="38">
        <v>158</v>
      </c>
      <c r="O62" s="38">
        <f t="shared" si="11"/>
        <v>76.974358974358964</v>
      </c>
      <c r="P62" s="38">
        <f t="shared" si="12"/>
        <v>72.594594594594597</v>
      </c>
      <c r="Q62" s="38">
        <f t="shared" si="13"/>
        <v>85.405405405405389</v>
      </c>
      <c r="R62" s="38">
        <f t="shared" si="14"/>
        <v>81.025641025641036</v>
      </c>
      <c r="S62" s="39">
        <f t="shared" si="15"/>
        <v>-8.4310464310464255</v>
      </c>
      <c r="T62" s="39">
        <f t="shared" si="16"/>
        <v>-8.4310464310464397</v>
      </c>
      <c r="U62" t="s">
        <v>133</v>
      </c>
      <c r="V62" t="s">
        <v>169</v>
      </c>
      <c r="W62" t="s">
        <v>74</v>
      </c>
      <c r="X62" s="48" t="s">
        <v>210</v>
      </c>
      <c r="Y62" s="41"/>
    </row>
    <row r="63" spans="1:25" ht="15" x14ac:dyDescent="0.25">
      <c r="A63">
        <v>2.0699999999999998</v>
      </c>
      <c r="B63">
        <v>1.75</v>
      </c>
      <c r="C63" s="29">
        <f t="shared" si="0"/>
        <v>5.452035886818507E-2</v>
      </c>
      <c r="D63" s="30">
        <f>IF(OR($A63="",$B63=""),"",A63*'MPTO_working_2-way'!$G62)</f>
        <v>2.1828571428571428</v>
      </c>
      <c r="E63" s="32">
        <f>IF(OR($A63="",$B63=""),"",B63*'MPTO_working_2-way'!$G62)</f>
        <v>1.8454106280193239</v>
      </c>
      <c r="F63" s="30">
        <f>IF(OR($A63="",$B63=""),"",'MPTO_working_2-way'!D62)</f>
        <v>2.1937925813777439</v>
      </c>
      <c r="G63" s="32">
        <f>IF(OR($A63="",$B63=""),"",'MPTO_working_2-way'!E62)</f>
        <v>1.8376664552948638</v>
      </c>
      <c r="H63" s="30">
        <f>IF(OR($A63="",$B63=""),"",'OddsRatio_working_2-way'!M62)</f>
        <v>2.194431524477928</v>
      </c>
      <c r="I63" s="30">
        <f>IF(OR($A63="",$B63=""),"",'OddsRatio_working_2-way'!N62)</f>
        <v>1.8372183582789212</v>
      </c>
      <c r="J63" s="30">
        <f>IF('Log_working_2-way'!$D62="","",A63^('Log_working_2-way'!$D62))</f>
        <v>2.1995473616416468</v>
      </c>
      <c r="K63" s="32">
        <f>IF('Log_working_2-way'!$D62="","",B63^('Log_working_2-way'!$D62))</f>
        <v>1.8336477841353114</v>
      </c>
      <c r="L63" s="37">
        <f t="shared" si="9"/>
        <v>0.45811518324607331</v>
      </c>
      <c r="M63" s="37">
        <f t="shared" si="10"/>
        <v>0.54188481675392663</v>
      </c>
      <c r="N63" s="38">
        <v>159</v>
      </c>
      <c r="O63" s="38">
        <f t="shared" si="11"/>
        <v>82.188405797101453</v>
      </c>
      <c r="P63" s="38">
        <f t="shared" si="12"/>
        <v>68.142857142857139</v>
      </c>
      <c r="Q63" s="38">
        <f t="shared" si="13"/>
        <v>90.857142857142847</v>
      </c>
      <c r="R63" s="38">
        <f t="shared" si="14"/>
        <v>76.811594202898561</v>
      </c>
      <c r="S63" s="39">
        <f t="shared" si="15"/>
        <v>-8.6687370600413942</v>
      </c>
      <c r="T63" s="39">
        <f t="shared" si="16"/>
        <v>-8.6687370600414226</v>
      </c>
      <c r="U63" t="s">
        <v>168</v>
      </c>
      <c r="V63" t="s">
        <v>129</v>
      </c>
      <c r="W63" t="s">
        <v>74</v>
      </c>
      <c r="X63" s="48" t="s">
        <v>210</v>
      </c>
      <c r="Y63" s="41"/>
    </row>
    <row r="64" spans="1:25" ht="15" x14ac:dyDescent="0.25">
      <c r="A64">
        <v>2.0099999999999998</v>
      </c>
      <c r="B64">
        <v>1.81</v>
      </c>
      <c r="C64" s="29">
        <f t="shared" si="0"/>
        <v>4.999862565624924E-2</v>
      </c>
      <c r="D64" s="30">
        <f>IF(OR($A64="",$B64=""),"",A64*'MPTO_working_2-way'!$G63)</f>
        <v>2.1104972375690609</v>
      </c>
      <c r="E64" s="32">
        <f>IF(OR($A64="",$B64=""),"",B64*'MPTO_working_2-way'!$G63)</f>
        <v>1.9004975124378112</v>
      </c>
      <c r="F64" s="30">
        <f>IF(OR($A64="",$B64=""),"",'MPTO_working_2-way'!D63)</f>
        <v>2.1163433291643639</v>
      </c>
      <c r="G64" s="32">
        <f>IF(OR($A64="",$B64=""),"",'MPTO_working_2-way'!E63)</f>
        <v>1.8957817670201405</v>
      </c>
      <c r="H64" s="30">
        <f>IF(OR($A64="",$B64=""),"",'OddsRatio_working_2-way'!M63)</f>
        <v>2.1166528467912094</v>
      </c>
      <c r="I64" s="30">
        <f>IF(OR($A64="",$B64=""),"",'OddsRatio_working_2-way'!N63)</f>
        <v>1.89553347118899</v>
      </c>
      <c r="J64" s="30">
        <f>IF('Log_working_2-way'!$D63="","",A64^('Log_working_2-way'!$D63))</f>
        <v>2.1193652902976643</v>
      </c>
      <c r="K64" s="32">
        <f>IF('Log_working_2-way'!$D63="","",B64^('Log_working_2-way'!$D63))</f>
        <v>1.893363416452811</v>
      </c>
      <c r="L64" s="37">
        <f t="shared" si="9"/>
        <v>0.47382198952879578</v>
      </c>
      <c r="M64" s="37">
        <f t="shared" si="10"/>
        <v>0.52617801047120416</v>
      </c>
      <c r="N64" s="38">
        <v>160</v>
      </c>
      <c r="O64" s="38">
        <f t="shared" si="11"/>
        <v>80.398009950248749</v>
      </c>
      <c r="P64" s="38">
        <f t="shared" si="12"/>
        <v>71.602209944751394</v>
      </c>
      <c r="Q64" s="38">
        <f t="shared" si="13"/>
        <v>88.39779005524862</v>
      </c>
      <c r="R64" s="38">
        <f t="shared" si="14"/>
        <v>79.601990049751251</v>
      </c>
      <c r="S64" s="39">
        <f t="shared" si="15"/>
        <v>-7.9997801049998714</v>
      </c>
      <c r="T64" s="39">
        <f t="shared" si="16"/>
        <v>-7.9997801049998571</v>
      </c>
      <c r="U64" t="s">
        <v>134</v>
      </c>
      <c r="V64" t="s">
        <v>130</v>
      </c>
      <c r="W64" t="s">
        <v>74</v>
      </c>
      <c r="X64" s="48" t="s">
        <v>210</v>
      </c>
      <c r="Y64" s="41"/>
    </row>
    <row r="65" spans="1:25" ht="15" x14ac:dyDescent="0.25">
      <c r="A65">
        <v>1.34</v>
      </c>
      <c r="B65">
        <v>3.41</v>
      </c>
      <c r="C65" s="29">
        <f t="shared" si="0"/>
        <v>3.952378868122719E-2</v>
      </c>
      <c r="D65" s="30">
        <f>IF(OR($A65="",$B65=""),"",A65*'MPTO_working_2-way'!$G64)</f>
        <v>1.3929618768328444</v>
      </c>
      <c r="E65" s="32">
        <f>IF(OR($A65="",$B65=""),"",B65*'MPTO_working_2-way'!$G64)</f>
        <v>3.544776119402985</v>
      </c>
      <c r="F65" s="30">
        <f>IF(OR($A65="",$B65=""),"",'MPTO_working_2-way'!D64)</f>
        <v>1.3764496791878784</v>
      </c>
      <c r="G65" s="32">
        <f>IF(OR($A65="",$B65=""),"",'MPTO_working_2-way'!E64)</f>
        <v>3.6563975354084977</v>
      </c>
      <c r="H65" s="30">
        <f>IF(OR($A65="",$B65=""),"",'OddsRatio_working_2-way'!M64)</f>
        <v>1.3756046301289082</v>
      </c>
      <c r="I65" s="30">
        <f>IF(OR($A65="",$B65=""),"",'OddsRatio_working_2-way'!N64)</f>
        <v>3.6623739959137303</v>
      </c>
      <c r="J65" s="30">
        <f>IF('Log_working_2-way'!$D64="","",A65^('Log_working_2-way'!$D64))</f>
        <v>1.3679266758109563</v>
      </c>
      <c r="K65" s="32">
        <f>IF('Log_working_2-way'!$D64="","",B65^('Log_working_2-way'!$D64))</f>
        <v>3.7179328538532523</v>
      </c>
      <c r="L65" s="37">
        <f t="shared" si="9"/>
        <v>0.71789473684210536</v>
      </c>
      <c r="M65" s="37">
        <f t="shared" si="10"/>
        <v>0.28210526315789475</v>
      </c>
      <c r="N65" s="38">
        <v>161</v>
      </c>
      <c r="O65" s="38">
        <f t="shared" si="11"/>
        <v>40.850746268656721</v>
      </c>
      <c r="P65" s="38">
        <f t="shared" si="12"/>
        <v>113.78592375366567</v>
      </c>
      <c r="Q65" s="38">
        <f t="shared" si="13"/>
        <v>47.214076246334308</v>
      </c>
      <c r="R65" s="38">
        <f t="shared" si="14"/>
        <v>120.14925373134328</v>
      </c>
      <c r="S65" s="39">
        <f t="shared" si="15"/>
        <v>-6.3633299776775871</v>
      </c>
      <c r="T65" s="39">
        <f t="shared" si="16"/>
        <v>-6.3633299776776084</v>
      </c>
      <c r="U65" t="s">
        <v>205</v>
      </c>
      <c r="V65" t="s">
        <v>206</v>
      </c>
      <c r="W65" t="s">
        <v>177</v>
      </c>
      <c r="X65" s="48" t="s">
        <v>211</v>
      </c>
      <c r="Y65" s="41"/>
    </row>
    <row r="66" spans="1:25" ht="15" x14ac:dyDescent="0.25">
      <c r="A66">
        <v>2.38</v>
      </c>
      <c r="B66">
        <v>1.64</v>
      </c>
      <c r="C66" s="29">
        <f t="shared" si="0"/>
        <v>2.9924164787866303E-2</v>
      </c>
      <c r="D66" s="30">
        <f>IF(OR($A66="",$B66=""),"",A66*'MPTO_working_2-way'!$G65)</f>
        <v>2.4512195121951219</v>
      </c>
      <c r="E66" s="32">
        <f>IF(OR($A66="",$B66=""),"",B66*'MPTO_working_2-way'!$G65)</f>
        <v>1.6890756302521006</v>
      </c>
      <c r="F66" s="30">
        <f>IF(OR($A66="",$B66=""),"",'MPTO_working_2-way'!D65)</f>
        <v>2.4678806272129488</v>
      </c>
      <c r="G66" s="32">
        <f>IF(OR($A66="",$B66=""),"",'MPTO_working_2-way'!E65)</f>
        <v>1.6812543073742245</v>
      </c>
      <c r="H66" s="30">
        <f>IF(OR($A66="",$B66=""),"",'OddsRatio_working_2-way'!M65)</f>
        <v>2.468417515558841</v>
      </c>
      <c r="I66" s="30">
        <f>IF(OR($A66="",$B66=""),"",'OddsRatio_working_2-way'!N65)</f>
        <v>1.6810052246069986</v>
      </c>
      <c r="J66" s="30">
        <f>IF('Log_working_2-way'!$D65="","",A66^('Log_working_2-way'!$D65))</f>
        <v>2.4761029855560022</v>
      </c>
      <c r="K66" s="32">
        <f>IF('Log_working_2-way'!$D65="","",B66^('Log_working_2-way'!$D65))</f>
        <v>1.6774595064065265</v>
      </c>
      <c r="L66" s="37">
        <f t="shared" si="9"/>
        <v>0.40796019900497515</v>
      </c>
      <c r="M66" s="37">
        <f t="shared" si="10"/>
        <v>0.59203980099502496</v>
      </c>
      <c r="N66" s="38">
        <v>162</v>
      </c>
      <c r="O66" s="38">
        <f t="shared" si="11"/>
        <v>93.932773109243698</v>
      </c>
      <c r="P66" s="38">
        <f t="shared" si="12"/>
        <v>63.219512195121951</v>
      </c>
      <c r="Q66" s="38">
        <f t="shared" si="13"/>
        <v>98.780487804878049</v>
      </c>
      <c r="R66" s="38">
        <f t="shared" si="14"/>
        <v>68.067226890756302</v>
      </c>
      <c r="S66" s="39">
        <f t="shared" si="15"/>
        <v>-4.8477146956343518</v>
      </c>
      <c r="T66" s="39">
        <f t="shared" si="16"/>
        <v>-4.8477146956343518</v>
      </c>
      <c r="U66" t="s">
        <v>207</v>
      </c>
      <c r="V66" t="s">
        <v>208</v>
      </c>
      <c r="W66" t="s">
        <v>177</v>
      </c>
      <c r="X66" s="48" t="s">
        <v>211</v>
      </c>
      <c r="Y66" s="41"/>
    </row>
    <row r="67" spans="1:25" ht="15" x14ac:dyDescent="0.25">
      <c r="A67">
        <v>2.59</v>
      </c>
      <c r="B67">
        <v>1.49</v>
      </c>
      <c r="C67" s="29">
        <f t="shared" ref="C67" si="17">IF(OR($A67="",$B67=""),"",(1/A67)+(1/B67)-1)</f>
        <v>5.7241325697701573E-2</v>
      </c>
      <c r="D67" s="30">
        <f>IF(OR($A67="",$B67=""),"",A67*'MPTO_working_2-way'!$G66)</f>
        <v>2.738255033557047</v>
      </c>
      <c r="E67" s="32">
        <f>IF(OR($A67="",$B67=""),"",B67*'MPTO_working_2-way'!$G66)</f>
        <v>1.5752895752895753</v>
      </c>
      <c r="F67" s="30">
        <f>IF(OR($A67="",$B67=""),"",'MPTO_working_2-way'!D66)</f>
        <v>2.7973614584465949</v>
      </c>
      <c r="G67" s="32">
        <f>IF(OR($A67="",$B67=""),"",'MPTO_working_2-way'!E66)</f>
        <v>1.556371115726644</v>
      </c>
      <c r="H67" s="30">
        <f>IF(OR($A67="",$B67=""),"",'OddsRatio_working_2-way'!M66)</f>
        <v>2.8013600304169275</v>
      </c>
      <c r="I67" s="30">
        <f>IF(OR($A67="",$B67=""),"",'OddsRatio_working_2-way'!N66)</f>
        <v>1.555136110002701</v>
      </c>
      <c r="J67" s="30">
        <f>IF('Log_working_2-way'!$D66="","",A67^('Log_working_2-way'!$D66))</f>
        <v>2.8301477448378778</v>
      </c>
      <c r="K67" s="32">
        <f>IF('Log_working_2-way'!$D66="","",B67^('Log_working_2-way'!$D66))</f>
        <v>1.5464039735647506</v>
      </c>
      <c r="L67" s="37">
        <f t="shared" si="9"/>
        <v>0.36519607843137253</v>
      </c>
      <c r="M67" s="37">
        <f t="shared" si="10"/>
        <v>0.63480392156862742</v>
      </c>
      <c r="N67" s="38">
        <v>163</v>
      </c>
      <c r="O67" s="38">
        <f t="shared" si="11"/>
        <v>100.06563706563705</v>
      </c>
      <c r="P67" s="38">
        <f t="shared" si="12"/>
        <v>53.604026845637591</v>
      </c>
      <c r="Q67" s="38">
        <f t="shared" si="13"/>
        <v>109.39597315436242</v>
      </c>
      <c r="R67" s="38">
        <f t="shared" si="14"/>
        <v>62.934362934362937</v>
      </c>
      <c r="S67" s="39">
        <f t="shared" si="15"/>
        <v>-9.3303360887253746</v>
      </c>
      <c r="T67" s="39">
        <f t="shared" si="16"/>
        <v>-9.3303360887253461</v>
      </c>
      <c r="U67" t="s">
        <v>111</v>
      </c>
      <c r="V67" t="s">
        <v>110</v>
      </c>
      <c r="W67" t="s">
        <v>86</v>
      </c>
      <c r="X67" s="48" t="s">
        <v>211</v>
      </c>
      <c r="Y67" s="41"/>
    </row>
    <row r="68" spans="1:25" ht="15" x14ac:dyDescent="0.25">
      <c r="A68"/>
      <c r="B68"/>
      <c r="C68" s="29"/>
      <c r="D68" s="30"/>
      <c r="E68" s="32"/>
      <c r="F68" s="30"/>
      <c r="G68" s="32"/>
      <c r="H68" s="30"/>
      <c r="I68" s="30"/>
      <c r="J68" s="30"/>
      <c r="K68" s="32"/>
      <c r="L68" s="37"/>
      <c r="M68" s="37"/>
      <c r="N68" s="38"/>
      <c r="O68" s="38"/>
      <c r="P68" s="38"/>
      <c r="Q68" s="38"/>
      <c r="R68" s="38"/>
      <c r="S68" s="39"/>
      <c r="T68" s="39"/>
      <c r="U68"/>
      <c r="V68"/>
      <c r="W68"/>
      <c r="X68" s="48"/>
      <c r="Y68" s="41"/>
    </row>
    <row r="69" spans="1:25" ht="15" x14ac:dyDescent="0.25">
      <c r="A69"/>
      <c r="B69"/>
      <c r="C69" s="29"/>
      <c r="D69" s="30"/>
      <c r="E69" s="32"/>
      <c r="F69" s="30"/>
      <c r="G69" s="32"/>
      <c r="H69" s="30"/>
      <c r="I69" s="30"/>
      <c r="J69" s="30"/>
      <c r="K69" s="32"/>
      <c r="L69" s="37"/>
      <c r="M69" s="37"/>
      <c r="N69" s="38"/>
      <c r="O69" s="38"/>
      <c r="P69" s="38"/>
      <c r="Q69" s="38"/>
      <c r="R69" s="38"/>
      <c r="S69" s="39"/>
      <c r="T69" s="39"/>
      <c r="U69"/>
      <c r="V69"/>
      <c r="W69"/>
      <c r="X69" s="48"/>
      <c r="Y69" s="41"/>
    </row>
    <row r="70" spans="1:25" ht="15" x14ac:dyDescent="0.25">
      <c r="A70"/>
      <c r="B70"/>
      <c r="C70" s="29"/>
      <c r="D70" s="30"/>
      <c r="E70" s="32"/>
      <c r="F70" s="30"/>
      <c r="G70" s="32"/>
      <c r="H70" s="30"/>
      <c r="I70" s="30"/>
      <c r="J70" s="30"/>
      <c r="K70" s="32"/>
      <c r="L70" s="37"/>
      <c r="M70" s="37"/>
      <c r="N70" s="38"/>
      <c r="O70" s="38"/>
      <c r="P70" s="38"/>
      <c r="Q70" s="38"/>
      <c r="R70" s="38"/>
      <c r="S70" s="39"/>
      <c r="T70" s="39"/>
      <c r="U70"/>
      <c r="V70"/>
      <c r="W70"/>
      <c r="X70" s="48"/>
      <c r="Y70" s="41"/>
    </row>
    <row r="71" spans="1:25" ht="15" x14ac:dyDescent="0.25">
      <c r="A71"/>
      <c r="B71"/>
      <c r="C71" s="29"/>
      <c r="D71" s="30"/>
      <c r="E71" s="32"/>
      <c r="F71" s="30"/>
      <c r="G71" s="32"/>
      <c r="H71" s="30"/>
      <c r="I71" s="30"/>
      <c r="J71" s="30"/>
      <c r="K71" s="32"/>
      <c r="L71" s="37"/>
      <c r="M71" s="37"/>
      <c r="N71" s="38"/>
      <c r="O71" s="38"/>
      <c r="P71" s="38"/>
      <c r="Q71" s="38"/>
      <c r="R71" s="38"/>
      <c r="S71" s="39"/>
      <c r="T71" s="39"/>
      <c r="U71"/>
      <c r="V71"/>
      <c r="W71"/>
      <c r="X71" s="48"/>
      <c r="Y71" s="41"/>
    </row>
    <row r="72" spans="1:25" ht="15" x14ac:dyDescent="0.25">
      <c r="A72"/>
      <c r="B72"/>
      <c r="C72" s="29"/>
      <c r="D72" s="30"/>
      <c r="E72" s="32"/>
      <c r="F72" s="30"/>
      <c r="G72" s="32"/>
      <c r="H72" s="30"/>
      <c r="I72" s="30"/>
      <c r="J72" s="30"/>
      <c r="K72" s="32"/>
      <c r="L72" s="37"/>
      <c r="M72" s="37"/>
      <c r="N72" s="38"/>
      <c r="O72" s="38"/>
      <c r="P72" s="38"/>
      <c r="Q72" s="38"/>
      <c r="R72" s="38"/>
      <c r="S72" s="39"/>
      <c r="T72" s="39"/>
      <c r="U72"/>
      <c r="V72"/>
      <c r="W72"/>
      <c r="X72" s="48"/>
      <c r="Y72" s="41"/>
    </row>
    <row r="73" spans="1:25" ht="15" x14ac:dyDescent="0.25">
      <c r="A73"/>
      <c r="B73"/>
      <c r="C73" s="29"/>
      <c r="D73" s="30"/>
      <c r="E73" s="32"/>
      <c r="F73" s="30"/>
      <c r="G73" s="32"/>
      <c r="H73" s="30"/>
      <c r="I73" s="30"/>
      <c r="J73" s="30"/>
      <c r="K73" s="32"/>
      <c r="L73" s="37"/>
      <c r="M73" s="37"/>
      <c r="N73" s="38"/>
      <c r="O73" s="38"/>
      <c r="P73" s="38"/>
      <c r="Q73" s="38"/>
      <c r="R73" s="38"/>
      <c r="S73" s="39"/>
      <c r="T73" s="39"/>
      <c r="U73"/>
      <c r="V73"/>
      <c r="W73"/>
      <c r="X73" s="48"/>
      <c r="Y73" s="41"/>
    </row>
    <row r="74" spans="1:25" ht="15" x14ac:dyDescent="0.25">
      <c r="A74"/>
      <c r="B74"/>
      <c r="C74" s="29"/>
      <c r="D74" s="30"/>
      <c r="E74" s="32"/>
      <c r="F74" s="30"/>
      <c r="G74" s="32"/>
      <c r="H74" s="30"/>
      <c r="I74" s="30"/>
      <c r="J74" s="30"/>
      <c r="K74" s="32"/>
      <c r="L74" s="37"/>
      <c r="M74" s="37"/>
      <c r="N74" s="38"/>
      <c r="O74" s="38"/>
      <c r="P74" s="38"/>
      <c r="Q74" s="38"/>
      <c r="R74" s="38"/>
      <c r="S74" s="39"/>
      <c r="T74" s="39"/>
      <c r="U74"/>
      <c r="V74"/>
      <c r="W74"/>
      <c r="X74" s="48"/>
      <c r="Y74" s="41"/>
    </row>
    <row r="75" spans="1:25" ht="15" x14ac:dyDescent="0.25">
      <c r="A75"/>
      <c r="B75"/>
      <c r="C75" s="29"/>
      <c r="D75" s="30"/>
      <c r="E75" s="32"/>
      <c r="F75" s="30"/>
      <c r="G75" s="32"/>
      <c r="H75" s="30"/>
      <c r="I75" s="30"/>
      <c r="J75" s="30"/>
      <c r="K75" s="32"/>
      <c r="L75" s="37"/>
      <c r="M75" s="37"/>
      <c r="N75" s="38"/>
      <c r="O75" s="38"/>
      <c r="P75" s="38"/>
      <c r="Q75" s="38"/>
      <c r="R75" s="38"/>
      <c r="S75" s="39"/>
      <c r="T75" s="39"/>
      <c r="U75"/>
      <c r="V75"/>
      <c r="W75"/>
      <c r="X75" s="48"/>
      <c r="Y75" s="41"/>
    </row>
    <row r="76" spans="1:25" ht="15" x14ac:dyDescent="0.25">
      <c r="A76"/>
      <c r="B76"/>
      <c r="C76" s="29"/>
      <c r="D76" s="30"/>
      <c r="E76" s="32"/>
      <c r="F76" s="30"/>
      <c r="G76" s="32"/>
      <c r="H76" s="30"/>
      <c r="I76" s="30"/>
      <c r="J76" s="30"/>
      <c r="K76" s="32"/>
      <c r="L76" s="37"/>
      <c r="M76" s="37"/>
      <c r="N76" s="38"/>
      <c r="O76" s="38"/>
      <c r="P76" s="38"/>
      <c r="Q76" s="38"/>
      <c r="R76" s="38"/>
      <c r="S76" s="39"/>
      <c r="T76" s="39"/>
      <c r="U76"/>
      <c r="V76"/>
      <c r="W76"/>
      <c r="X76" s="48"/>
      <c r="Y76" s="41"/>
    </row>
    <row r="77" spans="1:25" ht="15" x14ac:dyDescent="0.25">
      <c r="A77"/>
      <c r="B77"/>
      <c r="C77" s="29"/>
      <c r="D77" s="30"/>
      <c r="E77" s="32"/>
      <c r="F77" s="30"/>
      <c r="G77" s="32"/>
      <c r="H77" s="30"/>
      <c r="I77" s="30"/>
      <c r="J77" s="30"/>
      <c r="K77" s="32"/>
      <c r="L77" s="37"/>
      <c r="M77" s="37"/>
      <c r="N77" s="38"/>
      <c r="O77" s="38"/>
      <c r="P77" s="38"/>
      <c r="Q77" s="38"/>
      <c r="R77" s="38"/>
      <c r="S77" s="39"/>
      <c r="T77" s="39"/>
      <c r="U77"/>
      <c r="V77"/>
      <c r="W77"/>
      <c r="X77" s="48"/>
      <c r="Y77" s="41"/>
    </row>
    <row r="78" spans="1:25" ht="15" x14ac:dyDescent="0.25">
      <c r="A78"/>
      <c r="B78"/>
      <c r="C78" s="29"/>
      <c r="D78" s="30"/>
      <c r="E78" s="32"/>
      <c r="F78" s="30"/>
      <c r="G78" s="32"/>
      <c r="H78" s="30"/>
      <c r="I78" s="30"/>
      <c r="J78" s="30"/>
      <c r="K78" s="32"/>
      <c r="L78" s="37"/>
      <c r="M78" s="37"/>
      <c r="N78" s="38"/>
      <c r="O78" s="38"/>
      <c r="P78" s="38"/>
      <c r="Q78" s="38"/>
      <c r="R78" s="38"/>
      <c r="S78" s="39"/>
      <c r="T78" s="39"/>
      <c r="U78"/>
      <c r="V78"/>
      <c r="W78"/>
      <c r="X78" s="48"/>
      <c r="Y78" s="41"/>
    </row>
    <row r="79" spans="1:25" ht="15" x14ac:dyDescent="0.25">
      <c r="A79"/>
      <c r="B79"/>
      <c r="C79" s="29"/>
      <c r="D79" s="30"/>
      <c r="E79" s="32"/>
      <c r="F79" s="30"/>
      <c r="G79" s="32"/>
      <c r="H79" s="30"/>
      <c r="I79" s="30"/>
      <c r="J79" s="30"/>
      <c r="K79" s="32"/>
      <c r="L79" s="37"/>
      <c r="M79" s="37"/>
      <c r="N79" s="38"/>
      <c r="O79" s="38"/>
      <c r="P79" s="38"/>
      <c r="Q79" s="38"/>
      <c r="R79" s="38"/>
      <c r="S79" s="39"/>
      <c r="T79" s="39"/>
      <c r="U79"/>
      <c r="V79"/>
      <c r="W79"/>
      <c r="X79" s="48"/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 s="48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 s="48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 s="48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 s="48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 s="48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 s="48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 s="48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 s="48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 s="48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 s="48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 s="48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 s="48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 s="48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 s="48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 s="48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 s="48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 s="48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 s="48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 s="48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 s="48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 s="48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 s="48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 s="48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 s="48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 s="48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 s="48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 s="48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 s="48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 s="48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 s="48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 s="48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 s="48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 s="48"/>
      <c r="Y112" s="41"/>
    </row>
    <row r="113" spans="1:25" s="35" customFormat="1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 s="48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 s="48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 s="48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 s="48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 s="48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 s="4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 s="48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 s="48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 s="48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 s="48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 s="48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 s="48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 s="48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 s="48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 s="48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 s="4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 s="48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 s="48"/>
      <c r="Y130" s="41"/>
    </row>
    <row r="131" spans="1:25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 s="48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 s="48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 s="48"/>
      <c r="Y133" s="41"/>
    </row>
    <row r="134" spans="1:25" s="35" customFormat="1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 s="48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 s="48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 s="48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 s="48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 s="4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 s="48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 s="48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 s="48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 s="48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 s="48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 s="48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 s="48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 s="48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 s="48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 s="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 s="48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 s="48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 s="48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 s="48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 s="48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 s="48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 s="48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 s="48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 s="48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 s="4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 s="48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 s="48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 s="48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 s="48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 s="48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 s="48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 s="48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 s="48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 s="48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 s="4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 s="48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 s="48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 s="48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 s="48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 s="48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 s="48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 s="48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 s="48"/>
      <c r="Y176" s="41"/>
    </row>
    <row r="177" spans="1:25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 s="48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 s="4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 s="48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 s="48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 s="48"/>
      <c r="Y181" s="41"/>
    </row>
    <row r="182" spans="1:25" s="50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 s="48"/>
      <c r="Y182" s="52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 s="48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 s="48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 s="48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 s="48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48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4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48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48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48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48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48"/>
      <c r="Y193" s="41"/>
    </row>
    <row r="194" spans="1:25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4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 s="48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 s="48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 s="48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 s="48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 s="48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 s="48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 s="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 s="48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 s="48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 s="48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 s="48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 s="48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18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18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18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18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18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18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18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18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18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18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18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18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18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18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18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18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18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18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18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18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18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18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18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18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18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18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18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18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18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18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18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18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18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18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18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18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18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18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18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18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18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18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18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18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18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18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18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18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18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18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18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18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18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18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18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18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18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18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18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18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18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19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19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19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19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19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19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19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19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19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19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19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19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19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19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19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19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19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19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19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19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19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19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19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19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19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19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19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19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19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19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19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19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19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19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19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19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19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19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19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19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19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19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19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19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19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19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19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19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19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19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19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19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19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19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19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19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19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19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19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19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19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19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19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19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20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20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20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20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20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20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20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20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20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20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20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20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20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20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20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20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20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20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20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20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20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20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20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20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20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20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20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20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20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20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20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20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20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20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20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20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20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20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20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20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20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20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20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20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20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20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20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20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20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20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20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20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20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20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20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20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20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20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20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20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20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20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20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20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1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1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1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1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1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1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1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1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1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1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1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1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1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1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1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1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1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1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1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1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1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1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1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1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1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1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1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1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1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1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1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1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1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1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1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1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1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1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1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1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1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1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1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1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1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1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1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1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1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1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1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1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1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1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1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1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1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1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1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1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1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1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1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1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22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22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22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22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22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22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22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22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22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22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22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22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22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22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22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22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22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22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22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22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22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22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22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22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22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22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22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22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22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22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22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22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22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22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22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22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22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22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22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22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22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22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22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22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22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22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22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22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22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22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22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22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22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22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22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22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22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22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22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42" activePane="bottomLeft" state="frozen"/>
      <selection pane="bottomLeft" activeCell="AJ3" sqref="AJ3:AJ6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5" t="s">
        <v>9</v>
      </c>
      <c r="B1" s="55"/>
      <c r="C1" s="56"/>
      <c r="D1" s="18"/>
      <c r="E1" s="57" t="s">
        <v>25</v>
      </c>
      <c r="F1" s="55"/>
      <c r="G1" s="56"/>
      <c r="H1" s="57" t="s">
        <v>23</v>
      </c>
      <c r="I1" s="55"/>
      <c r="J1" s="56"/>
      <c r="K1" s="57" t="s">
        <v>11</v>
      </c>
      <c r="L1" s="55"/>
      <c r="M1" s="56"/>
      <c r="N1" s="57" t="s">
        <v>35</v>
      </c>
      <c r="O1" s="55"/>
      <c r="P1" s="55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1.91</v>
      </c>
      <c r="B3">
        <v>3.86</v>
      </c>
      <c r="C3">
        <v>4.05</v>
      </c>
      <c r="D3" s="20">
        <f>IF(OR($A3="",$B3="",$C3=""),"",(1/A3)+(1/B3)+(1/C3)-1)</f>
        <v>2.9541147183950844E-2</v>
      </c>
      <c r="E3" s="17">
        <f>IF(OR($A3="",$B3="",$C3=""),"",A3*'MPTO_working_3-way'!$I2)</f>
        <v>1.9664235911213461</v>
      </c>
      <c r="F3" s="21">
        <f>IF(OR($A3="",$B3="",$C3=""),"",B3*'MPTO_working_3-way'!$I2)</f>
        <v>3.97402882813005</v>
      </c>
      <c r="G3" s="22">
        <f>IF(OR($A3="",$B3="",$C3=""),"",C3*'MPTO_working_3-way'!$I2)</f>
        <v>4.169641646095001</v>
      </c>
      <c r="H3" s="17">
        <f>IF(OR($A3="",$B3="",$C3=""),"",'MPTO_working_3-way'!E2)</f>
        <v>1.9466116057720495</v>
      </c>
      <c r="I3" s="21">
        <f>IF(OR($A3="",$B3="",$C3=""),"",'MPTO_working_3-way'!F2)</f>
        <v>4.0125140933049579</v>
      </c>
      <c r="J3" s="22">
        <f>IF(OR($A3="",$B3="",$C3=""),"",'MPTO_working_3-way'!G2)</f>
        <v>4.2182251328303764</v>
      </c>
      <c r="K3" s="17">
        <f>IF(OR($A3="",$B3="",$C3=""),"",'OddsRatio_working_3-way'!H2)</f>
        <v>1.9541796331583483</v>
      </c>
      <c r="L3" s="21">
        <f>IF(OR($A3="",$B3="",$C3=""),"",'OddsRatio_working_3-way'!I2)</f>
        <v>3.9988502756405242</v>
      </c>
      <c r="M3" s="22">
        <f>IF(OR($A3="",$B3="",$C3=""),"",'OddsRatio_working_3-way'!J2)</f>
        <v>4.1980745946516071</v>
      </c>
      <c r="N3" s="23">
        <f>(1/E3)* 100</f>
        <v>50.853743034569341</v>
      </c>
      <c r="O3" s="24">
        <f>(1/F3)* 100</f>
        <v>25.1633806207325</v>
      </c>
      <c r="P3" s="24">
        <f>(1/G3)* 100</f>
        <v>23.982876344698138</v>
      </c>
      <c r="Q3" t="s">
        <v>138</v>
      </c>
      <c r="R3" t="s">
        <v>137</v>
      </c>
      <c r="S3" s="48" t="s">
        <v>209</v>
      </c>
      <c r="T3" s="35">
        <v>100</v>
      </c>
      <c r="U3" s="35">
        <f>(1/A4)*((T3*A4)-T3)</f>
        <v>61.089494163424128</v>
      </c>
      <c r="V3" s="35">
        <f>(1/B4)*((T3*B4)-T3)</f>
        <v>70.760233918128648</v>
      </c>
      <c r="W3" s="35">
        <f>(1/C4)*((T3*C4)-T3)</f>
        <v>65.986394557823132</v>
      </c>
      <c r="X3" s="35">
        <f>((1/B4)+(1/C4))*T3</f>
        <v>63.253371524048219</v>
      </c>
      <c r="Y3" s="35">
        <f>((1/A4)+(1/C4))*T3</f>
        <v>72.924111278752747</v>
      </c>
      <c r="Z3" s="35">
        <f>((1/A4)+(1/B4))*T3</f>
        <v>68.150271918447231</v>
      </c>
      <c r="AA3" s="35">
        <f t="shared" ref="AA3" si="0">U3-X3</f>
        <v>-2.1638773606240918</v>
      </c>
      <c r="AB3" s="35">
        <f t="shared" ref="AB3" si="1">V3-Y3</f>
        <v>-2.1638773606240989</v>
      </c>
      <c r="AC3" s="35">
        <f t="shared" ref="AC3" si="2">W3-Z3</f>
        <v>-2.1638773606240989</v>
      </c>
      <c r="AD3" s="27"/>
      <c r="AE3" s="27"/>
      <c r="AF3">
        <v>1.66</v>
      </c>
      <c r="AG3">
        <v>2.3199999999999998</v>
      </c>
      <c r="AH3" s="41"/>
      <c r="AI3" s="27"/>
      <c r="AJ3" t="s">
        <v>176</v>
      </c>
    </row>
    <row r="4" spans="1:36" ht="15" x14ac:dyDescent="0.25">
      <c r="A4">
        <v>2.57</v>
      </c>
      <c r="B4">
        <v>3.42</v>
      </c>
      <c r="C4">
        <v>2.94</v>
      </c>
      <c r="D4" s="20">
        <f t="shared" ref="D4:D67" si="3">IF(OR($A4="",$B4="",$C4=""),"",(1/A4)+(1/B4)+(1/C4)-1)</f>
        <v>2.1638773606240891E-2</v>
      </c>
      <c r="E4" s="17">
        <f>IF(OR($A4="",$B4="",$C4=""),"",A4*'MPTO_working_3-way'!$I3)</f>
        <v>2.6256116481680389</v>
      </c>
      <c r="F4" s="21">
        <f>IF(OR($A4="",$B4="",$C4=""),"",B4*'MPTO_working_3-way'!$I3)</f>
        <v>3.4940046057333438</v>
      </c>
      <c r="G4" s="22">
        <f>IF(OR($A4="",$B4="",$C4=""),"",C4*'MPTO_working_3-way'!$I3)</f>
        <v>3.0036179944023482</v>
      </c>
      <c r="H4" s="17">
        <f>IF(OR($A4="",$B4="",$C4=""),"",'MPTO_working_3-way'!E3)</f>
        <v>2.6185404500744394</v>
      </c>
      <c r="I4" s="21">
        <f>IF(OR($A4="",$B4="",$C4=""),"",'MPTO_working_3-way'!F3)</f>
        <v>3.5064990259738495</v>
      </c>
      <c r="J4" s="22">
        <f>IF(OR($A4="",$B4="",$C4=""),"",'MPTO_working_3-way'!G3)</f>
        <v>3.0036963798260423</v>
      </c>
      <c r="K4" s="17">
        <f>IF(OR($A4="",$B4="",$C4=""),"",'OddsRatio_working_3-way'!H3)</f>
        <v>2.6218807221697955</v>
      </c>
      <c r="L4" s="21">
        <f>IF(OR($A4="",$B4="",$C4=""),"",'OddsRatio_working_3-way'!I3)</f>
        <v>3.4999690112426145</v>
      </c>
      <c r="M4" s="22">
        <f>IF(OR($A4="",$B4="",$C4=""),"",'OddsRatio_working_3-way'!J3)</f>
        <v>3.0041073891779639</v>
      </c>
      <c r="N4" s="23">
        <f t="shared" ref="N4" si="4">(1/E4)* 100</f>
        <v>38.086363636363643</v>
      </c>
      <c r="O4" s="24">
        <f t="shared" ref="O4" si="5">(1/F4)* 100</f>
        <v>28.62045454545455</v>
      </c>
      <c r="P4" s="24">
        <f t="shared" ref="P4" si="6">(1/G4)* 100</f>
        <v>33.293181818181814</v>
      </c>
      <c r="Q4" t="s">
        <v>179</v>
      </c>
      <c r="R4" t="s">
        <v>180</v>
      </c>
      <c r="S4" s="48" t="s">
        <v>209</v>
      </c>
      <c r="T4" s="35">
        <v>100</v>
      </c>
      <c r="U4" s="35">
        <f t="shared" ref="U4:U5" si="7">(1/A5)*((T4*A5)-T4)</f>
        <v>35.064935064935064</v>
      </c>
      <c r="V4" s="35">
        <f t="shared" ref="V4:V5" si="8">(1/B5)*((T4*B5)-T4)</f>
        <v>77.375565610859724</v>
      </c>
      <c r="W4" s="35">
        <f t="shared" ref="W4:W5" si="9">(1/C5)*((T4*C5)-T4)</f>
        <v>85.074626865671632</v>
      </c>
      <c r="X4" s="35">
        <f t="shared" ref="X4:X5" si="10">((1/B5)+(1/C5))*T4</f>
        <v>37.549807523468623</v>
      </c>
      <c r="Y4" s="35">
        <f t="shared" ref="Y4:Y5" si="11">((1/A5)+(1/C5))*T4</f>
        <v>79.860438069393297</v>
      </c>
      <c r="Z4" s="35">
        <f t="shared" ref="Z4:Z5" si="12">((1/A5)+(1/B5))*T4</f>
        <v>87.559499324205206</v>
      </c>
      <c r="AA4" s="35">
        <f t="shared" ref="AA4:AA5" si="13">U4-X4</f>
        <v>-2.4848724585335589</v>
      </c>
      <c r="AB4" s="35">
        <f t="shared" ref="AB4:AB5" si="14">V4-Y4</f>
        <v>-2.4848724585335731</v>
      </c>
      <c r="AC4" s="35">
        <f t="shared" ref="AC4:AC5" si="15">W4-Z4</f>
        <v>-2.4848724585335731</v>
      </c>
      <c r="AD4" s="4"/>
      <c r="AE4" s="4"/>
      <c r="AF4">
        <v>1.91</v>
      </c>
      <c r="AG4">
        <v>1.99</v>
      </c>
      <c r="AH4" s="4"/>
      <c r="AI4" s="4"/>
      <c r="AJ4" t="s">
        <v>177</v>
      </c>
    </row>
    <row r="5" spans="1:36" s="12" customFormat="1" ht="15" x14ac:dyDescent="0.25">
      <c r="A5">
        <v>1.54</v>
      </c>
      <c r="B5">
        <v>4.42</v>
      </c>
      <c r="C5">
        <v>6.7</v>
      </c>
      <c r="D5" s="20">
        <f t="shared" si="3"/>
        <v>2.4848724585335713E-2</v>
      </c>
      <c r="E5" s="17">
        <f>IF(OR($A5="",$B5="",$C5=""),"",A5*'MPTO_working_3-way'!$I4)</f>
        <v>1.578267035861417</v>
      </c>
      <c r="F5" s="21">
        <f>IF(OR($A5="",$B5="",$C5=""),"",B5*'MPTO_working_3-way'!$I4)</f>
        <v>4.529831362667184</v>
      </c>
      <c r="G5" s="22">
        <f>IF(OR($A5="",$B5="",$C5=""),"",C5*'MPTO_working_3-way'!$I4)</f>
        <v>6.8664864547217492</v>
      </c>
      <c r="H5" s="17">
        <f>IF(OR($A5="",$B5="",$C5=""),"",'MPTO_working_3-way'!E4)</f>
        <v>1.5598975518522895</v>
      </c>
      <c r="I5" s="21">
        <f>IF(OR($A5="",$B5="",$C5=""),"",'MPTO_working_3-way'!F4)</f>
        <v>4.5879675769497501</v>
      </c>
      <c r="J5" s="22">
        <f>IF(OR($A5="",$B5="",$C5=""),"",'MPTO_working_3-way'!G4)</f>
        <v>7.093666459966113</v>
      </c>
      <c r="K5" s="17">
        <f>IF(OR($A5="",$B5="",$C5=""),"",'OddsRatio_working_3-way'!H4)</f>
        <v>1.5660740439897654</v>
      </c>
      <c r="L5" s="21">
        <f>IF(OR($A5="",$B5="",$C5=""),"",'OddsRatio_working_3-way'!I4)</f>
        <v>4.5851356119351827</v>
      </c>
      <c r="M5" s="22">
        <f>IF(OR($A5="",$B5="",$C5=""),"",'OddsRatio_working_3-way'!J4)</f>
        <v>6.9752260198919727</v>
      </c>
      <c r="N5" s="23">
        <f t="shared" ref="N5:N67" si="16">(1/E5)* 100</f>
        <v>63.360633991458911</v>
      </c>
      <c r="O5" s="24">
        <f t="shared" ref="O5:O67" si="17">(1/F5)* 100</f>
        <v>22.075877001549031</v>
      </c>
      <c r="P5" s="24">
        <f t="shared" ref="P5:P67" si="18">(1/G5)* 100</f>
        <v>14.563489006992047</v>
      </c>
      <c r="Q5" t="s">
        <v>181</v>
      </c>
      <c r="R5" t="s">
        <v>140</v>
      </c>
      <c r="S5" s="48" t="s">
        <v>209</v>
      </c>
      <c r="T5" s="35">
        <v>100</v>
      </c>
      <c r="U5" s="35">
        <f t="shared" si="7"/>
        <v>83.579638752052546</v>
      </c>
      <c r="V5" s="35">
        <f t="shared" si="8"/>
        <v>75.786924939467312</v>
      </c>
      <c r="W5" s="35">
        <f t="shared" si="9"/>
        <v>38.271604938271601</v>
      </c>
      <c r="X5" s="35">
        <f t="shared" si="10"/>
        <v>85.94147012226108</v>
      </c>
      <c r="Y5" s="35">
        <f t="shared" si="11"/>
        <v>78.148756309675846</v>
      </c>
      <c r="Z5" s="35">
        <f t="shared" si="12"/>
        <v>40.633436308480142</v>
      </c>
      <c r="AA5" s="35">
        <f t="shared" si="13"/>
        <v>-2.3618313702085345</v>
      </c>
      <c r="AB5" s="35">
        <f t="shared" si="14"/>
        <v>-2.3618313702085345</v>
      </c>
      <c r="AC5" s="35">
        <f t="shared" si="15"/>
        <v>-2.3618313702085416</v>
      </c>
      <c r="AD5" s="27"/>
      <c r="AE5" s="27"/>
      <c r="AF5">
        <v>1.78</v>
      </c>
      <c r="AG5">
        <v>2.14</v>
      </c>
      <c r="AH5" s="36"/>
      <c r="AI5" s="27"/>
      <c r="AJ5" t="s">
        <v>177</v>
      </c>
    </row>
    <row r="6" spans="1:36" s="12" customFormat="1" ht="15" x14ac:dyDescent="0.25">
      <c r="A6">
        <v>6.09</v>
      </c>
      <c r="B6">
        <v>4.13</v>
      </c>
      <c r="C6">
        <v>1.62</v>
      </c>
      <c r="D6" s="20">
        <f t="shared" si="3"/>
        <v>2.3618313702085336E-2</v>
      </c>
      <c r="E6" s="17">
        <f>IF(OR($A6="",$B6="",$C6=""),"",A6*'MPTO_working_3-way'!$I5)</f>
        <v>6.2338355304456998</v>
      </c>
      <c r="F6" s="21">
        <f>IF(OR($A6="",$B6="",$C6=""),"",B6*'MPTO_working_3-way'!$I5)</f>
        <v>4.2275436355896128</v>
      </c>
      <c r="G6" s="22">
        <f>IF(OR($A6="",$B6="",$C6=""),"",C6*'MPTO_working_3-way'!$I5)</f>
        <v>1.6582616681973783</v>
      </c>
      <c r="H6" s="17">
        <f>IF(OR($A6="",$B6="",$C6=""),"",'MPTO_working_3-way'!E5)</f>
        <v>6.3966904548921164</v>
      </c>
      <c r="I6" s="21">
        <f>IF(OR($A6="",$B6="",$C6=""),"",'MPTO_working_3-way'!F5)</f>
        <v>4.268798026363072</v>
      </c>
      <c r="J6" s="22">
        <f>IF(OR($A6="",$B6="",$C6=""),"",'MPTO_working_3-way'!G5)</f>
        <v>1.6409282169914137</v>
      </c>
      <c r="K6" s="17">
        <f>IF(OR($A6="",$B6="",$C6=""),"",'OddsRatio_working_3-way'!H5)</f>
        <v>6.3116248977509208</v>
      </c>
      <c r="L6" s="21">
        <f>IF(OR($A6="",$B6="",$C6=""),"",'OddsRatio_working_3-way'!I5)</f>
        <v>4.266284072683769</v>
      </c>
      <c r="M6" s="22">
        <f>IF(OR($A6="",$B6="",$C6=""),"",'OddsRatio_working_3-way'!J5)</f>
        <v>1.6469955671130794</v>
      </c>
      <c r="N6" s="23">
        <f t="shared" si="16"/>
        <v>16.041488343990736</v>
      </c>
      <c r="O6" s="24">
        <f t="shared" si="17"/>
        <v>23.65439806656261</v>
      </c>
      <c r="P6" s="24">
        <f t="shared" si="18"/>
        <v>60.304113589446651</v>
      </c>
      <c r="Q6" t="s">
        <v>139</v>
      </c>
      <c r="R6" t="s">
        <v>182</v>
      </c>
      <c r="S6" s="48" t="s">
        <v>209</v>
      </c>
      <c r="T6" s="35">
        <v>100</v>
      </c>
      <c r="U6" s="35">
        <f t="shared" ref="U6:U67" si="19">(1/A7)*((T6*A7)-T6)</f>
        <v>40.828402366863905</v>
      </c>
      <c r="V6" s="35">
        <f t="shared" ref="V6:V67" si="20">(1/B7)*((T6*B7)-T6)</f>
        <v>74.683544303797461</v>
      </c>
      <c r="W6" s="35">
        <f t="shared" ref="W6:W67" si="21">(1/C7)*((T6*C7)-T6)</f>
        <v>81.343283582089541</v>
      </c>
      <c r="X6" s="35">
        <f t="shared" ref="X6:X67" si="22">((1/B7)+(1/C7))*T6</f>
        <v>43.973172114112977</v>
      </c>
      <c r="Y6" s="35">
        <f t="shared" ref="Y6:Y67" si="23">((1/A7)+(1/C7))*T6</f>
        <v>77.828314051046547</v>
      </c>
      <c r="Z6" s="35">
        <f t="shared" ref="Z6:Z67" si="24">((1/A7)+(1/B7))*T6</f>
        <v>84.488053329338612</v>
      </c>
      <c r="AA6" s="35">
        <f t="shared" ref="AA6:AA67" si="25">U6-X6</f>
        <v>-3.1447697472490717</v>
      </c>
      <c r="AB6" s="35">
        <f t="shared" ref="AB6:AB67" si="26">V6-Y6</f>
        <v>-3.1447697472490859</v>
      </c>
      <c r="AC6" s="35">
        <f t="shared" ref="AC6:AC67" si="27">W6-Z6</f>
        <v>-3.1447697472490717</v>
      </c>
      <c r="AD6" s="27"/>
      <c r="AE6" s="27"/>
      <c r="AF6">
        <v>1.88</v>
      </c>
      <c r="AG6">
        <v>2.0299999999999998</v>
      </c>
      <c r="AH6" s="36"/>
      <c r="AI6" s="27"/>
      <c r="AJ6" t="s">
        <v>177</v>
      </c>
    </row>
    <row r="7" spans="1:36" s="12" customFormat="1" ht="15" x14ac:dyDescent="0.25">
      <c r="A7">
        <v>1.69</v>
      </c>
      <c r="B7">
        <v>3.95</v>
      </c>
      <c r="C7">
        <v>5.36</v>
      </c>
      <c r="D7" s="20">
        <f t="shared" si="3"/>
        <v>3.1447697472490654E-2</v>
      </c>
      <c r="E7" s="17">
        <f>IF(OR($A7="",$B7="",$C7=""),"",A7*'MPTO_working_3-way'!$I6)</f>
        <v>1.7431466087285092</v>
      </c>
      <c r="F7" s="21">
        <f>IF(OR($A7="",$B7="",$C7=""),"",B7*'MPTO_working_3-way'!$I6)</f>
        <v>4.0742184050163379</v>
      </c>
      <c r="G7" s="22">
        <f>IF(OR($A7="",$B7="",$C7=""),"",C7*'MPTO_working_3-way'!$I6)</f>
        <v>5.5285596584525498</v>
      </c>
      <c r="H7" s="17">
        <f>IF(OR($A7="",$B7="",$C7=""),"",'MPTO_working_3-way'!E6)</f>
        <v>1.7204792118322612</v>
      </c>
      <c r="I7" s="21">
        <f>IF(OR($A7="",$B7="",$C7=""),"",'MPTO_working_3-way'!F6)</f>
        <v>4.1206189025864894</v>
      </c>
      <c r="J7" s="22">
        <f>IF(OR($A7="",$B7="",$C7=""),"",'MPTO_working_3-way'!G6)</f>
        <v>5.6790884003623034</v>
      </c>
      <c r="K7" s="17">
        <f>IF(OR($A7="",$B7="",$C7=""),"",'OddsRatio_working_3-way'!H6)</f>
        <v>1.7285510532508201</v>
      </c>
      <c r="L7" s="21">
        <f>IF(OR($A7="",$B7="",$C7=""),"",'OddsRatio_working_3-way'!I6)</f>
        <v>4.1148197204201749</v>
      </c>
      <c r="M7" s="22">
        <f>IF(OR($A7="",$B7="",$C7=""),"",'OddsRatio_working_3-way'!J6)</f>
        <v>5.6035979596718519</v>
      </c>
      <c r="N7" s="23">
        <f t="shared" si="16"/>
        <v>57.367521182249995</v>
      </c>
      <c r="O7" s="24">
        <f t="shared" si="17"/>
        <v>24.544585012152531</v>
      </c>
      <c r="P7" s="24">
        <f t="shared" si="18"/>
        <v>18.087893805597481</v>
      </c>
      <c r="Q7" t="s">
        <v>183</v>
      </c>
      <c r="R7" t="s">
        <v>141</v>
      </c>
      <c r="S7" s="48" t="s">
        <v>209</v>
      </c>
      <c r="T7" s="35">
        <v>100</v>
      </c>
      <c r="U7" s="35">
        <f t="shared" si="19"/>
        <v>56.140350877192972</v>
      </c>
      <c r="V7" s="35">
        <f t="shared" si="20"/>
        <v>69.135802469135797</v>
      </c>
      <c r="W7" s="35">
        <f t="shared" si="21"/>
        <v>71.910112359550567</v>
      </c>
      <c r="X7" s="35">
        <f t="shared" si="22"/>
        <v>58.954085171313643</v>
      </c>
      <c r="Y7" s="35">
        <f t="shared" si="23"/>
        <v>71.949536763256461</v>
      </c>
      <c r="Z7" s="35">
        <f t="shared" si="24"/>
        <v>74.723846653671217</v>
      </c>
      <c r="AA7" s="35">
        <f t="shared" si="25"/>
        <v>-2.8137342941206711</v>
      </c>
      <c r="AB7" s="35">
        <f t="shared" si="26"/>
        <v>-2.813734294120664</v>
      </c>
      <c r="AC7" s="35">
        <f t="shared" si="27"/>
        <v>-2.8137342941206498</v>
      </c>
      <c r="AD7" s="27"/>
      <c r="AE7" s="27"/>
      <c r="AF7">
        <v>2.09</v>
      </c>
      <c r="AG7">
        <v>1.82</v>
      </c>
      <c r="AH7" s="36"/>
      <c r="AI7" s="27"/>
      <c r="AJ7" t="s">
        <v>94</v>
      </c>
    </row>
    <row r="8" spans="1:36" ht="15" x14ac:dyDescent="0.25">
      <c r="A8">
        <v>2.2799999999999998</v>
      </c>
      <c r="B8">
        <v>3.24</v>
      </c>
      <c r="C8">
        <v>3.56</v>
      </c>
      <c r="D8" s="20">
        <f t="shared" si="3"/>
        <v>2.8137342941206622E-2</v>
      </c>
      <c r="E8" s="17">
        <f>IF(OR($A8="",$B8="",$C8=""),"",A8*'MPTO_working_3-way'!$I7)</f>
        <v>2.3441531419059509</v>
      </c>
      <c r="F8" s="21">
        <f>IF(OR($A8="",$B8="",$C8=""),"",B8*'MPTO_working_3-way'!$I7)</f>
        <v>3.3311649911295098</v>
      </c>
      <c r="G8" s="22">
        <f>IF(OR($A8="",$B8="",$C8=""),"",C8*'MPTO_working_3-way'!$I7)</f>
        <v>3.6601689408706957</v>
      </c>
      <c r="H8" s="17">
        <f>IF(OR($A8="",$B8="",$C8=""),"",'MPTO_working_3-way'!E7)</f>
        <v>2.3298217961002661</v>
      </c>
      <c r="I8" s="21">
        <f>IF(OR($A8="",$B8="",$C8=""),"",'MPTO_working_3-way'!F7)</f>
        <v>3.341543941254443</v>
      </c>
      <c r="J8" s="22">
        <f>IF(OR($A8="",$B8="",$C8=""),"",'MPTO_working_3-way'!G7)</f>
        <v>3.682973174032679</v>
      </c>
      <c r="K8" s="17">
        <f>IF(OR($A8="",$B8="",$C8=""),"",'OddsRatio_working_3-way'!H7)</f>
        <v>2.3359875853693906</v>
      </c>
      <c r="L8" s="21">
        <f>IF(OR($A8="",$B8="",$C8=""),"",'OddsRatio_working_3-way'!I7)</f>
        <v>3.3379782743964337</v>
      </c>
      <c r="M8" s="22">
        <f>IF(OR($A8="",$B8="",$C8=""),"",'OddsRatio_working_3-way'!J7)</f>
        <v>3.6719751707387798</v>
      </c>
      <c r="N8" s="23">
        <f t="shared" si="16"/>
        <v>42.659328954375994</v>
      </c>
      <c r="O8" s="24">
        <f t="shared" si="17"/>
        <v>30.019527782709034</v>
      </c>
      <c r="P8" s="24">
        <f t="shared" si="18"/>
        <v>27.321143262914958</v>
      </c>
      <c r="Q8" t="s">
        <v>97</v>
      </c>
      <c r="R8" t="s">
        <v>143</v>
      </c>
      <c r="S8" s="48" t="s">
        <v>209</v>
      </c>
      <c r="T8" s="35">
        <v>100</v>
      </c>
      <c r="U8" s="35">
        <f t="shared" si="19"/>
        <v>27.007299270072991</v>
      </c>
      <c r="V8" s="35">
        <f t="shared" si="20"/>
        <v>79.797979797979792</v>
      </c>
      <c r="W8" s="35">
        <f t="shared" si="21"/>
        <v>89.785495403472922</v>
      </c>
      <c r="X8" s="35">
        <f t="shared" si="22"/>
        <v>30.416524798547272</v>
      </c>
      <c r="Y8" s="35">
        <f t="shared" si="23"/>
        <v>83.207205326454073</v>
      </c>
      <c r="Z8" s="35">
        <f t="shared" si="24"/>
        <v>93.194720931947202</v>
      </c>
      <c r="AA8" s="35">
        <f t="shared" si="25"/>
        <v>-3.4092255284742805</v>
      </c>
      <c r="AB8" s="35">
        <f t="shared" si="26"/>
        <v>-3.4092255284742805</v>
      </c>
      <c r="AC8" s="35">
        <f t="shared" si="27"/>
        <v>-3.4092255284742805</v>
      </c>
      <c r="AF8">
        <v>2.4500000000000002</v>
      </c>
      <c r="AG8">
        <v>1.6</v>
      </c>
      <c r="AJ8" t="s">
        <v>94</v>
      </c>
    </row>
    <row r="9" spans="1:36" ht="15" x14ac:dyDescent="0.25">
      <c r="A9">
        <v>1.37</v>
      </c>
      <c r="B9">
        <v>4.95</v>
      </c>
      <c r="C9">
        <v>9.7899999999999991</v>
      </c>
      <c r="D9" s="20">
        <f t="shared" si="3"/>
        <v>3.409225528474269E-2</v>
      </c>
      <c r="E9" s="17">
        <f>IF(OR($A9="",$B9="",$C9=""),"",A9*'MPTO_working_3-way'!$I8)</f>
        <v>1.4167063897400975</v>
      </c>
      <c r="F9" s="21">
        <f>IF(OR($A9="",$B9="",$C9=""),"",B9*'MPTO_working_3-way'!$I8)</f>
        <v>5.1187566636594761</v>
      </c>
      <c r="G9" s="22">
        <f>IF(OR($A9="",$B9="",$C9=""),"",C9*'MPTO_working_3-way'!$I8)</f>
        <v>10.123763179237629</v>
      </c>
      <c r="H9" s="17">
        <f>IF(OR($A9="",$B9="",$C9=""),"",'MPTO_working_3-way'!E8)</f>
        <v>1.3916665737946396</v>
      </c>
      <c r="I9" s="21">
        <f>IF(OR($A9="",$B9="",$C9=""),"",'MPTO_working_3-way'!F8)</f>
        <v>5.245045457376377</v>
      </c>
      <c r="J9" s="22">
        <f>IF(OR($A9="",$B9="",$C9=""),"",'MPTO_working_3-way'!G8)</f>
        <v>11.015525616963799</v>
      </c>
      <c r="K9" s="17">
        <f>IF(OR($A9="",$B9="",$C9=""),"",'OddsRatio_working_3-way'!H8)</f>
        <v>1.3993185576693226</v>
      </c>
      <c r="L9" s="21">
        <f>IF(OR($A9="",$B9="",$C9=""),"",'OddsRatio_working_3-way'!I8)</f>
        <v>5.2629954129562799</v>
      </c>
      <c r="M9" s="22">
        <f>IF(OR($A9="",$B9="",$C9=""),"",'OddsRatio_working_3-way'!J8)</f>
        <v>10.486513843009037</v>
      </c>
      <c r="N9" s="23">
        <f t="shared" si="16"/>
        <v>70.586256068447284</v>
      </c>
      <c r="O9" s="24">
        <f t="shared" si="17"/>
        <v>19.535994103792483</v>
      </c>
      <c r="P9" s="24">
        <f t="shared" si="18"/>
        <v>9.877749827760244</v>
      </c>
      <c r="Q9" t="s">
        <v>184</v>
      </c>
      <c r="R9" t="s">
        <v>100</v>
      </c>
      <c r="S9" s="48" t="s">
        <v>209</v>
      </c>
      <c r="T9" s="35">
        <v>100</v>
      </c>
      <c r="U9" s="35">
        <f t="shared" si="19"/>
        <v>38.650306748466257</v>
      </c>
      <c r="V9" s="35">
        <f t="shared" si="20"/>
        <v>74.554707379134854</v>
      </c>
      <c r="W9" s="35">
        <f t="shared" si="21"/>
        <v>83.922829581993568</v>
      </c>
      <c r="X9" s="35">
        <f t="shared" si="22"/>
        <v>41.522463038871571</v>
      </c>
      <c r="Y9" s="35">
        <f t="shared" si="23"/>
        <v>77.426863669540168</v>
      </c>
      <c r="Z9" s="35">
        <f t="shared" si="24"/>
        <v>86.794985872398883</v>
      </c>
      <c r="AA9" s="35">
        <f t="shared" si="25"/>
        <v>-2.8721562904053144</v>
      </c>
      <c r="AB9" s="35">
        <f t="shared" si="26"/>
        <v>-2.8721562904053144</v>
      </c>
      <c r="AC9" s="35">
        <f t="shared" si="27"/>
        <v>-2.8721562904053144</v>
      </c>
      <c r="AF9">
        <v>1.83</v>
      </c>
      <c r="AG9">
        <v>2.0499999999999998</v>
      </c>
      <c r="AJ9" t="s">
        <v>94</v>
      </c>
    </row>
    <row r="10" spans="1:36" ht="15" x14ac:dyDescent="0.25">
      <c r="A10">
        <v>1.63</v>
      </c>
      <c r="B10">
        <v>3.93</v>
      </c>
      <c r="C10">
        <v>6.22</v>
      </c>
      <c r="D10" s="20">
        <f t="shared" si="3"/>
        <v>2.8721562904053144E-2</v>
      </c>
      <c r="E10" s="17">
        <f>IF(OR($A10="",$B10="",$C10=""),"",A10*'MPTO_working_3-way'!$I9)</f>
        <v>1.6768161475336065</v>
      </c>
      <c r="F10" s="21">
        <f>IF(OR($A10="",$B10="",$C10=""),"",B10*'MPTO_working_3-way'!$I9)</f>
        <v>4.0428757422129289</v>
      </c>
      <c r="G10" s="22">
        <f>IF(OR($A10="",$B10="",$C10=""),"",C10*'MPTO_working_3-way'!$I9)</f>
        <v>6.3986481212632107</v>
      </c>
      <c r="H10" s="17">
        <f>IF(OR($A10="",$B10="",$C10=""),"",'MPTO_working_3-way'!E9)</f>
        <v>1.6558400168401457</v>
      </c>
      <c r="I10" s="21">
        <f>IF(OR($A10="",$B10="",$C10=""),"",'MPTO_working_3-way'!F9)</f>
        <v>4.0836482767239204</v>
      </c>
      <c r="J10" s="22">
        <f>IF(OR($A10="",$B10="",$C10=""),"",'MPTO_working_3-way'!G9)</f>
        <v>6.6138506652189326</v>
      </c>
      <c r="K10" s="17">
        <f>IF(OR($A10="",$B10="",$C10=""),"",'OddsRatio_working_3-way'!H9)</f>
        <v>1.6632559127643409</v>
      </c>
      <c r="L10" s="21">
        <f>IF(OR($A10="",$B10="",$C10=""),"",'OddsRatio_working_3-way'!I9)</f>
        <v>4.0846663879357443</v>
      </c>
      <c r="M10" s="22">
        <f>IF(OR($A10="",$B10="",$C10=""),"",'OddsRatio_working_3-way'!J9)</f>
        <v>6.4955489914759665</v>
      </c>
      <c r="N10" s="23">
        <f t="shared" si="16"/>
        <v>59.636830279269368</v>
      </c>
      <c r="O10" s="24">
        <f t="shared" si="17"/>
        <v>24.734868538221136</v>
      </c>
      <c r="P10" s="24">
        <f t="shared" si="18"/>
        <v>15.628301182509496</v>
      </c>
      <c r="Q10" t="s">
        <v>96</v>
      </c>
      <c r="R10" t="s">
        <v>113</v>
      </c>
      <c r="S10" s="48" t="s">
        <v>209</v>
      </c>
      <c r="T10" s="35">
        <v>100</v>
      </c>
      <c r="U10" s="35">
        <f t="shared" si="19"/>
        <v>56.521739130434774</v>
      </c>
      <c r="V10" s="35">
        <f t="shared" si="20"/>
        <v>69.135802469135797</v>
      </c>
      <c r="W10" s="35">
        <f t="shared" si="21"/>
        <v>71.590909090909093</v>
      </c>
      <c r="X10" s="35">
        <f t="shared" si="22"/>
        <v>59.27328843995511</v>
      </c>
      <c r="Y10" s="35">
        <f t="shared" si="23"/>
        <v>71.887351778656125</v>
      </c>
      <c r="Z10" s="35">
        <f t="shared" si="24"/>
        <v>74.342458400429408</v>
      </c>
      <c r="AA10" s="35">
        <f t="shared" si="25"/>
        <v>-2.7515493095203354</v>
      </c>
      <c r="AB10" s="35">
        <f t="shared" si="26"/>
        <v>-2.7515493095203283</v>
      </c>
      <c r="AC10" s="35">
        <f t="shared" si="27"/>
        <v>-2.7515493095203141</v>
      </c>
      <c r="AF10">
        <v>2.17</v>
      </c>
      <c r="AG10">
        <v>1.75</v>
      </c>
      <c r="AJ10" t="s">
        <v>94</v>
      </c>
    </row>
    <row r="11" spans="1:36" ht="15" x14ac:dyDescent="0.25">
      <c r="A11">
        <v>2.2999999999999998</v>
      </c>
      <c r="B11">
        <v>3.24</v>
      </c>
      <c r="C11">
        <v>3.52</v>
      </c>
      <c r="D11" s="20">
        <f t="shared" si="3"/>
        <v>2.7515493095203292E-2</v>
      </c>
      <c r="E11" s="17">
        <f>IF(OR($A11="",$B11="",$C11=""),"",A11*'MPTO_working_3-way'!$I10)</f>
        <v>2.3632856341189674</v>
      </c>
      <c r="F11" s="21">
        <f>IF(OR($A11="",$B11="",$C11=""),"",B11*'MPTO_working_3-way'!$I10)</f>
        <v>3.3291501976284588</v>
      </c>
      <c r="G11" s="22">
        <f>IF(OR($A11="",$B11="",$C11=""),"",C11*'MPTO_working_3-way'!$I10)</f>
        <v>3.6168545356951154</v>
      </c>
      <c r="H11" s="17">
        <f>IF(OR($A11="",$B11="",$C11=""),"",'MPTO_working_3-way'!E10)</f>
        <v>2.3495645610498306</v>
      </c>
      <c r="I11" s="21">
        <f>IF(OR($A11="",$B11="",$C11=""),"",'MPTO_working_3-way'!F10)</f>
        <v>3.3392310355831056</v>
      </c>
      <c r="J11" s="22">
        <f>IF(OR($A11="",$B11="",$C11=""),"",'MPTO_working_3-way'!G10)</f>
        <v>3.6374339935213809</v>
      </c>
      <c r="K11" s="17">
        <f>IF(OR($A11="",$B11="",$C11=""),"",'OddsRatio_working_3-way'!H10)</f>
        <v>2.355494212210032</v>
      </c>
      <c r="L11" s="21">
        <f>IF(OR($A11="",$B11="",$C11=""),"",'OddsRatio_working_3-way'!I10)</f>
        <v>3.3356207964234397</v>
      </c>
      <c r="M11" s="22">
        <f>IF(OR($A11="",$B11="",$C11=""),"",'OddsRatio_working_3-way'!J10)</f>
        <v>3.627573395976369</v>
      </c>
      <c r="N11" s="23">
        <f t="shared" si="16"/>
        <v>42.313971090202131</v>
      </c>
      <c r="O11" s="24">
        <f t="shared" si="17"/>
        <v>30.037695526995339</v>
      </c>
      <c r="P11" s="24">
        <f t="shared" si="18"/>
        <v>27.64833338280253</v>
      </c>
      <c r="Q11" t="s">
        <v>185</v>
      </c>
      <c r="R11" t="s">
        <v>99</v>
      </c>
      <c r="S11" s="48" t="s">
        <v>209</v>
      </c>
      <c r="T11" s="35">
        <v>100</v>
      </c>
      <c r="U11" s="35">
        <f t="shared" si="19"/>
        <v>66.101694915254228</v>
      </c>
      <c r="V11" s="35">
        <f t="shared" si="20"/>
        <v>72.527472527472526</v>
      </c>
      <c r="W11" s="35">
        <f t="shared" si="21"/>
        <v>58.15899581589958</v>
      </c>
      <c r="X11" s="35">
        <f t="shared" si="22"/>
        <v>69.313531656627873</v>
      </c>
      <c r="Y11" s="35">
        <f t="shared" si="23"/>
        <v>75.739309268846171</v>
      </c>
      <c r="Z11" s="35">
        <f t="shared" si="24"/>
        <v>61.370832557273225</v>
      </c>
      <c r="AA11" s="35">
        <f t="shared" si="25"/>
        <v>-3.2118367413736451</v>
      </c>
      <c r="AB11" s="35">
        <f t="shared" si="26"/>
        <v>-3.2118367413736451</v>
      </c>
      <c r="AC11" s="35">
        <f t="shared" si="27"/>
        <v>-3.2118367413736451</v>
      </c>
      <c r="AF11">
        <v>2.41</v>
      </c>
      <c r="AG11">
        <v>1.62</v>
      </c>
      <c r="AJ11" t="s">
        <v>94</v>
      </c>
    </row>
    <row r="12" spans="1:36" ht="15" x14ac:dyDescent="0.25">
      <c r="A12">
        <v>2.95</v>
      </c>
      <c r="B12">
        <v>3.64</v>
      </c>
      <c r="C12">
        <v>2.39</v>
      </c>
      <c r="D12" s="20">
        <f t="shared" si="3"/>
        <v>3.2118367413736415E-2</v>
      </c>
      <c r="E12" s="17">
        <f>IF(OR($A12="",$B12="",$C12=""),"",A12*'MPTO_working_3-way'!$I11)</f>
        <v>3.0447491838705227</v>
      </c>
      <c r="F12" s="21">
        <f>IF(OR($A12="",$B12="",$C12=""),"",B12*'MPTO_working_3-way'!$I11)</f>
        <v>3.7569108573860008</v>
      </c>
      <c r="G12" s="22">
        <f>IF(OR($A12="",$B12="",$C12=""),"",C12*'MPTO_working_3-way'!$I11)</f>
        <v>2.4667628981188301</v>
      </c>
      <c r="H12" s="17">
        <f>IF(OR($A12="",$B12="",$C12=""),"",'MPTO_working_3-way'!E11)</f>
        <v>3.0462085926854399</v>
      </c>
      <c r="I12" s="21">
        <f>IF(OR($A12="",$B12="",$C12=""),"",'MPTO_working_3-way'!F11)</f>
        <v>3.787604010779634</v>
      </c>
      <c r="J12" s="22">
        <f>IF(OR($A12="",$B12="",$C12=""),"",'MPTO_working_3-way'!G11)</f>
        <v>2.452760330452135</v>
      </c>
      <c r="K12" s="17">
        <f>IF(OR($A12="",$B12="",$C12=""),"",'OddsRatio_working_3-way'!H11)</f>
        <v>3.0469882421850998</v>
      </c>
      <c r="L12" s="21">
        <f>IF(OR($A12="",$B12="",$C12=""),"",'OddsRatio_working_3-way'!I11)</f>
        <v>3.7713071586505964</v>
      </c>
      <c r="M12" s="22">
        <f>IF(OR($A12="",$B12="",$C12=""),"",'OddsRatio_working_3-way'!J11)</f>
        <v>2.4591352085319431</v>
      </c>
      <c r="N12" s="23">
        <f t="shared" si="16"/>
        <v>32.84342780342871</v>
      </c>
      <c r="O12" s="24">
        <f t="shared" si="17"/>
        <v>26.617613192339203</v>
      </c>
      <c r="P12" s="24">
        <f t="shared" si="18"/>
        <v>40.538959004232098</v>
      </c>
      <c r="Q12" t="s">
        <v>151</v>
      </c>
      <c r="R12" t="s">
        <v>75</v>
      </c>
      <c r="S12" s="48" t="s">
        <v>209</v>
      </c>
      <c r="T12" s="35">
        <v>100</v>
      </c>
      <c r="U12" s="35">
        <f t="shared" si="19"/>
        <v>80.98859315589354</v>
      </c>
      <c r="V12" s="35">
        <f t="shared" si="20"/>
        <v>72.375690607734811</v>
      </c>
      <c r="W12" s="35">
        <f t="shared" si="21"/>
        <v>42.857142857142854</v>
      </c>
      <c r="X12" s="35">
        <f t="shared" si="22"/>
        <v>84.767166535122328</v>
      </c>
      <c r="Y12" s="35">
        <f t="shared" si="23"/>
        <v>76.154263986963613</v>
      </c>
      <c r="Z12" s="35">
        <f t="shared" si="24"/>
        <v>46.635716236371664</v>
      </c>
      <c r="AA12" s="35">
        <f t="shared" si="25"/>
        <v>-3.7785733792287886</v>
      </c>
      <c r="AB12" s="35">
        <f t="shared" si="26"/>
        <v>-3.7785733792288028</v>
      </c>
      <c r="AC12" s="35">
        <f t="shared" si="27"/>
        <v>-3.7785733792288099</v>
      </c>
      <c r="AF12">
        <v>1.79</v>
      </c>
      <c r="AG12">
        <v>2.09</v>
      </c>
      <c r="AJ12" t="s">
        <v>71</v>
      </c>
    </row>
    <row r="13" spans="1:36" ht="15" x14ac:dyDescent="0.25">
      <c r="A13">
        <v>5.26</v>
      </c>
      <c r="B13">
        <v>3.62</v>
      </c>
      <c r="C13">
        <v>1.75</v>
      </c>
      <c r="D13" s="20">
        <f t="shared" si="3"/>
        <v>3.7785733792288001E-2</v>
      </c>
      <c r="E13" s="17">
        <f>IF(OR($A13="",$B13="",$C13=""),"",A13*'MPTO_working_3-way'!$I12)</f>
        <v>5.4587529597474349</v>
      </c>
      <c r="F13" s="21">
        <f>IF(OR($A13="",$B13="",$C13=""),"",B13*'MPTO_working_3-way'!$I12)</f>
        <v>3.7567843563280827</v>
      </c>
      <c r="G13" s="22">
        <f>IF(OR($A13="",$B13="",$C13=""),"",C13*'MPTO_working_3-way'!$I12)</f>
        <v>1.8161250341365041</v>
      </c>
      <c r="H13" s="17">
        <f>IF(OR($A13="",$B13="",$C13=""),"",'MPTO_working_3-way'!E12)</f>
        <v>5.6332054164623937</v>
      </c>
      <c r="I13" s="21">
        <f>IF(OR($A13="",$B13="",$C13=""),"",'MPTO_working_3-way'!F12)</f>
        <v>3.7929382035900878</v>
      </c>
      <c r="J13" s="22">
        <f>IF(OR($A13="",$B13="",$C13=""),"",'MPTO_working_3-way'!G12)</f>
        <v>1.7894423113068227</v>
      </c>
      <c r="K13" s="17">
        <f>IF(OR($A13="",$B13="",$C13=""),"",'OddsRatio_working_3-way'!H12)</f>
        <v>5.5398236706386319</v>
      </c>
      <c r="L13" s="21">
        <f>IF(OR($A13="",$B13="",$C13=""),"",'OddsRatio_working_3-way'!I12)</f>
        <v>3.7920981260735247</v>
      </c>
      <c r="M13" s="22">
        <f>IF(OR($A13="",$B13="",$C13=""),"",'OddsRatio_working_3-way'!J12)</f>
        <v>1.7992647307462382</v>
      </c>
      <c r="N13" s="23">
        <f t="shared" si="16"/>
        <v>18.319202341156466</v>
      </c>
      <c r="O13" s="24">
        <f t="shared" si="17"/>
        <v>26.61850947913895</v>
      </c>
      <c r="P13" s="24">
        <f t="shared" si="18"/>
        <v>55.062288179704581</v>
      </c>
      <c r="Q13" t="s">
        <v>87</v>
      </c>
      <c r="R13" t="s">
        <v>104</v>
      </c>
      <c r="S13" s="48" t="s">
        <v>209</v>
      </c>
      <c r="T13" s="35">
        <v>100</v>
      </c>
      <c r="U13" s="35">
        <f t="shared" si="19"/>
        <v>70.414201183431956</v>
      </c>
      <c r="V13" s="35">
        <f t="shared" si="20"/>
        <v>71.428571428571431</v>
      </c>
      <c r="W13" s="35">
        <f t="shared" si="21"/>
        <v>54.751131221719454</v>
      </c>
      <c r="X13" s="35">
        <f t="shared" si="22"/>
        <v>73.820297349709122</v>
      </c>
      <c r="Y13" s="35">
        <f t="shared" si="23"/>
        <v>74.834667594848597</v>
      </c>
      <c r="Z13" s="35">
        <f t="shared" si="24"/>
        <v>58.157227387996627</v>
      </c>
      <c r="AA13" s="35">
        <f t="shared" si="25"/>
        <v>-3.406096166277166</v>
      </c>
      <c r="AB13" s="35">
        <f t="shared" si="26"/>
        <v>-3.406096166277166</v>
      </c>
      <c r="AC13" s="35">
        <f t="shared" si="27"/>
        <v>-3.4060961662771732</v>
      </c>
      <c r="AF13">
        <v>1.94</v>
      </c>
      <c r="AG13">
        <v>1.93</v>
      </c>
      <c r="AJ13" t="s">
        <v>71</v>
      </c>
    </row>
    <row r="14" spans="1:36" ht="15" x14ac:dyDescent="0.25">
      <c r="A14">
        <v>3.38</v>
      </c>
      <c r="B14">
        <v>3.5</v>
      </c>
      <c r="C14">
        <v>2.21</v>
      </c>
      <c r="D14" s="20">
        <f t="shared" si="3"/>
        <v>3.4060961662771616E-2</v>
      </c>
      <c r="E14" s="17">
        <f>IF(OR($A14="",$B14="",$C14=""),"",A14*'MPTO_working_3-way'!$I13)</f>
        <v>3.495126050420168</v>
      </c>
      <c r="F14" s="21">
        <f>IF(OR($A14="",$B14="",$C14=""),"",B14*'MPTO_working_3-way'!$I13)</f>
        <v>3.6192133658197005</v>
      </c>
      <c r="G14" s="22">
        <f>IF(OR($A14="",$B14="",$C14=""),"",C14*'MPTO_working_3-way'!$I13)</f>
        <v>2.2852747252747254</v>
      </c>
      <c r="H14" s="17">
        <f>IF(OR($A14="",$B14="",$C14=""),"",'MPTO_working_3-way'!E13)</f>
        <v>3.5148849402854649</v>
      </c>
      <c r="I14" s="21">
        <f>IF(OR($A14="",$B14="",$C14=""),"",'MPTO_working_3-way'!F13)</f>
        <v>3.644837793753398</v>
      </c>
      <c r="J14" s="22">
        <f>IF(OR($A14="",$B14="",$C14=""),"",'MPTO_working_3-way'!G13)</f>
        <v>2.2668795791846703</v>
      </c>
      <c r="K14" s="17">
        <f>IF(OR($A14="",$B14="",$C14=""),"",'OddsRatio_working_3-way'!H13)</f>
        <v>3.5070467854387135</v>
      </c>
      <c r="L14" s="21">
        <f>IF(OR($A14="",$B14="",$C14=""),"",'OddsRatio_working_3-way'!I13)</f>
        <v>3.6334525057129339</v>
      </c>
      <c r="M14" s="22">
        <f>IF(OR($A14="",$B14="",$C14=""),"",'OddsRatio_working_3-way'!J13)</f>
        <v>2.2745910127650606</v>
      </c>
      <c r="N14" s="23">
        <f t="shared" si="16"/>
        <v>28.611271398345838</v>
      </c>
      <c r="O14" s="24">
        <f t="shared" si="17"/>
        <v>27.630313521831123</v>
      </c>
      <c r="P14" s="24">
        <f t="shared" si="18"/>
        <v>43.758415079823038</v>
      </c>
      <c r="Q14" t="s">
        <v>68</v>
      </c>
      <c r="R14" t="s">
        <v>154</v>
      </c>
      <c r="S14" s="48" t="s">
        <v>209</v>
      </c>
      <c r="T14" s="35">
        <v>100</v>
      </c>
      <c r="U14" s="35">
        <f t="shared" si="19"/>
        <v>72.14484679665739</v>
      </c>
      <c r="V14" s="35">
        <f t="shared" si="20"/>
        <v>73.262032085561486</v>
      </c>
      <c r="W14" s="35">
        <f t="shared" si="21"/>
        <v>51.219512195121943</v>
      </c>
      <c r="X14" s="35">
        <f t="shared" si="22"/>
        <v>75.518455719316549</v>
      </c>
      <c r="Y14" s="35">
        <f t="shared" si="23"/>
        <v>76.635641008220674</v>
      </c>
      <c r="Z14" s="35">
        <f t="shared" si="24"/>
        <v>54.593121117781116</v>
      </c>
      <c r="AA14" s="35">
        <f t="shared" si="25"/>
        <v>-3.3736089226591588</v>
      </c>
      <c r="AB14" s="35">
        <f t="shared" si="26"/>
        <v>-3.3736089226591872</v>
      </c>
      <c r="AC14" s="35">
        <f t="shared" si="27"/>
        <v>-3.373608922659173</v>
      </c>
      <c r="AF14">
        <v>1.82</v>
      </c>
      <c r="AG14">
        <v>2.0499999999999998</v>
      </c>
      <c r="AJ14" t="s">
        <v>71</v>
      </c>
    </row>
    <row r="15" spans="1:36" ht="15" x14ac:dyDescent="0.25">
      <c r="A15">
        <v>3.59</v>
      </c>
      <c r="B15">
        <v>3.74</v>
      </c>
      <c r="C15">
        <v>2.0499999999999998</v>
      </c>
      <c r="D15" s="20">
        <f t="shared" si="3"/>
        <v>3.3736089226591659E-2</v>
      </c>
      <c r="E15" s="17">
        <f>IF(OR($A15="",$B15="",$C15=""),"",A15*'MPTO_working_3-way'!$I14)</f>
        <v>3.711112560323464</v>
      </c>
      <c r="F15" s="21">
        <f>IF(OR($A15="",$B15="",$C15=""),"",B15*'MPTO_working_3-way'!$I14)</f>
        <v>3.8661729737074531</v>
      </c>
      <c r="G15" s="22">
        <f>IF(OR($A15="",$B15="",$C15=""),"",C15*'MPTO_working_3-way'!$I14)</f>
        <v>2.1191589829145125</v>
      </c>
      <c r="H15" s="17">
        <f>IF(OR($A15="",$B15="",$C15=""),"",'MPTO_working_3-way'!E14)</f>
        <v>3.7410285138518957</v>
      </c>
      <c r="I15" s="21">
        <f>IF(OR($A15="",$B15="",$C15=""),"",'MPTO_working_3-way'!F14)</f>
        <v>3.9042015741896074</v>
      </c>
      <c r="J15" s="22">
        <f>IF(OR($A15="",$B15="",$C15=""),"",'MPTO_working_3-way'!G14)</f>
        <v>2.0983737992433777</v>
      </c>
      <c r="K15" s="17">
        <f>IF(OR($A15="",$B15="",$C15=""),"",'OddsRatio_working_3-way'!H14)</f>
        <v>3.7298038437977987</v>
      </c>
      <c r="L15" s="21">
        <f>IF(OR($A15="",$B15="",$C15=""),"",'OddsRatio_working_3-way'!I14)</f>
        <v>3.8879005915080969</v>
      </c>
      <c r="M15" s="22">
        <f>IF(OR($A15="",$B15="",$C15=""),"",'OddsRatio_working_3-way'!J14)</f>
        <v>2.1066772339720798</v>
      </c>
      <c r="N15" s="23">
        <f t="shared" si="16"/>
        <v>26.946097261809786</v>
      </c>
      <c r="O15" s="24">
        <f t="shared" si="17"/>
        <v>25.865371435801372</v>
      </c>
      <c r="P15" s="24">
        <f t="shared" si="18"/>
        <v>47.188531302388853</v>
      </c>
      <c r="Q15" t="s">
        <v>93</v>
      </c>
      <c r="R15" t="s">
        <v>186</v>
      </c>
      <c r="S15" s="48" t="s">
        <v>209</v>
      </c>
      <c r="T15" s="35">
        <v>100</v>
      </c>
      <c r="U15" s="35">
        <f t="shared" si="19"/>
        <v>80.430528375733857</v>
      </c>
      <c r="V15" s="35">
        <f t="shared" si="20"/>
        <v>72.67759562841529</v>
      </c>
      <c r="W15" s="35">
        <f t="shared" si="21"/>
        <v>43.181818181818187</v>
      </c>
      <c r="X15" s="35">
        <f t="shared" si="22"/>
        <v>84.140586189766523</v>
      </c>
      <c r="Y15" s="35">
        <f t="shared" si="23"/>
        <v>76.38765344244797</v>
      </c>
      <c r="Z15" s="35">
        <f t="shared" si="24"/>
        <v>46.891875995850839</v>
      </c>
      <c r="AA15" s="35">
        <f t="shared" si="25"/>
        <v>-3.7100578140326661</v>
      </c>
      <c r="AB15" s="35">
        <f t="shared" si="26"/>
        <v>-3.7100578140326803</v>
      </c>
      <c r="AC15" s="35">
        <f t="shared" si="27"/>
        <v>-3.7100578140326519</v>
      </c>
      <c r="AF15">
        <v>1.8</v>
      </c>
      <c r="AG15">
        <v>2.0699999999999998</v>
      </c>
      <c r="AJ15" t="s">
        <v>71</v>
      </c>
    </row>
    <row r="16" spans="1:36" ht="15" x14ac:dyDescent="0.25">
      <c r="A16">
        <v>5.1100000000000003</v>
      </c>
      <c r="B16">
        <v>3.66</v>
      </c>
      <c r="C16">
        <v>1.76</v>
      </c>
      <c r="D16" s="20">
        <f t="shared" si="3"/>
        <v>3.7100578140326634E-2</v>
      </c>
      <c r="E16" s="17">
        <f>IF(OR($A16="",$B16="",$C16=""),"",A16*'MPTO_working_3-way'!$I15)</f>
        <v>5.2995839542970691</v>
      </c>
      <c r="F16" s="21">
        <f>IF(OR($A16="",$B16="",$C16=""),"",B16*'MPTO_working_3-way'!$I15)</f>
        <v>3.7957881159935956</v>
      </c>
      <c r="G16" s="22">
        <f>IF(OR($A16="",$B16="",$C16=""),"",C16*'MPTO_working_3-way'!$I15)</f>
        <v>1.8252970175269749</v>
      </c>
      <c r="H16" s="17">
        <f>IF(OR($A16="",$B16="",$C16=""),"",'MPTO_working_3-way'!E15)</f>
        <v>5.4547083957335287</v>
      </c>
      <c r="I16" s="21">
        <f>IF(OR($A16="",$B16="",$C16=""),"",'MPTO_working_3-way'!F15)</f>
        <v>3.8335152721457839</v>
      </c>
      <c r="J16" s="22">
        <f>IF(OR($A16="",$B16="",$C16=""),"",'MPTO_working_3-way'!G15)</f>
        <v>1.7991599257348463</v>
      </c>
      <c r="K16" s="17">
        <f>IF(OR($A16="",$B16="",$C16=""),"",'OddsRatio_working_3-way'!H15)</f>
        <v>5.37375156267536</v>
      </c>
      <c r="L16" s="21">
        <f>IF(OR($A16="",$B16="",$C16=""),"",'OddsRatio_working_3-way'!I15)</f>
        <v>3.8307005247485297</v>
      </c>
      <c r="M16" s="22">
        <f>IF(OR($A16="",$B16="",$C16=""),"",'OddsRatio_working_3-way'!J15)</f>
        <v>1.8087715784995801</v>
      </c>
      <c r="N16" s="23">
        <f t="shared" si="16"/>
        <v>18.869405761355448</v>
      </c>
      <c r="O16" s="24">
        <f t="shared" si="17"/>
        <v>26.344990011072767</v>
      </c>
      <c r="P16" s="24">
        <f t="shared" si="18"/>
        <v>54.785604227571781</v>
      </c>
      <c r="Q16" t="s">
        <v>83</v>
      </c>
      <c r="R16" t="s">
        <v>147</v>
      </c>
      <c r="S16" s="48" t="s">
        <v>209</v>
      </c>
      <c r="T16" s="35">
        <v>100</v>
      </c>
      <c r="U16" s="35">
        <f t="shared" si="19"/>
        <v>74.293059125964007</v>
      </c>
      <c r="V16" s="35">
        <f t="shared" si="20"/>
        <v>72.602739726027394</v>
      </c>
      <c r="W16" s="35">
        <f t="shared" si="21"/>
        <v>49.748743718592962</v>
      </c>
      <c r="X16" s="35">
        <f t="shared" si="22"/>
        <v>77.648516555379629</v>
      </c>
      <c r="Y16" s="35">
        <f t="shared" si="23"/>
        <v>75.958197155443017</v>
      </c>
      <c r="Z16" s="35">
        <f t="shared" si="24"/>
        <v>53.104201148008592</v>
      </c>
      <c r="AA16" s="35">
        <f t="shared" si="25"/>
        <v>-3.3554574294156225</v>
      </c>
      <c r="AB16" s="35">
        <f t="shared" si="26"/>
        <v>-3.3554574294156225</v>
      </c>
      <c r="AC16" s="35">
        <f t="shared" si="27"/>
        <v>-3.3554574294156296</v>
      </c>
      <c r="AF16">
        <v>2.0299999999999998</v>
      </c>
      <c r="AG16">
        <v>1.85</v>
      </c>
      <c r="AJ16" t="s">
        <v>71</v>
      </c>
    </row>
    <row r="17" spans="1:36" ht="15" x14ac:dyDescent="0.25">
      <c r="A17">
        <v>3.89</v>
      </c>
      <c r="B17">
        <v>3.65</v>
      </c>
      <c r="C17">
        <v>1.99</v>
      </c>
      <c r="D17" s="20">
        <f t="shared" si="3"/>
        <v>3.3554574294156314E-2</v>
      </c>
      <c r="E17" s="17">
        <f>IF(OR($A17="",$B17="",$C17=""),"",A17*'MPTO_working_3-way'!$I16)</f>
        <v>4.0205272940042684</v>
      </c>
      <c r="F17" s="21">
        <f>IF(OR($A17="",$B17="",$C17=""),"",B17*'MPTO_working_3-way'!$I16)</f>
        <v>3.7724741961736705</v>
      </c>
      <c r="G17" s="22">
        <f>IF(OR($A17="",$B17="",$C17=""),"",C17*'MPTO_working_3-way'!$I16)</f>
        <v>2.0567736028453711</v>
      </c>
      <c r="H17" s="17">
        <f>IF(OR($A17="",$B17="",$C17=""),"",'MPTO_working_3-way'!E16)</f>
        <v>4.0669492954631217</v>
      </c>
      <c r="I17" s="21">
        <f>IF(OR($A17="",$B17="",$C17=""),"",'MPTO_working_3-way'!F16)</f>
        <v>3.8053524960365142</v>
      </c>
      <c r="J17" s="22">
        <f>IF(OR($A17="",$B17="",$C17=""),"",'MPTO_working_3-way'!G16)</f>
        <v>2.0353014706915182</v>
      </c>
      <c r="K17" s="17">
        <f>IF(OR($A17="",$B17="",$C17=""),"",'OddsRatio_working_3-way'!H16)</f>
        <v>4.0468176634473156</v>
      </c>
      <c r="L17" s="21">
        <f>IF(OR($A17="",$B17="",$C17=""),"",'OddsRatio_working_3-way'!I16)</f>
        <v>3.7937947432994421</v>
      </c>
      <c r="M17" s="22">
        <f>IF(OR($A17="",$B17="",$C17=""),"",'OddsRatio_working_3-way'!J16)</f>
        <v>2.0437195456099806</v>
      </c>
      <c r="N17" s="23">
        <f t="shared" si="16"/>
        <v>24.87235944129219</v>
      </c>
      <c r="O17" s="24">
        <f t="shared" si="17"/>
        <v>26.507802253870306</v>
      </c>
      <c r="P17" s="24">
        <f t="shared" si="18"/>
        <v>48.619838304837501</v>
      </c>
      <c r="Q17" t="s">
        <v>153</v>
      </c>
      <c r="R17" t="s">
        <v>148</v>
      </c>
      <c r="S17" s="48" t="s">
        <v>209</v>
      </c>
      <c r="T17" s="35">
        <v>100</v>
      </c>
      <c r="U17" s="35">
        <f t="shared" si="19"/>
        <v>61.538461538461533</v>
      </c>
      <c r="V17" s="35">
        <f t="shared" si="20"/>
        <v>68.55345911949685</v>
      </c>
      <c r="W17" s="35">
        <f t="shared" si="21"/>
        <v>66.666666666666657</v>
      </c>
      <c r="X17" s="35">
        <f t="shared" si="22"/>
        <v>64.779874213836479</v>
      </c>
      <c r="Y17" s="35">
        <f t="shared" si="23"/>
        <v>71.794871794871781</v>
      </c>
      <c r="Z17" s="35">
        <f t="shared" si="24"/>
        <v>69.908079342041589</v>
      </c>
      <c r="AA17" s="35">
        <f t="shared" si="25"/>
        <v>-3.2414126753749457</v>
      </c>
      <c r="AB17" s="35">
        <f t="shared" si="26"/>
        <v>-3.2414126753749315</v>
      </c>
      <c r="AC17" s="35">
        <f t="shared" si="27"/>
        <v>-3.2414126753749315</v>
      </c>
      <c r="AF17">
        <v>1.96</v>
      </c>
      <c r="AG17">
        <v>1.91</v>
      </c>
      <c r="AJ17" t="s">
        <v>71</v>
      </c>
    </row>
    <row r="18" spans="1:36" ht="15" x14ac:dyDescent="0.25">
      <c r="A18">
        <v>2.6</v>
      </c>
      <c r="B18">
        <v>3.18</v>
      </c>
      <c r="C18">
        <v>3</v>
      </c>
      <c r="D18" s="20">
        <f t="shared" si="3"/>
        <v>3.2414126753749217E-2</v>
      </c>
      <c r="E18" s="17">
        <f>IF(OR($A18="",$B18="",$C18=""),"",A18*'MPTO_working_3-way'!$I17)</f>
        <v>2.6842767295597483</v>
      </c>
      <c r="F18" s="21">
        <f>IF(OR($A18="",$B18="",$C18=""),"",B18*'MPTO_working_3-way'!$I17)</f>
        <v>3.2830769230769228</v>
      </c>
      <c r="G18" s="22">
        <f>IF(OR($A18="",$B18="",$C18=""),"",C18*'MPTO_working_3-way'!$I17)</f>
        <v>3.0972423802612479</v>
      </c>
      <c r="H18" s="17">
        <f>IF(OR($A18="",$B18="",$C18=""),"",'MPTO_working_3-way'!E17)</f>
        <v>2.6751509922346846</v>
      </c>
      <c r="I18" s="21">
        <f>IF(OR($A18="",$B18="",$C18=""),"",'MPTO_working_3-way'!F17)</f>
        <v>3.2931492299522036</v>
      </c>
      <c r="J18" s="22">
        <f>IF(OR($A18="",$B18="",$C18=""),"",'MPTO_working_3-way'!G17)</f>
        <v>3.1004999999999998</v>
      </c>
      <c r="K18" s="17">
        <f>IF(OR($A18="",$B18="",$C18=""),"",'OddsRatio_working_3-way'!H17)</f>
        <v>2.6793897970288931</v>
      </c>
      <c r="L18" s="21">
        <f>IF(OR($A18="",$B18="",$C18=""),"",'OddsRatio_working_3-way'!I17)</f>
        <v>3.2881685984518665</v>
      </c>
      <c r="M18" s="22">
        <f>IF(OR($A18="",$B18="",$C18=""),"",'OddsRatio_working_3-way'!J17)</f>
        <v>3.0992372462861164</v>
      </c>
      <c r="N18" s="23">
        <f t="shared" si="16"/>
        <v>37.253983130271791</v>
      </c>
      <c r="O18" s="24">
        <f t="shared" si="17"/>
        <v>30.459231490159329</v>
      </c>
      <c r="P18" s="24">
        <f t="shared" si="18"/>
        <v>32.28678537956889</v>
      </c>
      <c r="Q18" t="s">
        <v>78</v>
      </c>
      <c r="R18" t="s">
        <v>105</v>
      </c>
      <c r="S18" s="48" t="s">
        <v>209</v>
      </c>
      <c r="T18" s="35">
        <v>100</v>
      </c>
      <c r="U18" s="35">
        <f t="shared" si="19"/>
        <v>43.181818181818187</v>
      </c>
      <c r="V18" s="35">
        <f t="shared" si="20"/>
        <v>74.554707379134854</v>
      </c>
      <c r="W18" s="35">
        <f t="shared" si="21"/>
        <v>78.540772532188839</v>
      </c>
      <c r="X18" s="35">
        <f t="shared" si="22"/>
        <v>46.9045200886763</v>
      </c>
      <c r="Y18" s="35">
        <f t="shared" si="23"/>
        <v>78.277409285992988</v>
      </c>
      <c r="Z18" s="35">
        <f t="shared" si="24"/>
        <v>82.263474439046959</v>
      </c>
      <c r="AA18" s="35">
        <f t="shared" si="25"/>
        <v>-3.7227019068581129</v>
      </c>
      <c r="AB18" s="35">
        <f t="shared" si="26"/>
        <v>-3.7227019068581342</v>
      </c>
      <c r="AC18" s="35">
        <f t="shared" si="27"/>
        <v>-3.72270190685812</v>
      </c>
      <c r="AF18">
        <v>2.15</v>
      </c>
      <c r="AG18">
        <v>1.75</v>
      </c>
      <c r="AJ18" t="s">
        <v>71</v>
      </c>
    </row>
    <row r="19" spans="1:36" ht="15" x14ac:dyDescent="0.25">
      <c r="A19">
        <v>1.76</v>
      </c>
      <c r="B19">
        <v>3.93</v>
      </c>
      <c r="C19">
        <v>4.66</v>
      </c>
      <c r="D19" s="20">
        <f t="shared" si="3"/>
        <v>3.7227019068581058E-2</v>
      </c>
      <c r="E19" s="17">
        <f>IF(OR($A19="",$B19="",$C19=""),"",A19*'MPTO_working_3-way'!$I18)</f>
        <v>1.8255195535607027</v>
      </c>
      <c r="F19" s="21">
        <f>IF(OR($A19="",$B19="",$C19=""),"",B19*'MPTO_working_3-way'!$I18)</f>
        <v>4.0763021849395233</v>
      </c>
      <c r="G19" s="22">
        <f>IF(OR($A19="",$B19="",$C19=""),"",C19*'MPTO_working_3-way'!$I18)</f>
        <v>4.8334779088595878</v>
      </c>
      <c r="H19" s="17">
        <f>IF(OR($A19="",$B19="",$C19=""),"",'MPTO_working_3-way'!E18)</f>
        <v>1.7992963648494438</v>
      </c>
      <c r="I19" s="21">
        <f>IF(OR($A19="",$B19="",$C19=""),"",'MPTO_working_3-way'!F18)</f>
        <v>4.131481594784816</v>
      </c>
      <c r="J19" s="22">
        <f>IF(OR($A19="",$B19="",$C19=""),"",'MPTO_working_3-way'!G18)</f>
        <v>4.9460076904474191</v>
      </c>
      <c r="K19" s="17">
        <f>IF(OR($A19="",$B19="",$C19=""),"",'OddsRatio_working_3-way'!H18)</f>
        <v>1.8087599876724894</v>
      </c>
      <c r="L19" s="21">
        <f>IF(OR($A19="",$B19="",$C19=""),"",'OddsRatio_working_3-way'!I18)</f>
        <v>4.1179825840531503</v>
      </c>
      <c r="M19" s="22">
        <f>IF(OR($A19="",$B19="",$C19=""),"",'OddsRatio_working_3-way'!J18)</f>
        <v>4.894817835370147</v>
      </c>
      <c r="N19" s="23">
        <f t="shared" si="16"/>
        <v>54.778925706354954</v>
      </c>
      <c r="O19" s="24">
        <f t="shared" si="17"/>
        <v>24.532037975365071</v>
      </c>
      <c r="P19" s="24">
        <f t="shared" si="18"/>
        <v>20.689036318279982</v>
      </c>
      <c r="Q19" t="s">
        <v>149</v>
      </c>
      <c r="R19" t="s">
        <v>102</v>
      </c>
      <c r="S19" s="48" t="s">
        <v>209</v>
      </c>
      <c r="T19" s="35">
        <v>100</v>
      </c>
      <c r="U19" s="35">
        <f t="shared" si="19"/>
        <v>48.979591836734699</v>
      </c>
      <c r="V19" s="35">
        <f t="shared" si="20"/>
        <v>70.845481049562679</v>
      </c>
      <c r="W19" s="35">
        <f t="shared" si="21"/>
        <v>76.525821596244128</v>
      </c>
      <c r="X19" s="35">
        <f t="shared" si="22"/>
        <v>52.628697354193179</v>
      </c>
      <c r="Y19" s="35">
        <f t="shared" si="23"/>
        <v>74.494586567021173</v>
      </c>
      <c r="Z19" s="35">
        <f t="shared" si="24"/>
        <v>80.174927113702623</v>
      </c>
      <c r="AA19" s="35">
        <f t="shared" si="25"/>
        <v>-3.6491055174584801</v>
      </c>
      <c r="AB19" s="35">
        <f t="shared" si="26"/>
        <v>-3.6491055174584943</v>
      </c>
      <c r="AC19" s="35">
        <f t="shared" si="27"/>
        <v>-3.6491055174584943</v>
      </c>
      <c r="AF19">
        <v>1.83</v>
      </c>
      <c r="AG19">
        <v>2.0499999999999998</v>
      </c>
      <c r="AJ19" t="s">
        <v>71</v>
      </c>
    </row>
    <row r="20" spans="1:36" ht="15" x14ac:dyDescent="0.25">
      <c r="A20">
        <v>1.96</v>
      </c>
      <c r="B20">
        <v>3.43</v>
      </c>
      <c r="C20">
        <v>4.26</v>
      </c>
      <c r="D20" s="20">
        <f t="shared" si="3"/>
        <v>3.6491055174584952E-2</v>
      </c>
      <c r="E20" s="17">
        <f>IF(OR($A20="",$B20="",$C20=""),"",A20*'MPTO_working_3-way'!$I19)</f>
        <v>2.0315224681421866</v>
      </c>
      <c r="F20" s="21">
        <f>IF(OR($A20="",$B20="",$C20=""),"",B20*'MPTO_working_3-way'!$I19)</f>
        <v>3.5551643192488265</v>
      </c>
      <c r="G20" s="22">
        <f>IF(OR($A20="",$B20="",$C20=""),"",C20*'MPTO_working_3-way'!$I19)</f>
        <v>4.4154518950437316</v>
      </c>
      <c r="H20" s="17">
        <f>IF(OR($A20="",$B20="",$C20=""),"",'MPTO_working_3-way'!E19)</f>
        <v>2.0078692549400419</v>
      </c>
      <c r="I20" s="21">
        <f>IF(OR($A20="",$B20="",$C20=""),"",'MPTO_working_3-way'!F19)</f>
        <v>3.5793350099617864</v>
      </c>
      <c r="J20" s="22">
        <f>IF(OR($A20="",$B20="",$C20=""),"",'MPTO_working_3-way'!G19)</f>
        <v>4.4928050180387009</v>
      </c>
      <c r="K20" s="17">
        <f>IF(OR($A20="",$B20="",$C20=""),"",'OddsRatio_working_3-way'!H19)</f>
        <v>2.0171653314277127</v>
      </c>
      <c r="L20" s="21">
        <f>IF(OR($A20="",$B20="",$C20=""),"",'OddsRatio_working_3-way'!I19)</f>
        <v>3.5746997451763991</v>
      </c>
      <c r="M20" s="22">
        <f>IF(OR($A20="",$B20="",$C20=""),"",'OddsRatio_working_3-way'!J19)</f>
        <v>4.4541239379732742</v>
      </c>
      <c r="N20" s="23">
        <f t="shared" si="16"/>
        <v>49.224166391548366</v>
      </c>
      <c r="O20" s="24">
        <f t="shared" si="17"/>
        <v>28.12809508088478</v>
      </c>
      <c r="P20" s="24">
        <f t="shared" si="18"/>
        <v>22.647738527566855</v>
      </c>
      <c r="Q20" t="s">
        <v>150</v>
      </c>
      <c r="R20" t="s">
        <v>145</v>
      </c>
      <c r="S20" s="48" t="s">
        <v>209</v>
      </c>
      <c r="T20" s="35">
        <v>100</v>
      </c>
      <c r="U20" s="35">
        <f t="shared" si="19"/>
        <v>61.240310077519375</v>
      </c>
      <c r="V20" s="35">
        <f t="shared" si="20"/>
        <v>68.454258675078862</v>
      </c>
      <c r="W20" s="35">
        <f t="shared" si="21"/>
        <v>66.996699669967001</v>
      </c>
      <c r="X20" s="35">
        <f t="shared" si="22"/>
        <v>64.549041654954138</v>
      </c>
      <c r="Y20" s="35">
        <f t="shared" si="23"/>
        <v>71.762990252513632</v>
      </c>
      <c r="Z20" s="35">
        <f t="shared" si="24"/>
        <v>70.305431247401756</v>
      </c>
      <c r="AA20" s="35">
        <f t="shared" si="25"/>
        <v>-3.308731577434763</v>
      </c>
      <c r="AB20" s="35">
        <f t="shared" si="26"/>
        <v>-3.3087315774347701</v>
      </c>
      <c r="AC20" s="35">
        <f t="shared" si="27"/>
        <v>-3.3087315774347559</v>
      </c>
      <c r="AF20">
        <v>2.0699999999999998</v>
      </c>
      <c r="AG20">
        <v>1.8</v>
      </c>
      <c r="AJ20" t="s">
        <v>71</v>
      </c>
    </row>
    <row r="21" spans="1:36" ht="15" x14ac:dyDescent="0.25">
      <c r="A21">
        <v>2.58</v>
      </c>
      <c r="B21">
        <v>3.17</v>
      </c>
      <c r="C21">
        <v>3.03</v>
      </c>
      <c r="D21" s="20">
        <f t="shared" si="3"/>
        <v>3.3087315774347648E-2</v>
      </c>
      <c r="E21" s="17">
        <f>IF(OR($A21="",$B21="",$C21=""),"",A21*'MPTO_working_3-way'!$I20)</f>
        <v>2.6653652746978169</v>
      </c>
      <c r="F21" s="21">
        <f>IF(OR($A21="",$B21="",$C21=""),"",B21*'MPTO_working_3-way'!$I20)</f>
        <v>3.2748867910046822</v>
      </c>
      <c r="G21" s="22">
        <f>IF(OR($A21="",$B21="",$C21=""),"",C21*'MPTO_working_3-way'!$I20)</f>
        <v>3.1302545667962733</v>
      </c>
      <c r="H21" s="17">
        <f>IF(OR($A21="",$B21="",$C21=""),"",'MPTO_working_3-way'!E20)</f>
        <v>2.6555643260571986</v>
      </c>
      <c r="I21" s="21">
        <f>IF(OR($A21="",$B21="",$C21=""),"",'MPTO_working_3-way'!F20)</f>
        <v>3.2848456393524681</v>
      </c>
      <c r="J21" s="22">
        <f>IF(OR($A21="",$B21="",$C21=""),"",'MPTO_working_3-way'!G20)</f>
        <v>3.1347579328565724</v>
      </c>
      <c r="K21" s="17">
        <f>IF(OR($A21="",$B21="",$C21=""),"",'OddsRatio_working_3-way'!H20)</f>
        <v>2.660086224704314</v>
      </c>
      <c r="L21" s="21">
        <f>IF(OR($A21="",$B21="",$C21=""),"",'OddsRatio_working_3-way'!I20)</f>
        <v>3.2799918402584565</v>
      </c>
      <c r="M21" s="22">
        <f>IF(OR($A21="",$B21="",$C21=""),"",'OddsRatio_working_3-way'!J20)</f>
        <v>3.1328955924998461</v>
      </c>
      <c r="N21" s="23">
        <f t="shared" si="16"/>
        <v>37.518309760127494</v>
      </c>
      <c r="O21" s="24">
        <f t="shared" si="17"/>
        <v>30.535406681744142</v>
      </c>
      <c r="P21" s="24">
        <f t="shared" si="18"/>
        <v>31.946283558128357</v>
      </c>
      <c r="Q21" t="s">
        <v>106</v>
      </c>
      <c r="R21" t="s">
        <v>103</v>
      </c>
      <c r="S21" s="48" t="s">
        <v>209</v>
      </c>
      <c r="T21" s="35">
        <v>100</v>
      </c>
      <c r="U21" s="35">
        <f t="shared" si="19"/>
        <v>49.748743718592962</v>
      </c>
      <c r="V21" s="35">
        <f t="shared" si="20"/>
        <v>70.845481049562679</v>
      </c>
      <c r="W21" s="35">
        <f t="shared" si="21"/>
        <v>75.961538461538453</v>
      </c>
      <c r="X21" s="35">
        <f t="shared" si="22"/>
        <v>53.192980488898847</v>
      </c>
      <c r="Y21" s="35">
        <f t="shared" si="23"/>
        <v>74.289717819868571</v>
      </c>
      <c r="Z21" s="35">
        <f t="shared" si="24"/>
        <v>79.405775231844345</v>
      </c>
      <c r="AA21" s="35">
        <f t="shared" si="25"/>
        <v>-3.4442367703058849</v>
      </c>
      <c r="AB21" s="35">
        <f t="shared" si="26"/>
        <v>-3.444236770305892</v>
      </c>
      <c r="AC21" s="35">
        <f t="shared" si="27"/>
        <v>-3.444236770305892</v>
      </c>
      <c r="AF21">
        <v>2.27</v>
      </c>
      <c r="AG21">
        <v>1.67</v>
      </c>
      <c r="AJ21" t="s">
        <v>71</v>
      </c>
    </row>
    <row r="22" spans="1:36" ht="15" x14ac:dyDescent="0.25">
      <c r="A22">
        <v>1.99</v>
      </c>
      <c r="B22">
        <v>3.43</v>
      </c>
      <c r="C22">
        <v>4.16</v>
      </c>
      <c r="D22" s="20">
        <f t="shared" si="3"/>
        <v>3.4442367703058752E-2</v>
      </c>
      <c r="E22" s="17">
        <f>IF(OR($A22="",$B22="",$C22=""),"",A22*'MPTO_working_3-way'!$I21)</f>
        <v>2.0585403117290868</v>
      </c>
      <c r="F22" s="21">
        <f>IF(OR($A22="",$B22="",$C22=""),"",B22*'MPTO_working_3-way'!$I21)</f>
        <v>3.5481373212214917</v>
      </c>
      <c r="G22" s="22">
        <f>IF(OR($A22="",$B22="",$C22=""),"",C22*'MPTO_working_3-way'!$I21)</f>
        <v>4.3032802496447244</v>
      </c>
      <c r="H22" s="17">
        <f>IF(OR($A22="",$B22="",$C22=""),"",'MPTO_working_3-way'!E21)</f>
        <v>2.0365280900455889</v>
      </c>
      <c r="I22" s="21">
        <f>IF(OR($A22="",$B22="",$C22=""),"",'MPTO_working_3-way'!F21)</f>
        <v>3.5706073282997188</v>
      </c>
      <c r="J22" s="22">
        <f>IF(OR($A22="",$B22="",$C22=""),"",'MPTO_working_3-way'!G21)</f>
        <v>4.3686469414607174</v>
      </c>
      <c r="K22" s="17">
        <f>IF(OR($A22="",$B22="",$C22=""),"",'OddsRatio_working_3-way'!H21)</f>
        <v>2.0452548526927861</v>
      </c>
      <c r="L22" s="21">
        <f>IF(OR($A22="",$B22="",$C22=""),"",'OddsRatio_working_3-way'!I21)</f>
        <v>3.5656255475186578</v>
      </c>
      <c r="M22" s="22">
        <f>IF(OR($A22="",$B22="",$C22=""),"",'OddsRatio_working_3-way'!J21)</f>
        <v>4.3363690247567712</v>
      </c>
      <c r="N22" s="23">
        <f t="shared" si="16"/>
        <v>48.57811111602873</v>
      </c>
      <c r="O22" s="24">
        <f t="shared" si="17"/>
        <v>28.183802076063312</v>
      </c>
      <c r="P22" s="24">
        <f t="shared" si="18"/>
        <v>23.238086807907973</v>
      </c>
      <c r="Q22" t="s">
        <v>187</v>
      </c>
      <c r="R22" t="s">
        <v>152</v>
      </c>
      <c r="S22" s="48" t="s">
        <v>209</v>
      </c>
      <c r="T22" s="35">
        <v>100</v>
      </c>
      <c r="U22" s="35">
        <f t="shared" si="19"/>
        <v>58.847736625514408</v>
      </c>
      <c r="V22" s="35">
        <f t="shared" si="20"/>
        <v>69.879518072289159</v>
      </c>
      <c r="W22" s="35">
        <f t="shared" si="21"/>
        <v>67.948717948717942</v>
      </c>
      <c r="X22" s="35">
        <f t="shared" si="22"/>
        <v>62.171763978992885</v>
      </c>
      <c r="Y22" s="35">
        <f t="shared" si="23"/>
        <v>73.203545425767629</v>
      </c>
      <c r="Z22" s="35">
        <f t="shared" si="24"/>
        <v>71.272745302196441</v>
      </c>
      <c r="AA22" s="35">
        <f t="shared" si="25"/>
        <v>-3.3240273534784777</v>
      </c>
      <c r="AB22" s="35">
        <f t="shared" si="26"/>
        <v>-3.3240273534784706</v>
      </c>
      <c r="AC22" s="35">
        <f t="shared" si="27"/>
        <v>-3.324027353478499</v>
      </c>
      <c r="AF22">
        <v>2.21</v>
      </c>
      <c r="AG22">
        <v>1.71</v>
      </c>
      <c r="AJ22" t="s">
        <v>71</v>
      </c>
    </row>
    <row r="23" spans="1:36" ht="15" x14ac:dyDescent="0.25">
      <c r="A23">
        <v>2.4300000000000002</v>
      </c>
      <c r="B23">
        <v>3.32</v>
      </c>
      <c r="C23">
        <v>3.12</v>
      </c>
      <c r="D23" s="20">
        <f t="shared" si="3"/>
        <v>3.3240273534784759E-2</v>
      </c>
      <c r="E23" s="17">
        <f>IF(OR($A23="",$B23="",$C23=""),"",A23*'MPTO_working_3-way'!$I22)</f>
        <v>2.510773864689527</v>
      </c>
      <c r="F23" s="21">
        <f>IF(OR($A23="",$B23="",$C23=""),"",B23*'MPTO_working_3-way'!$I22)</f>
        <v>3.4303577081354852</v>
      </c>
      <c r="G23" s="22">
        <f>IF(OR($A23="",$B23="",$C23=""),"",C23*'MPTO_working_3-way'!$I22)</f>
        <v>3.2237096534285286</v>
      </c>
      <c r="H23" s="17">
        <f>IF(OR($A23="",$B23="",$C23=""),"",'MPTO_working_3-way'!E22)</f>
        <v>2.497237165638309</v>
      </c>
      <c r="I23" s="21">
        <f>IF(OR($A23="",$B23="",$C23=""),"",'MPTO_working_3-way'!F22)</f>
        <v>3.446793406935293</v>
      </c>
      <c r="J23" s="22">
        <f>IF(OR($A23="",$B23="",$C23=""),"",'MPTO_working_3-way'!G22)</f>
        <v>3.2317201937575231</v>
      </c>
      <c r="K23" s="17">
        <f>IF(OR($A23="",$B23="",$C23=""),"",'OddsRatio_working_3-way'!H22)</f>
        <v>2.5032700195273363</v>
      </c>
      <c r="L23" s="21">
        <f>IF(OR($A23="",$B23="",$C23=""),"",'OddsRatio_working_3-way'!I22)</f>
        <v>3.4388716400723203</v>
      </c>
      <c r="M23" s="22">
        <f>IF(OR($A23="",$B23="",$C23=""),"",'OddsRatio_working_3-way'!J22)</f>
        <v>3.2286240848936729</v>
      </c>
      <c r="N23" s="23">
        <f t="shared" si="16"/>
        <v>39.828357864624195</v>
      </c>
      <c r="O23" s="24">
        <f t="shared" si="17"/>
        <v>29.15147879850506</v>
      </c>
      <c r="P23" s="24">
        <f t="shared" si="18"/>
        <v>31.020163336870766</v>
      </c>
      <c r="Q23" t="s">
        <v>88</v>
      </c>
      <c r="R23" t="s">
        <v>146</v>
      </c>
      <c r="S23" s="48" t="s">
        <v>209</v>
      </c>
      <c r="T23" s="35">
        <v>100</v>
      </c>
      <c r="U23" s="35">
        <f t="shared" si="19"/>
        <v>69.6048632218845</v>
      </c>
      <c r="V23" s="35">
        <f t="shared" si="20"/>
        <v>67.10526315789474</v>
      </c>
      <c r="W23" s="35">
        <f t="shared" si="21"/>
        <v>60</v>
      </c>
      <c r="X23" s="35">
        <f t="shared" si="22"/>
        <v>72.894736842105274</v>
      </c>
      <c r="Y23" s="35">
        <f t="shared" si="23"/>
        <v>70.395136778115514</v>
      </c>
      <c r="Z23" s="35">
        <f t="shared" si="24"/>
        <v>63.28987362022076</v>
      </c>
      <c r="AA23" s="35">
        <f t="shared" si="25"/>
        <v>-3.2898736202207743</v>
      </c>
      <c r="AB23" s="35">
        <f t="shared" si="26"/>
        <v>-3.2898736202207743</v>
      </c>
      <c r="AC23" s="35">
        <f t="shared" si="27"/>
        <v>-3.2898736202207601</v>
      </c>
      <c r="AF23">
        <v>2.06</v>
      </c>
      <c r="AG23">
        <v>1.83</v>
      </c>
      <c r="AJ23" t="s">
        <v>71</v>
      </c>
    </row>
    <row r="24" spans="1:36" ht="15" x14ac:dyDescent="0.25">
      <c r="A24">
        <v>3.29</v>
      </c>
      <c r="B24">
        <v>3.04</v>
      </c>
      <c r="C24">
        <v>2.5</v>
      </c>
      <c r="D24" s="20">
        <f t="shared" si="3"/>
        <v>3.2898736202207512E-2</v>
      </c>
      <c r="E24" s="17">
        <f>IF(OR($A24="",$B24="",$C24=""),"",A24*'MPTO_working_3-way'!$I23)</f>
        <v>3.3982368421052627</v>
      </c>
      <c r="F24" s="21">
        <f>IF(OR($A24="",$B24="",$C24=""),"",B24*'MPTO_working_3-way'!$I23)</f>
        <v>3.1400121580547107</v>
      </c>
      <c r="G24" s="22">
        <f>IF(OR($A24="",$B24="",$C24=""),"",C24*'MPTO_working_3-way'!$I23)</f>
        <v>2.582246840505519</v>
      </c>
      <c r="H24" s="17">
        <f>IF(OR($A24="",$B24="",$C24=""),"",'MPTO_working_3-way'!E23)</f>
        <v>3.4131425919353515</v>
      </c>
      <c r="I24" s="21">
        <f>IF(OR($A24="",$B24="",$C24=""),"",'MPTO_working_3-way'!F23)</f>
        <v>3.1448407707400512</v>
      </c>
      <c r="J24" s="22">
        <f>IF(OR($A24="",$B24="",$C24=""),"",'MPTO_working_3-way'!G23)</f>
        <v>2.5704710405658244</v>
      </c>
      <c r="K24" s="17">
        <f>IF(OR($A24="",$B24="",$C24=""),"",'OddsRatio_working_3-way'!H23)</f>
        <v>3.4057609580220496</v>
      </c>
      <c r="L24" s="21">
        <f>IF(OR($A24="",$B24="",$C24=""),"",'OddsRatio_working_3-way'!I23)</f>
        <v>3.1431232988493365</v>
      </c>
      <c r="M24" s="22">
        <f>IF(OR($A24="",$B24="",$C24=""),"",'OddsRatio_working_3-way'!J23)</f>
        <v>2.5758259550362772</v>
      </c>
      <c r="N24" s="23">
        <f t="shared" si="16"/>
        <v>29.427024850348094</v>
      </c>
      <c r="O24" s="24">
        <f t="shared" si="17"/>
        <v>31.847010446593828</v>
      </c>
      <c r="P24" s="24">
        <f t="shared" si="18"/>
        <v>38.725964703058089</v>
      </c>
      <c r="Q24" t="s">
        <v>81</v>
      </c>
      <c r="R24" t="s">
        <v>109</v>
      </c>
      <c r="S24" s="48" t="s">
        <v>209</v>
      </c>
      <c r="T24" s="35">
        <v>100</v>
      </c>
      <c r="U24" s="35">
        <f t="shared" si="19"/>
        <v>49.494949494949495</v>
      </c>
      <c r="V24" s="35">
        <f t="shared" si="20"/>
        <v>70.326409495548958</v>
      </c>
      <c r="W24" s="35">
        <f t="shared" si="21"/>
        <v>76.580796252927385</v>
      </c>
      <c r="X24" s="35">
        <f t="shared" si="22"/>
        <v>53.092794251523635</v>
      </c>
      <c r="Y24" s="35">
        <f t="shared" si="23"/>
        <v>73.924254252123106</v>
      </c>
      <c r="Z24" s="35">
        <f t="shared" si="24"/>
        <v>80.178641009501533</v>
      </c>
      <c r="AA24" s="35">
        <f t="shared" si="25"/>
        <v>-3.5978447565741405</v>
      </c>
      <c r="AB24" s="35">
        <f t="shared" si="26"/>
        <v>-3.5978447565741476</v>
      </c>
      <c r="AC24" s="35">
        <f t="shared" si="27"/>
        <v>-3.5978447565741476</v>
      </c>
      <c r="AF24">
        <v>2.4500000000000002</v>
      </c>
      <c r="AG24">
        <v>1.59</v>
      </c>
      <c r="AJ24" t="s">
        <v>72</v>
      </c>
    </row>
    <row r="25" spans="1:36" ht="15" x14ac:dyDescent="0.25">
      <c r="A25">
        <v>1.98</v>
      </c>
      <c r="B25">
        <v>3.37</v>
      </c>
      <c r="C25">
        <v>4.2699999999999996</v>
      </c>
      <c r="D25" s="20">
        <f t="shared" si="3"/>
        <v>3.5978447565741423E-2</v>
      </c>
      <c r="E25" s="17">
        <f>IF(OR($A25="",$B25="",$C25=""),"",A25*'MPTO_working_3-way'!$I24)</f>
        <v>2.0512373261801682</v>
      </c>
      <c r="F25" s="21">
        <f>IF(OR($A25="",$B25="",$C25=""),"",B25*'MPTO_working_3-way'!$I24)</f>
        <v>3.4912473682965488</v>
      </c>
      <c r="G25" s="22">
        <f>IF(OR($A25="",$B25="",$C25=""),"",C25*'MPTO_working_3-way'!$I24)</f>
        <v>4.4236279711057156</v>
      </c>
      <c r="H25" s="17">
        <f>IF(OR($A25="",$B25="",$C25=""),"",'MPTO_working_3-way'!E24)</f>
        <v>2.0281602374605412</v>
      </c>
      <c r="I25" s="21">
        <f>IF(OR($A25="",$B25="",$C25=""),"",'MPTO_working_3-way'!F24)</f>
        <v>3.5119377360386759</v>
      </c>
      <c r="J25" s="22">
        <f>IF(OR($A25="",$B25="",$C25=""),"",'MPTO_working_3-way'!G24)</f>
        <v>4.5004658104992119</v>
      </c>
      <c r="K25" s="17">
        <f>IF(OR($A25="",$B25="",$C25=""),"",'OddsRatio_working_3-way'!H24)</f>
        <v>2.037328301427435</v>
      </c>
      <c r="L25" s="21">
        <f>IF(OR($A25="",$B25="",$C25=""),"",'OddsRatio_working_3-way'!I24)</f>
        <v>3.5086408922275729</v>
      </c>
      <c r="M25" s="22">
        <f>IF(OR($A25="",$B25="",$C25=""),"",'OddsRatio_working_3-way'!J24)</f>
        <v>4.4612893323139931</v>
      </c>
      <c r="N25" s="23">
        <f t="shared" si="16"/>
        <v>48.751062943175313</v>
      </c>
      <c r="O25" s="24">
        <f t="shared" si="17"/>
        <v>28.643057752963536</v>
      </c>
      <c r="P25" s="24">
        <f t="shared" si="18"/>
        <v>22.605879303861155</v>
      </c>
      <c r="Q25" t="s">
        <v>160</v>
      </c>
      <c r="R25" t="s">
        <v>114</v>
      </c>
      <c r="S25" s="48" t="s">
        <v>209</v>
      </c>
      <c r="T25" s="35">
        <v>100</v>
      </c>
      <c r="U25" s="35">
        <f t="shared" si="19"/>
        <v>39.393939393939398</v>
      </c>
      <c r="V25" s="35">
        <f t="shared" si="20"/>
        <v>74.554707379134854</v>
      </c>
      <c r="W25" s="35">
        <f t="shared" si="21"/>
        <v>82.51748251748252</v>
      </c>
      <c r="X25" s="35">
        <f t="shared" si="22"/>
        <v>42.927810103382626</v>
      </c>
      <c r="Y25" s="35">
        <f t="shared" si="23"/>
        <v>78.088578088578103</v>
      </c>
      <c r="Z25" s="35">
        <f t="shared" si="24"/>
        <v>86.051353226925741</v>
      </c>
      <c r="AA25" s="35">
        <f t="shared" si="25"/>
        <v>-3.533870709443228</v>
      </c>
      <c r="AB25" s="35">
        <f t="shared" si="26"/>
        <v>-3.5338707094432493</v>
      </c>
      <c r="AC25" s="35">
        <f t="shared" si="27"/>
        <v>-3.5338707094432209</v>
      </c>
      <c r="AF25">
        <v>2.16</v>
      </c>
      <c r="AG25">
        <v>1.74</v>
      </c>
      <c r="AJ25" t="s">
        <v>72</v>
      </c>
    </row>
    <row r="26" spans="1:36" ht="15" x14ac:dyDescent="0.25">
      <c r="A26">
        <v>1.65</v>
      </c>
      <c r="B26">
        <v>3.93</v>
      </c>
      <c r="C26">
        <v>5.72</v>
      </c>
      <c r="D26" s="20">
        <f t="shared" si="3"/>
        <v>3.5338707094432209E-2</v>
      </c>
      <c r="E26" s="17">
        <f>IF(OR($A26="",$B26="",$C26=""),"",A26*'MPTO_working_3-way'!$I25)</f>
        <v>1.7083088667058131</v>
      </c>
      <c r="F26" s="21">
        <f>IF(OR($A26="",$B26="",$C26=""),"",B26*'MPTO_working_3-way'!$I25)</f>
        <v>4.0688811188811185</v>
      </c>
      <c r="G26" s="22">
        <f>IF(OR($A26="",$B26="",$C26=""),"",C26*'MPTO_working_3-way'!$I25)</f>
        <v>5.9221374045801518</v>
      </c>
      <c r="H26" s="17">
        <f>IF(OR($A26="",$B26="",$C26=""),"",'MPTO_working_3-way'!E25)</f>
        <v>1.6827055512306124</v>
      </c>
      <c r="I26" s="21">
        <f>IF(OR($A26="",$B26="",$C26=""),"",'MPTO_working_3-way'!F25)</f>
        <v>4.1207655081390238</v>
      </c>
      <c r="J26" s="22">
        <f>IF(OR($A26="",$B26="",$C26=""),"",'MPTO_working_3-way'!G25)</f>
        <v>6.1332533013205266</v>
      </c>
      <c r="K26" s="17">
        <f>IF(OR($A26="",$B26="",$C26=""),"",'OddsRatio_working_3-way'!H25)</f>
        <v>1.6916938321244257</v>
      </c>
      <c r="L26" s="21">
        <f>IF(OR($A26="",$B26="",$C26=""),"",'OddsRatio_working_3-way'!I25)</f>
        <v>4.117942966345491</v>
      </c>
      <c r="M26" s="22">
        <f>IF(OR($A26="",$B26="",$C26=""),"",'OddsRatio_working_3-way'!J25)</f>
        <v>6.0227613655804477</v>
      </c>
      <c r="N26" s="23">
        <f t="shared" si="16"/>
        <v>58.537423734639518</v>
      </c>
      <c r="O26" s="24">
        <f t="shared" si="17"/>
        <v>24.576780957291401</v>
      </c>
      <c r="P26" s="24">
        <f t="shared" si="18"/>
        <v>16.885795308069092</v>
      </c>
      <c r="Q26" t="s">
        <v>91</v>
      </c>
      <c r="R26" t="s">
        <v>69</v>
      </c>
      <c r="S26" s="48" t="s">
        <v>209</v>
      </c>
      <c r="T26" s="35">
        <v>100</v>
      </c>
      <c r="U26" s="35">
        <f t="shared" si="19"/>
        <v>51.456310679611654</v>
      </c>
      <c r="V26" s="35">
        <f t="shared" si="20"/>
        <v>71.428571428571431</v>
      </c>
      <c r="W26" s="35">
        <f t="shared" si="21"/>
        <v>73.68421052631578</v>
      </c>
      <c r="X26" s="35">
        <f t="shared" si="22"/>
        <v>54.887218045112782</v>
      </c>
      <c r="Y26" s="35">
        <f t="shared" si="23"/>
        <v>74.859478794072558</v>
      </c>
      <c r="Z26" s="35">
        <f t="shared" si="24"/>
        <v>77.115117891816922</v>
      </c>
      <c r="AA26" s="35">
        <f t="shared" si="25"/>
        <v>-3.4309073655011275</v>
      </c>
      <c r="AB26" s="35">
        <f t="shared" si="26"/>
        <v>-3.4309073655011275</v>
      </c>
      <c r="AC26" s="35">
        <f t="shared" si="27"/>
        <v>-3.4309073655011417</v>
      </c>
      <c r="AF26">
        <v>1.89</v>
      </c>
      <c r="AG26">
        <v>1.98</v>
      </c>
      <c r="AJ26" t="s">
        <v>72</v>
      </c>
    </row>
    <row r="27" spans="1:36" ht="15" x14ac:dyDescent="0.25">
      <c r="A27">
        <v>2.06</v>
      </c>
      <c r="B27">
        <v>3.5</v>
      </c>
      <c r="C27">
        <v>3.8</v>
      </c>
      <c r="D27" s="20">
        <f t="shared" si="3"/>
        <v>3.4309073655011346E-2</v>
      </c>
      <c r="E27" s="17">
        <f>IF(OR($A27="",$B27="",$C27=""),"",A27*'MPTO_working_3-way'!$I26)</f>
        <v>2.1306766917293234</v>
      </c>
      <c r="F27" s="21">
        <f>IF(OR($A27="",$B27="",$C27=""),"",B27*'MPTO_working_3-way'!$I26)</f>
        <v>3.6200817577925397</v>
      </c>
      <c r="G27" s="22">
        <f>IF(OR($A27="",$B27="",$C27=""),"",C27*'MPTO_working_3-way'!$I26)</f>
        <v>3.9303744798890428</v>
      </c>
      <c r="H27" s="17">
        <f>IF(OR($A27="",$B27="",$C27=""),"",'MPTO_working_3-way'!E26)</f>
        <v>2.1097022587268994</v>
      </c>
      <c r="I27" s="21">
        <f>IF(OR($A27="",$B27="",$C27=""),"",'MPTO_working_3-way'!F26)</f>
        <v>3.6459368346344925</v>
      </c>
      <c r="J27" s="22">
        <f>IF(OR($A27="",$B27="",$C27=""),"",'MPTO_working_3-way'!G26)</f>
        <v>3.9726437892701782</v>
      </c>
      <c r="K27" s="17">
        <f>IF(OR($A27="",$B27="",$C27=""),"",'OddsRatio_working_3-way'!H26)</f>
        <v>2.1181231990457134</v>
      </c>
      <c r="L27" s="21">
        <f>IF(OR($A27="",$B27="",$C27=""),"",'OddsRatio_working_3-way'!I26)</f>
        <v>3.6370830166172485</v>
      </c>
      <c r="M27" s="22">
        <f>IF(OR($A27="",$B27="",$C27=""),"",'OddsRatio_working_3-way'!J26)</f>
        <v>3.9535329786113178</v>
      </c>
      <c r="N27" s="23">
        <f t="shared" si="16"/>
        <v>46.933446255910788</v>
      </c>
      <c r="O27" s="24">
        <f t="shared" si="17"/>
        <v>27.623685510621783</v>
      </c>
      <c r="P27" s="24">
        <f t="shared" si="18"/>
        <v>25.442868233467429</v>
      </c>
      <c r="Q27" t="s">
        <v>107</v>
      </c>
      <c r="R27" t="s">
        <v>80</v>
      </c>
      <c r="S27" s="48" t="s">
        <v>209</v>
      </c>
      <c r="T27" s="35">
        <v>100</v>
      </c>
      <c r="U27" s="35">
        <f t="shared" si="19"/>
        <v>60</v>
      </c>
      <c r="V27" s="35">
        <f t="shared" si="20"/>
        <v>67.845659163987136</v>
      </c>
      <c r="W27" s="35">
        <f t="shared" si="21"/>
        <v>68.847352024922117</v>
      </c>
      <c r="X27" s="35">
        <f t="shared" si="22"/>
        <v>63.306988811090733</v>
      </c>
      <c r="Y27" s="35">
        <f t="shared" si="23"/>
        <v>71.152647975077883</v>
      </c>
      <c r="Z27" s="35">
        <f t="shared" si="24"/>
        <v>72.154340836012864</v>
      </c>
      <c r="AA27" s="35">
        <f t="shared" si="25"/>
        <v>-3.3069888110907328</v>
      </c>
      <c r="AB27" s="35">
        <f t="shared" si="26"/>
        <v>-3.306988811090747</v>
      </c>
      <c r="AC27" s="35">
        <f t="shared" si="27"/>
        <v>-3.306988811090747</v>
      </c>
      <c r="AF27">
        <v>2.04</v>
      </c>
      <c r="AG27">
        <v>1.83</v>
      </c>
      <c r="AJ27" t="s">
        <v>72</v>
      </c>
    </row>
    <row r="28" spans="1:36" ht="15" x14ac:dyDescent="0.25">
      <c r="A28">
        <v>2.5</v>
      </c>
      <c r="B28">
        <v>3.11</v>
      </c>
      <c r="C28">
        <v>3.21</v>
      </c>
      <c r="D28" s="20">
        <f t="shared" si="3"/>
        <v>3.3069888110907497E-2</v>
      </c>
      <c r="E28" s="17">
        <f>IF(OR($A28="",$B28="",$C28=""),"",A28*'MPTO_working_3-way'!$I27)</f>
        <v>2.5826747202772689</v>
      </c>
      <c r="F28" s="21">
        <f>IF(OR($A28="",$B28="",$C28=""),"",B28*'MPTO_working_3-way'!$I27)</f>
        <v>3.2128473520249221</v>
      </c>
      <c r="G28" s="22">
        <f>IF(OR($A28="",$B28="",$C28=""),"",C28*'MPTO_working_3-way'!$I27)</f>
        <v>3.3161543408360132</v>
      </c>
      <c r="H28" s="17">
        <f>IF(OR($A28="",$B28="",$C28=""),"",'MPTO_working_3-way'!E27)</f>
        <v>2.5708480477407774</v>
      </c>
      <c r="I28" s="21">
        <f>IF(OR($A28="",$B28="",$C28=""),"",'MPTO_working_3-way'!F27)</f>
        <v>3.2204033178994096</v>
      </c>
      <c r="J28" s="22">
        <f>IF(OR($A28="",$B28="",$C28=""),"",'MPTO_working_3-way'!G27)</f>
        <v>3.3277517650274562</v>
      </c>
      <c r="K28" s="17">
        <f>IF(OR($A28="",$B28="",$C28=""),"",'OddsRatio_working_3-way'!H27)</f>
        <v>2.5761958799784388</v>
      </c>
      <c r="L28" s="21">
        <f>IF(OR($A28="",$B28="",$C28=""),"",'OddsRatio_working_3-way'!I27)</f>
        <v>3.2171822045030041</v>
      </c>
      <c r="M28" s="22">
        <f>IF(OR($A28="",$B28="",$C28=""),"",'OddsRatio_working_3-way'!J27)</f>
        <v>3.3222619298349008</v>
      </c>
      <c r="N28" s="23">
        <f t="shared" si="16"/>
        <v>38.719548851767236</v>
      </c>
      <c r="O28" s="24">
        <f t="shared" si="17"/>
        <v>31.125039269909362</v>
      </c>
      <c r="P28" s="24">
        <f t="shared" si="18"/>
        <v>30.155411878323395</v>
      </c>
      <c r="Q28" t="s">
        <v>188</v>
      </c>
      <c r="R28" t="s">
        <v>108</v>
      </c>
      <c r="S28" s="48" t="s">
        <v>209</v>
      </c>
      <c r="T28" s="35">
        <v>100</v>
      </c>
      <c r="U28" s="35">
        <f t="shared" si="19"/>
        <v>42.528735632183903</v>
      </c>
      <c r="V28" s="35">
        <f t="shared" si="20"/>
        <v>71.910112359550567</v>
      </c>
      <c r="W28" s="35">
        <f t="shared" si="21"/>
        <v>82.046678635547579</v>
      </c>
      <c r="X28" s="35">
        <f t="shared" si="22"/>
        <v>46.043209004901861</v>
      </c>
      <c r="Y28" s="35">
        <f t="shared" si="23"/>
        <v>75.424585732268511</v>
      </c>
      <c r="Z28" s="35">
        <f t="shared" si="24"/>
        <v>85.561152008265523</v>
      </c>
      <c r="AA28" s="35">
        <f t="shared" si="25"/>
        <v>-3.5144733727179585</v>
      </c>
      <c r="AB28" s="35">
        <f t="shared" si="26"/>
        <v>-3.5144733727179442</v>
      </c>
      <c r="AC28" s="35">
        <f t="shared" si="27"/>
        <v>-3.5144733727179442</v>
      </c>
      <c r="AF28">
        <v>2.4300000000000002</v>
      </c>
      <c r="AG28">
        <v>1.6</v>
      </c>
      <c r="AJ28" t="s">
        <v>72</v>
      </c>
    </row>
    <row r="29" spans="1:36" ht="15" x14ac:dyDescent="0.25">
      <c r="A29">
        <v>1.74</v>
      </c>
      <c r="B29">
        <v>3.56</v>
      </c>
      <c r="C29">
        <v>5.57</v>
      </c>
      <c r="D29" s="20">
        <f t="shared" si="3"/>
        <v>3.5144733727179522E-2</v>
      </c>
      <c r="E29" s="17">
        <f>IF(OR($A29="",$B29="",$C29=""),"",A29*'MPTO_working_3-way'!$I28)</f>
        <v>1.8011518366852923</v>
      </c>
      <c r="F29" s="21">
        <f>IF(OR($A29="",$B29="",$C29=""),"",B29*'MPTO_working_3-way'!$I28)</f>
        <v>3.6851152520687593</v>
      </c>
      <c r="G29" s="22">
        <f>IF(OR($A29="",$B29="",$C29=""),"",C29*'MPTO_working_3-way'!$I28)</f>
        <v>5.7657561668603901</v>
      </c>
      <c r="H29" s="17">
        <f>IF(OR($A29="",$B29="",$C29=""),"",'MPTO_working_3-way'!E28)</f>
        <v>1.7762060882085162</v>
      </c>
      <c r="I29" s="21">
        <f>IF(OR($A29="",$B29="",$C29=""),"",'MPTO_working_3-way'!F28)</f>
        <v>3.7149315316675908</v>
      </c>
      <c r="J29" s="22">
        <f>IF(OR($A29="",$B29="",$C29=""),"",'MPTO_working_3-way'!G28)</f>
        <v>5.958825620841826</v>
      </c>
      <c r="K29" s="17">
        <f>IF(OR($A29="",$B29="",$C29=""),"",'OddsRatio_working_3-way'!H28)</f>
        <v>1.78547741656778</v>
      </c>
      <c r="L29" s="21">
        <f>IF(OR($A29="",$B29="",$C29=""),"",'OddsRatio_working_3-way'!I28)</f>
        <v>3.7173272789371845</v>
      </c>
      <c r="M29" s="22">
        <f>IF(OR($A29="",$B29="",$C29=""),"",'OddsRatio_working_3-way'!J28)</f>
        <v>5.8508537752902088</v>
      </c>
      <c r="N29" s="23">
        <f t="shared" si="16"/>
        <v>55.520027775133421</v>
      </c>
      <c r="O29" s="24">
        <f t="shared" si="17"/>
        <v>27.136193350767456</v>
      </c>
      <c r="P29" s="24">
        <f t="shared" si="18"/>
        <v>17.343778874099129</v>
      </c>
      <c r="Q29" t="s">
        <v>89</v>
      </c>
      <c r="R29" t="s">
        <v>76</v>
      </c>
      <c r="S29" s="48" t="s">
        <v>209</v>
      </c>
      <c r="T29" s="35">
        <v>100</v>
      </c>
      <c r="U29" s="35">
        <f t="shared" si="19"/>
        <v>60.15936254980079</v>
      </c>
      <c r="V29" s="35">
        <f t="shared" si="20"/>
        <v>67.532467532467535</v>
      </c>
      <c r="W29" s="35">
        <f t="shared" si="21"/>
        <v>68.944099378881987</v>
      </c>
      <c r="X29" s="35">
        <f t="shared" si="22"/>
        <v>63.523433088650471</v>
      </c>
      <c r="Y29" s="35">
        <f t="shared" si="23"/>
        <v>70.896538071317224</v>
      </c>
      <c r="Z29" s="35">
        <f t="shared" si="24"/>
        <v>72.308169917731675</v>
      </c>
      <c r="AA29" s="35">
        <f t="shared" si="25"/>
        <v>-3.3640705388496812</v>
      </c>
      <c r="AB29" s="35">
        <f t="shared" si="26"/>
        <v>-3.3640705388496883</v>
      </c>
      <c r="AC29" s="35">
        <f t="shared" si="27"/>
        <v>-3.3640705388496883</v>
      </c>
      <c r="AF29">
        <v>2.09</v>
      </c>
      <c r="AG29">
        <v>1.78</v>
      </c>
      <c r="AJ29" t="s">
        <v>72</v>
      </c>
    </row>
    <row r="30" spans="1:36" s="35" customFormat="1" ht="15" x14ac:dyDescent="0.25">
      <c r="A30">
        <v>2.5099999999999998</v>
      </c>
      <c r="B30">
        <v>3.08</v>
      </c>
      <c r="C30">
        <v>3.22</v>
      </c>
      <c r="D30" s="20">
        <f t="shared" si="3"/>
        <v>3.3640705388496839E-2</v>
      </c>
      <c r="E30" s="17">
        <f>IF(OR($A30="",$B30="",$C30=""),"",A30*'MPTO_working_3-way'!$I29)</f>
        <v>2.5944381705251267</v>
      </c>
      <c r="F30" s="21">
        <f>IF(OR($A30="",$B30="",$C30=""),"",B30*'MPTO_working_3-way'!$I29)</f>
        <v>3.1836133725965703</v>
      </c>
      <c r="G30" s="22">
        <f>IF(OR($A30="",$B30="",$C30=""),"",C30*'MPTO_working_3-way'!$I29)</f>
        <v>3.3283230713509599</v>
      </c>
      <c r="H30" s="17">
        <f>IF(OR($A30="",$B30="",$C30=""),"",'MPTO_working_3-way'!E29)</f>
        <v>2.582692613092771</v>
      </c>
      <c r="I30" s="21">
        <f>IF(OR($A30="",$B30="",$C30=""),"",'MPTO_working_3-way'!F29)</f>
        <v>3.1901818329701142</v>
      </c>
      <c r="J30" s="22">
        <f>IF(OR($A30="",$B30="",$C30=""),"",'MPTO_working_3-way'!G29)</f>
        <v>3.3406221505225502</v>
      </c>
      <c r="K30" s="17">
        <f>IF(OR($A30="",$B30="",$C30=""),"",'OddsRatio_working_3-way'!H29)</f>
        <v>2.5880216933195523</v>
      </c>
      <c r="L30" s="21">
        <f>IF(OR($A30="",$B30="",$C30=""),"",'OddsRatio_working_3-way'!I29)</f>
        <v>3.1874735907977945</v>
      </c>
      <c r="M30" s="22">
        <f>IF(OR($A30="",$B30="",$C30=""),"",'OddsRatio_working_3-way'!J29)</f>
        <v>3.3347073901784152</v>
      </c>
      <c r="N30" s="23">
        <f t="shared" si="16"/>
        <v>38.543990423853316</v>
      </c>
      <c r="O30" s="24">
        <f t="shared" si="17"/>
        <v>31.410849338919416</v>
      </c>
      <c r="P30" s="24">
        <f t="shared" si="18"/>
        <v>30.045160237227268</v>
      </c>
      <c r="Q30" t="s">
        <v>82</v>
      </c>
      <c r="R30" t="s">
        <v>155</v>
      </c>
      <c r="S30" s="48" t="s">
        <v>209</v>
      </c>
      <c r="T30" s="35">
        <v>100</v>
      </c>
      <c r="U30" s="35">
        <f t="shared" si="19"/>
        <v>65.156794425087099</v>
      </c>
      <c r="V30" s="35">
        <f t="shared" si="20"/>
        <v>68.944099378881987</v>
      </c>
      <c r="W30" s="35">
        <f t="shared" si="21"/>
        <v>62.686567164179095</v>
      </c>
      <c r="X30" s="35">
        <f t="shared" si="22"/>
        <v>68.369333456938904</v>
      </c>
      <c r="Y30" s="35">
        <f t="shared" si="23"/>
        <v>72.156638410733791</v>
      </c>
      <c r="Z30" s="35">
        <f t="shared" si="24"/>
        <v>65.8991061960309</v>
      </c>
      <c r="AA30" s="35">
        <f t="shared" si="25"/>
        <v>-3.2125390318518043</v>
      </c>
      <c r="AB30" s="35">
        <f t="shared" si="26"/>
        <v>-3.2125390318518043</v>
      </c>
      <c r="AC30" s="35">
        <f t="shared" si="27"/>
        <v>-3.2125390318518043</v>
      </c>
      <c r="AD30" s="36"/>
      <c r="AE30" s="36"/>
      <c r="AF30">
        <v>2.5099999999999998</v>
      </c>
      <c r="AG30">
        <v>1.56</v>
      </c>
      <c r="AH30" s="36"/>
      <c r="AI30" s="36"/>
      <c r="AJ30" t="s">
        <v>72</v>
      </c>
    </row>
    <row r="31" spans="1:36" ht="15" x14ac:dyDescent="0.25">
      <c r="A31">
        <v>2.87</v>
      </c>
      <c r="B31">
        <v>3.22</v>
      </c>
      <c r="C31">
        <v>2.68</v>
      </c>
      <c r="D31" s="20">
        <f t="shared" si="3"/>
        <v>3.212539031851791E-2</v>
      </c>
      <c r="E31" s="17">
        <f>IF(OR($A31="",$B31="",$C31=""),"",A31*'MPTO_working_3-way'!$I30)</f>
        <v>2.9621998702141465</v>
      </c>
      <c r="F31" s="21">
        <f>IF(OR($A31="",$B31="",$C31=""),"",B31*'MPTO_working_3-way'!$I30)</f>
        <v>3.3234437568256281</v>
      </c>
      <c r="G31" s="22">
        <f>IF(OR($A31="",$B31="",$C31=""),"",C31*'MPTO_working_3-way'!$I30)</f>
        <v>2.7660960460536281</v>
      </c>
      <c r="H31" s="17">
        <f>IF(OR($A31="",$B31="",$C31=""),"",'MPTO_working_3-way'!E30)</f>
        <v>2.9610013122305237</v>
      </c>
      <c r="I31" s="21">
        <f>IF(OR($A31="",$B31="",$C31=""),"",'MPTO_working_3-way'!F30)</f>
        <v>3.3349947969294336</v>
      </c>
      <c r="J31" s="22">
        <f>IF(OR($A31="",$B31="",$C31=""),"",'MPTO_working_3-way'!G30)</f>
        <v>2.7591849721440647</v>
      </c>
      <c r="K31" s="17">
        <f>IF(OR($A31="",$B31="",$C31=""),"",'OddsRatio_working_3-way'!H30)</f>
        <v>2.9618566435529057</v>
      </c>
      <c r="L31" s="21">
        <f>IF(OR($A31="",$B31="",$C31=""),"",'OddsRatio_working_3-way'!I30)</f>
        <v>3.329049063469224</v>
      </c>
      <c r="M31" s="22">
        <f>IF(OR($A31="",$B31="",$C31=""),"",'OddsRatio_working_3-way'!J30)</f>
        <v>2.7625236155983317</v>
      </c>
      <c r="N31" s="23">
        <f t="shared" si="16"/>
        <v>33.758694342516023</v>
      </c>
      <c r="O31" s="24">
        <f t="shared" si="17"/>
        <v>30.089271044416449</v>
      </c>
      <c r="P31" s="24">
        <f t="shared" si="18"/>
        <v>36.152034613067528</v>
      </c>
      <c r="Q31" t="s">
        <v>157</v>
      </c>
      <c r="R31" t="s">
        <v>159</v>
      </c>
      <c r="S31" s="48" t="s">
        <v>209</v>
      </c>
      <c r="T31" s="35">
        <v>100</v>
      </c>
      <c r="U31" s="35">
        <f t="shared" si="19"/>
        <v>70.414201183431956</v>
      </c>
      <c r="V31" s="35">
        <f t="shared" si="20"/>
        <v>68.55345911949685</v>
      </c>
      <c r="W31" s="35">
        <f t="shared" si="21"/>
        <v>57.627118644067799</v>
      </c>
      <c r="X31" s="35">
        <f t="shared" si="22"/>
        <v>73.819422236435344</v>
      </c>
      <c r="Y31" s="35">
        <f t="shared" si="23"/>
        <v>71.958680172500252</v>
      </c>
      <c r="Z31" s="35">
        <f t="shared" si="24"/>
        <v>61.032339697071194</v>
      </c>
      <c r="AA31" s="35">
        <f t="shared" si="25"/>
        <v>-3.4052210530033875</v>
      </c>
      <c r="AB31" s="35">
        <f t="shared" si="26"/>
        <v>-3.4052210530034017</v>
      </c>
      <c r="AC31" s="35">
        <f t="shared" si="27"/>
        <v>-3.4052210530033946</v>
      </c>
      <c r="AF31">
        <v>2.12</v>
      </c>
      <c r="AG31">
        <v>1.76</v>
      </c>
      <c r="AJ31" t="s">
        <v>72</v>
      </c>
    </row>
    <row r="32" spans="1:36" ht="15" x14ac:dyDescent="0.25">
      <c r="A32">
        <v>3.38</v>
      </c>
      <c r="B32">
        <v>3.18</v>
      </c>
      <c r="C32">
        <v>2.36</v>
      </c>
      <c r="D32" s="20">
        <f t="shared" si="3"/>
        <v>3.4052210530034044E-2</v>
      </c>
      <c r="E32" s="17">
        <f>IF(OR($A32="",$B32="",$C32=""),"",A32*'MPTO_working_3-way'!$I31)</f>
        <v>3.4950964715915149</v>
      </c>
      <c r="F32" s="21">
        <f>IF(OR($A32="",$B32="",$C32=""),"",B32*'MPTO_working_3-way'!$I31)</f>
        <v>3.2882860294855085</v>
      </c>
      <c r="G32" s="22">
        <f>IF(OR($A32="",$B32="",$C32=""),"",C32*'MPTO_working_3-way'!$I31)</f>
        <v>2.4403632168508804</v>
      </c>
      <c r="H32" s="17">
        <f>IF(OR($A32="",$B32="",$C32=""),"",'MPTO_working_3-way'!E31)</f>
        <v>3.5148489022764431</v>
      </c>
      <c r="I32" s="21">
        <f>IF(OR($A32="",$B32="",$C32=""),"",'MPTO_working_3-way'!F31)</f>
        <v>3.2990814780697866</v>
      </c>
      <c r="J32" s="22">
        <f>IF(OR($A32="",$B32="",$C32=""),"",'MPTO_working_3-way'!G31)</f>
        <v>2.4249591732994658</v>
      </c>
      <c r="K32" s="17">
        <f>IF(OR($A32="",$B32="",$C32=""),"",'OddsRatio_working_3-way'!H31)</f>
        <v>3.5054730424884917</v>
      </c>
      <c r="L32" s="21">
        <f>IF(OR($A32="",$B32="",$C32=""),"",'OddsRatio_working_3-way'!I31)</f>
        <v>3.2949290893381988</v>
      </c>
      <c r="M32" s="22">
        <f>IF(OR($A32="",$B32="",$C32=""),"",'OddsRatio_working_3-way'!J31)</f>
        <v>2.4316988814219949</v>
      </c>
      <c r="N32" s="23">
        <f t="shared" si="16"/>
        <v>28.611513534121237</v>
      </c>
      <c r="O32" s="24">
        <f t="shared" si="17"/>
        <v>30.410979794128856</v>
      </c>
      <c r="P32" s="24">
        <f t="shared" si="18"/>
        <v>40.9775066717499</v>
      </c>
      <c r="Q32" t="s">
        <v>156</v>
      </c>
      <c r="R32" t="s">
        <v>161</v>
      </c>
      <c r="S32" s="48" t="s">
        <v>209</v>
      </c>
      <c r="T32" s="35">
        <v>100</v>
      </c>
      <c r="U32" s="35">
        <f t="shared" si="19"/>
        <v>65.03496503496504</v>
      </c>
      <c r="V32" s="35">
        <f t="shared" si="20"/>
        <v>67.21311475409837</v>
      </c>
      <c r="W32" s="35">
        <f t="shared" si="21"/>
        <v>64.539007092198588</v>
      </c>
      <c r="X32" s="35">
        <f t="shared" si="22"/>
        <v>68.247878153703056</v>
      </c>
      <c r="Y32" s="35">
        <f t="shared" si="23"/>
        <v>70.426027872836386</v>
      </c>
      <c r="Z32" s="35">
        <f t="shared" si="24"/>
        <v>67.751920210936618</v>
      </c>
      <c r="AA32" s="35">
        <f t="shared" si="25"/>
        <v>-3.2129131187380153</v>
      </c>
      <c r="AB32" s="35">
        <f t="shared" si="26"/>
        <v>-3.2129131187380153</v>
      </c>
      <c r="AC32" s="35">
        <f t="shared" si="27"/>
        <v>-3.2129131187380295</v>
      </c>
      <c r="AF32">
        <v>2.4300000000000002</v>
      </c>
      <c r="AG32">
        <v>1.6</v>
      </c>
      <c r="AJ32" t="s">
        <v>72</v>
      </c>
    </row>
    <row r="33" spans="1:36" ht="15" x14ac:dyDescent="0.25">
      <c r="A33">
        <v>2.86</v>
      </c>
      <c r="B33">
        <v>3.05</v>
      </c>
      <c r="C33">
        <v>2.82</v>
      </c>
      <c r="D33" s="20">
        <f t="shared" si="3"/>
        <v>3.2129131187380366E-2</v>
      </c>
      <c r="E33" s="17">
        <f>IF(OR($A33="",$B33="",$C33=""),"",A33*'MPTO_working_3-way'!$I32)</f>
        <v>2.9518893151959076</v>
      </c>
      <c r="F33" s="21">
        <f>IF(OR($A33="",$B33="",$C33=""),"",B33*'MPTO_working_3-way'!$I32)</f>
        <v>3.1479938501215101</v>
      </c>
      <c r="G33" s="22">
        <f>IF(OR($A33="",$B33="",$C33=""),"",C33*'MPTO_working_3-way'!$I32)</f>
        <v>2.9106041499484125</v>
      </c>
      <c r="H33" s="17">
        <f>IF(OR($A33="",$B33="",$C33=""),"",'MPTO_working_3-way'!E32)</f>
        <v>2.9503691330710131</v>
      </c>
      <c r="I33" s="21">
        <f>IF(OR($A33="",$B33="",$C33=""),"",'MPTO_working_3-way'!F32)</f>
        <v>3.1529912506846753</v>
      </c>
      <c r="J33" s="22">
        <f>IF(OR($A33="",$B33="",$C33=""),"",'MPTO_working_3-way'!G32)</f>
        <v>2.9078201922402522</v>
      </c>
      <c r="K33" s="17">
        <f>IF(OR($A33="",$B33="",$C33=""),"",'OddsRatio_working_3-way'!H32)</f>
        <v>2.9511591814520002</v>
      </c>
      <c r="L33" s="21">
        <f>IF(OR($A33="",$B33="",$C33=""),"",'OddsRatio_working_3-way'!I32)</f>
        <v>3.1504711408476345</v>
      </c>
      <c r="M33" s="22">
        <f>IF(OR($A33="",$B33="",$C33=""),"",'OddsRatio_working_3-way'!J32)</f>
        <v>2.9091987689476566</v>
      </c>
      <c r="N33" s="23">
        <f t="shared" si="16"/>
        <v>33.876608951837788</v>
      </c>
      <c r="O33" s="24">
        <f t="shared" si="17"/>
        <v>31.766262820411821</v>
      </c>
      <c r="P33" s="24">
        <f t="shared" si="18"/>
        <v>34.35712822775038</v>
      </c>
      <c r="Q33" t="s">
        <v>77</v>
      </c>
      <c r="R33" t="s">
        <v>79</v>
      </c>
      <c r="S33" s="48" t="s">
        <v>209</v>
      </c>
      <c r="T33" s="35">
        <v>100</v>
      </c>
      <c r="U33" s="35">
        <f t="shared" si="19"/>
        <v>54.545454545454554</v>
      </c>
      <c r="V33" s="35">
        <f t="shared" si="20"/>
        <v>69.135802469135797</v>
      </c>
      <c r="W33" s="35">
        <f t="shared" si="21"/>
        <v>72.972972972972968</v>
      </c>
      <c r="X33" s="35">
        <f t="shared" si="22"/>
        <v>57.891224557891221</v>
      </c>
      <c r="Y33" s="35">
        <f t="shared" si="23"/>
        <v>72.481572481572471</v>
      </c>
      <c r="Z33" s="35">
        <f t="shared" si="24"/>
        <v>76.318742985409642</v>
      </c>
      <c r="AA33" s="35">
        <f t="shared" si="25"/>
        <v>-3.3457700124366667</v>
      </c>
      <c r="AB33" s="35">
        <f t="shared" si="26"/>
        <v>-3.3457700124366738</v>
      </c>
      <c r="AC33" s="35">
        <f t="shared" si="27"/>
        <v>-3.3457700124366738</v>
      </c>
      <c r="AF33">
        <v>2.35</v>
      </c>
      <c r="AG33">
        <v>1.63</v>
      </c>
      <c r="AJ33" t="s">
        <v>72</v>
      </c>
    </row>
    <row r="34" spans="1:36" ht="15" x14ac:dyDescent="0.25">
      <c r="A34">
        <v>2.2000000000000002</v>
      </c>
      <c r="B34">
        <v>3.24</v>
      </c>
      <c r="C34">
        <v>3.7</v>
      </c>
      <c r="D34" s="20">
        <f t="shared" si="3"/>
        <v>3.3457700124366774E-2</v>
      </c>
      <c r="E34" s="17">
        <f>IF(OR($A34="",$B34="",$C34=""),"",A34*'MPTO_working_3-way'!$I33)</f>
        <v>2.273606940273607</v>
      </c>
      <c r="F34" s="21">
        <f>IF(OR($A34="",$B34="",$C34=""),"",B34*'MPTO_working_3-way'!$I33)</f>
        <v>3.3484029484029487</v>
      </c>
      <c r="G34" s="22">
        <f>IF(OR($A34="",$B34="",$C34=""),"",C34*'MPTO_working_3-way'!$I33)</f>
        <v>3.8237934904601572</v>
      </c>
      <c r="H34" s="17">
        <f>IF(OR($A34="",$B34="",$C34=""),"",'MPTO_working_3-way'!E33)</f>
        <v>2.2553361306211803</v>
      </c>
      <c r="I34" s="21">
        <f>IF(OR($A34="",$B34="",$C34=""),"",'MPTO_working_3-way'!F33)</f>
        <v>3.3614642104547623</v>
      </c>
      <c r="J34" s="22">
        <f>IF(OR($A34="",$B34="",$C34=""),"",'MPTO_working_3-way'!G33)</f>
        <v>3.8592500097553364</v>
      </c>
      <c r="K34" s="17">
        <f>IF(OR($A34="",$B34="",$C34=""),"",'OddsRatio_working_3-way'!H33)</f>
        <v>2.2630411478183761</v>
      </c>
      <c r="L34" s="21">
        <f>IF(OR($A34="",$B34="",$C34=""),"",'OddsRatio_working_3-way'!I33)</f>
        <v>3.3576768092609681</v>
      </c>
      <c r="M34" s="22">
        <f>IF(OR($A34="",$B34="",$C34=""),"",'OddsRatio_working_3-way'!J33)</f>
        <v>3.8418425825913451</v>
      </c>
      <c r="N34" s="23">
        <f t="shared" si="16"/>
        <v>43.982976225418255</v>
      </c>
      <c r="O34" s="24">
        <f t="shared" si="17"/>
        <v>29.86498385676548</v>
      </c>
      <c r="P34" s="24">
        <f t="shared" si="18"/>
        <v>26.152039917816261</v>
      </c>
      <c r="Q34" t="s">
        <v>158</v>
      </c>
      <c r="R34" t="s">
        <v>85</v>
      </c>
      <c r="S34" s="48" t="s">
        <v>209</v>
      </c>
      <c r="T34" s="35">
        <v>100</v>
      </c>
      <c r="U34" s="35">
        <f t="shared" si="19"/>
        <v>56.709956709956707</v>
      </c>
      <c r="V34" s="35">
        <f t="shared" si="20"/>
        <v>69.512195121951223</v>
      </c>
      <c r="W34" s="35">
        <f t="shared" si="21"/>
        <v>70.414201183431956</v>
      </c>
      <c r="X34" s="35">
        <f t="shared" si="22"/>
        <v>60.073603694616828</v>
      </c>
      <c r="Y34" s="35">
        <f t="shared" si="23"/>
        <v>72.87584210661133</v>
      </c>
      <c r="Z34" s="35">
        <f t="shared" si="24"/>
        <v>73.777848168092078</v>
      </c>
      <c r="AA34" s="35">
        <f t="shared" si="25"/>
        <v>-3.3636469846601216</v>
      </c>
      <c r="AB34" s="35">
        <f t="shared" si="26"/>
        <v>-3.3636469846601074</v>
      </c>
      <c r="AC34" s="35">
        <f t="shared" si="27"/>
        <v>-3.3636469846601216</v>
      </c>
      <c r="AF34">
        <v>2.2200000000000002</v>
      </c>
      <c r="AG34">
        <v>1.7</v>
      </c>
      <c r="AJ34" t="s">
        <v>72</v>
      </c>
    </row>
    <row r="35" spans="1:36" s="35" customFormat="1" ht="15" x14ac:dyDescent="0.25">
      <c r="A35">
        <v>2.31</v>
      </c>
      <c r="B35">
        <v>3.28</v>
      </c>
      <c r="C35">
        <v>3.38</v>
      </c>
      <c r="D35" s="20">
        <f t="shared" si="3"/>
        <v>3.363646984660118E-2</v>
      </c>
      <c r="E35" s="17">
        <f>IF(OR($A35="",$B35="",$C35=""),"",A35*'MPTO_working_3-way'!$I34)</f>
        <v>2.3877002453456488</v>
      </c>
      <c r="F35" s="21">
        <f>IF(OR($A35="",$B35="",$C35=""),"",B35*'MPTO_working_3-way'!$I34)</f>
        <v>3.3903276210968518</v>
      </c>
      <c r="G35" s="22">
        <f>IF(OR($A35="",$B35="",$C35=""),"",C35*'MPTO_working_3-way'!$I34)</f>
        <v>3.4936912680815118</v>
      </c>
      <c r="H35" s="17">
        <f>IF(OR($A35="",$B35="",$C35=""),"",'MPTO_working_3-way'!E34)</f>
        <v>2.3714199711930912</v>
      </c>
      <c r="I35" s="21">
        <f>IF(OR($A35="",$B35="",$C35=""),"",'MPTO_working_3-way'!F34)</f>
        <v>3.4052303201704248</v>
      </c>
      <c r="J35" s="22">
        <f>IF(OR($A35="",$B35="",$C35=""),"",'MPTO_working_3-way'!G34)</f>
        <v>3.5131376930908176</v>
      </c>
      <c r="K35" s="17">
        <f>IF(OR($A35="",$B35="",$C35=""),"",'OddsRatio_working_3-way'!H34)</f>
        <v>2.3784358654569324</v>
      </c>
      <c r="L35" s="21">
        <f>IF(OR($A35="",$B35="",$C35=""),"",'OddsRatio_working_3-way'!I34)</f>
        <v>3.399109750566264</v>
      </c>
      <c r="M35" s="22">
        <f>IF(OR($A35="",$B35="",$C35=""),"",'OddsRatio_working_3-way'!J34)</f>
        <v>3.5043338624332052</v>
      </c>
      <c r="N35" s="23">
        <f t="shared" si="16"/>
        <v>41.881304068603377</v>
      </c>
      <c r="O35" s="24">
        <f t="shared" si="17"/>
        <v>29.49567451172982</v>
      </c>
      <c r="P35" s="24">
        <f t="shared" si="18"/>
        <v>28.623021419666806</v>
      </c>
      <c r="Q35" t="s">
        <v>70</v>
      </c>
      <c r="R35" t="s">
        <v>90</v>
      </c>
      <c r="S35" s="48" t="s">
        <v>209</v>
      </c>
      <c r="T35" s="35">
        <v>100</v>
      </c>
      <c r="U35" s="35">
        <f t="shared" si="19"/>
        <v>23.076923076923073</v>
      </c>
      <c r="V35" s="35">
        <f t="shared" si="20"/>
        <v>81.617647058823522</v>
      </c>
      <c r="W35" s="35">
        <f t="shared" si="21"/>
        <v>90.234375</v>
      </c>
      <c r="X35" s="35">
        <f t="shared" si="22"/>
        <v>28.147977941176471</v>
      </c>
      <c r="Y35" s="35">
        <f t="shared" si="23"/>
        <v>86.68870192307692</v>
      </c>
      <c r="Z35" s="35">
        <f t="shared" si="24"/>
        <v>95.305429864253384</v>
      </c>
      <c r="AA35" s="35">
        <f t="shared" si="25"/>
        <v>-5.0710548642533979</v>
      </c>
      <c r="AB35" s="35">
        <f t="shared" si="26"/>
        <v>-5.0710548642533979</v>
      </c>
      <c r="AC35" s="35">
        <f t="shared" si="27"/>
        <v>-5.0710548642533837</v>
      </c>
      <c r="AD35" s="36"/>
      <c r="AE35" s="36"/>
      <c r="AF35">
        <v>2.12</v>
      </c>
      <c r="AG35">
        <v>1.76</v>
      </c>
      <c r="AH35" s="36"/>
      <c r="AI35" s="36"/>
      <c r="AJ35" t="s">
        <v>72</v>
      </c>
    </row>
    <row r="36" spans="1:36" ht="15" x14ac:dyDescent="0.25">
      <c r="A36">
        <v>1.3</v>
      </c>
      <c r="B36">
        <v>5.44</v>
      </c>
      <c r="C36">
        <v>10.24</v>
      </c>
      <c r="D36" s="20">
        <f t="shared" si="3"/>
        <v>5.0710548642533881E-2</v>
      </c>
      <c r="E36" s="17">
        <f>IF(OR($A36="",$B36="",$C36=""),"",A36*'MPTO_working_3-way'!$I35)</f>
        <v>1.3659237132352942</v>
      </c>
      <c r="F36" s="21">
        <f>IF(OR($A36="",$B36="",$C36=""),"",B36*'MPTO_working_3-way'!$I35)</f>
        <v>5.7158653846153848</v>
      </c>
      <c r="G36" s="22">
        <f>IF(OR($A36="",$B36="",$C36=""),"",C36*'MPTO_working_3-way'!$I35)</f>
        <v>10.759276018099547</v>
      </c>
      <c r="H36" s="17">
        <f>IF(OR($A36="",$B36="",$C36=""),"",'MPTO_working_3-way'!E35)</f>
        <v>1.3292087931020982</v>
      </c>
      <c r="I36" s="21">
        <f>IF(OR($A36="",$B36="",$C36=""),"",'MPTO_working_3-way'!F35)</f>
        <v>5.9908933676891039</v>
      </c>
      <c r="J36" s="22">
        <f>IF(OR($A36="",$B36="",$C36=""),"",'MPTO_working_3-way'!G35)</f>
        <v>12.38348168685247</v>
      </c>
      <c r="K36" s="17">
        <f>IF(OR($A36="",$B36="",$C36=""),"",'OddsRatio_working_3-way'!H35)</f>
        <v>1.3393494027275896</v>
      </c>
      <c r="L36" s="21">
        <f>IF(OR($A36="",$B36="",$C36=""),"",'OddsRatio_working_3-way'!I35)</f>
        <v>6.0223711603683263</v>
      </c>
      <c r="M36" s="22">
        <f>IF(OR($A36="",$B36="",$C36=""),"",'OddsRatio_working_3-way'!J35)</f>
        <v>11.45196160400976</v>
      </c>
      <c r="N36" s="23">
        <f t="shared" si="16"/>
        <v>73.210530742703341</v>
      </c>
      <c r="O36" s="24">
        <f t="shared" si="17"/>
        <v>17.495163596601902</v>
      </c>
      <c r="P36" s="24">
        <f t="shared" si="18"/>
        <v>9.2943056606947607</v>
      </c>
      <c r="Q36" t="s">
        <v>166</v>
      </c>
      <c r="R36" t="s">
        <v>164</v>
      </c>
      <c r="S36" s="48" t="s">
        <v>209</v>
      </c>
      <c r="T36" s="35">
        <v>100</v>
      </c>
      <c r="U36" s="35">
        <f t="shared" si="19"/>
        <v>39.759036144578317</v>
      </c>
      <c r="V36" s="35">
        <f t="shared" si="20"/>
        <v>74.358974358974365</v>
      </c>
      <c r="W36" s="35">
        <f t="shared" si="21"/>
        <v>80.98859315589354</v>
      </c>
      <c r="X36" s="35">
        <f t="shared" si="22"/>
        <v>44.65243248513211</v>
      </c>
      <c r="Y36" s="35">
        <f t="shared" si="23"/>
        <v>79.252370699528157</v>
      </c>
      <c r="Z36" s="35">
        <f t="shared" si="24"/>
        <v>85.881989496447346</v>
      </c>
      <c r="AA36" s="35">
        <f t="shared" si="25"/>
        <v>-4.8933963405537924</v>
      </c>
      <c r="AB36" s="35">
        <f t="shared" si="26"/>
        <v>-4.8933963405537924</v>
      </c>
      <c r="AC36" s="35">
        <f t="shared" si="27"/>
        <v>-4.8933963405538066</v>
      </c>
      <c r="AF36">
        <v>1.73</v>
      </c>
      <c r="AG36">
        <v>2.13</v>
      </c>
      <c r="AJ36" t="s">
        <v>73</v>
      </c>
    </row>
    <row r="37" spans="1:36" ht="15" x14ac:dyDescent="0.25">
      <c r="A37">
        <v>1.66</v>
      </c>
      <c r="B37">
        <v>3.9</v>
      </c>
      <c r="C37">
        <v>5.26</v>
      </c>
      <c r="D37" s="20">
        <f t="shared" si="3"/>
        <v>4.8933963405538128E-2</v>
      </c>
      <c r="E37" s="17">
        <f>IF(OR($A37="",$B37="",$C37=""),"",A37*'MPTO_working_3-way'!$I36)</f>
        <v>1.7412303792531931</v>
      </c>
      <c r="F37" s="21">
        <f>IF(OR($A37="",$B37="",$C37=""),"",B37*'MPTO_working_3-way'!$I36)</f>
        <v>4.0908424572815987</v>
      </c>
      <c r="G37" s="22">
        <f>IF(OR($A37="",$B37="",$C37=""),"",C37*'MPTO_working_3-way'!$I36)</f>
        <v>5.5173926475131303</v>
      </c>
      <c r="H37" s="17">
        <f>IF(OR($A37="",$B37="",$C37=""),"",'MPTO_working_3-way'!E36)</f>
        <v>1.7061983805100038</v>
      </c>
      <c r="I37" s="21">
        <f>IF(OR($A37="",$B37="",$C37=""),"",'MPTO_working_3-way'!F36)</f>
        <v>4.1649497481291116</v>
      </c>
      <c r="J37" s="22">
        <f>IF(OR($A37="",$B37="",$C37=""),"",'MPTO_working_3-way'!G36)</f>
        <v>5.7536489813940834</v>
      </c>
      <c r="K37" s="17">
        <f>IF(OR($A37="",$B37="",$C37=""),"",'OddsRatio_working_3-way'!H36)</f>
        <v>1.7182977873777723</v>
      </c>
      <c r="L37" s="21">
        <f>IF(OR($A37="",$B37="",$C37=""),"",'OddsRatio_working_3-way'!I36)</f>
        <v>4.1561569445386981</v>
      </c>
      <c r="M37" s="22">
        <f>IF(OR($A37="",$B37="",$C37=""),"",'OddsRatio_working_3-way'!J36)</f>
        <v>5.6362857185292601</v>
      </c>
      <c r="N37" s="23">
        <f t="shared" si="16"/>
        <v>57.430654318637373</v>
      </c>
      <c r="O37" s="24">
        <f t="shared" si="17"/>
        <v>24.444842607420011</v>
      </c>
      <c r="P37" s="24">
        <f t="shared" si="18"/>
        <v>18.124503073942595</v>
      </c>
      <c r="Q37" t="s">
        <v>165</v>
      </c>
      <c r="R37" t="s">
        <v>128</v>
      </c>
      <c r="S37" s="48" t="s">
        <v>209</v>
      </c>
      <c r="T37" s="35">
        <v>100</v>
      </c>
      <c r="U37" s="35">
        <f t="shared" si="19"/>
        <v>65.635738831615114</v>
      </c>
      <c r="V37" s="35">
        <f t="shared" si="20"/>
        <v>70.501474926253692</v>
      </c>
      <c r="W37" s="35">
        <f t="shared" si="21"/>
        <v>59.514170040485837</v>
      </c>
      <c r="X37" s="35">
        <f t="shared" si="22"/>
        <v>69.984355033260485</v>
      </c>
      <c r="Y37" s="35">
        <f t="shared" si="23"/>
        <v>74.850091127899049</v>
      </c>
      <c r="Z37" s="35">
        <f t="shared" si="24"/>
        <v>63.8627862421312</v>
      </c>
      <c r="AA37" s="35">
        <f t="shared" si="25"/>
        <v>-4.3486162016453704</v>
      </c>
      <c r="AB37" s="35">
        <f t="shared" si="26"/>
        <v>-4.3486162016453562</v>
      </c>
      <c r="AC37" s="35">
        <f t="shared" si="27"/>
        <v>-4.3486162016453633</v>
      </c>
      <c r="AF37">
        <v>1.78</v>
      </c>
      <c r="AG37">
        <v>2.06</v>
      </c>
      <c r="AJ37" t="s">
        <v>73</v>
      </c>
    </row>
    <row r="38" spans="1:36" ht="15" x14ac:dyDescent="0.25">
      <c r="A38">
        <v>2.91</v>
      </c>
      <c r="B38">
        <v>3.39</v>
      </c>
      <c r="C38">
        <v>2.4700000000000002</v>
      </c>
      <c r="D38" s="20">
        <f t="shared" si="3"/>
        <v>4.3486162016453722E-2</v>
      </c>
      <c r="E38" s="17">
        <f>IF(OR($A38="",$B38="",$C38=""),"",A38*'MPTO_working_3-way'!$I37)</f>
        <v>3.0365447314678806</v>
      </c>
      <c r="F38" s="21">
        <f>IF(OR($A38="",$B38="",$C38=""),"",B38*'MPTO_working_3-way'!$I37)</f>
        <v>3.5374180892357781</v>
      </c>
      <c r="G38" s="22">
        <f>IF(OR($A38="",$B38="",$C38=""),"",C38*'MPTO_working_3-way'!$I37)</f>
        <v>2.5774108201806407</v>
      </c>
      <c r="H38" s="17">
        <f>IF(OR($A38="",$B38="",$C38=""),"",'MPTO_working_3-way'!E37)</f>
        <v>3.0381541329716426</v>
      </c>
      <c r="I38" s="21">
        <f>IF(OR($A38="",$B38="",$C38=""),"",'MPTO_working_3-way'!F37)</f>
        <v>3.5651912261041443</v>
      </c>
      <c r="J38" s="22">
        <f>IF(OR($A38="",$B38="",$C38=""),"",'MPTO_working_3-way'!G37)</f>
        <v>2.5617187714374117</v>
      </c>
      <c r="K38" s="17">
        <f>IF(OR($A38="",$B38="",$C38=""),"",'OddsRatio_working_3-way'!H37)</f>
        <v>3.0385276501631369</v>
      </c>
      <c r="L38" s="21">
        <f>IF(OR($A38="",$B38="",$C38=""),"",'OddsRatio_working_3-way'!I37)</f>
        <v>3.5508277926125107</v>
      </c>
      <c r="M38" s="22">
        <f>IF(OR($A38="",$B38="",$C38=""),"",'OddsRatio_working_3-way'!J37)</f>
        <v>2.5689191862512102</v>
      </c>
      <c r="N38" s="23">
        <f t="shared" si="16"/>
        <v>32.932167592887559</v>
      </c>
      <c r="O38" s="24">
        <f t="shared" si="17"/>
        <v>28.269205809823838</v>
      </c>
      <c r="P38" s="24">
        <f t="shared" si="18"/>
        <v>38.798626597288589</v>
      </c>
      <c r="Q38" t="s">
        <v>84</v>
      </c>
      <c r="R38" t="s">
        <v>163</v>
      </c>
      <c r="S38" s="48" t="s">
        <v>209</v>
      </c>
      <c r="T38" s="35">
        <v>100</v>
      </c>
      <c r="U38" s="35">
        <f t="shared" si="19"/>
        <v>43.181818181818187</v>
      </c>
      <c r="V38" s="35">
        <f t="shared" si="20"/>
        <v>72.602739726027394</v>
      </c>
      <c r="W38" s="35">
        <f t="shared" si="21"/>
        <v>79.296066252587991</v>
      </c>
      <c r="X38" s="35">
        <f t="shared" si="22"/>
        <v>48.101194021384607</v>
      </c>
      <c r="Y38" s="35">
        <f t="shared" si="23"/>
        <v>77.522115565593836</v>
      </c>
      <c r="Z38" s="35">
        <f t="shared" si="24"/>
        <v>84.215442092154419</v>
      </c>
      <c r="AA38" s="35">
        <f t="shared" si="25"/>
        <v>-4.9193758395664204</v>
      </c>
      <c r="AB38" s="35">
        <f t="shared" si="26"/>
        <v>-4.9193758395664418</v>
      </c>
      <c r="AC38" s="35">
        <f t="shared" si="27"/>
        <v>-4.9193758395664275</v>
      </c>
      <c r="AF38">
        <v>1.96</v>
      </c>
      <c r="AG38">
        <v>1.88</v>
      </c>
      <c r="AJ38" t="s">
        <v>73</v>
      </c>
    </row>
    <row r="39" spans="1:36" ht="15" x14ac:dyDescent="0.25">
      <c r="A39">
        <v>1.76</v>
      </c>
      <c r="B39">
        <v>3.65</v>
      </c>
      <c r="C39">
        <v>4.83</v>
      </c>
      <c r="D39" s="20">
        <f t="shared" si="3"/>
        <v>4.9193758395664311E-2</v>
      </c>
      <c r="E39" s="17">
        <f>IF(OR($A39="",$B39="",$C39=""),"",A39*'MPTO_working_3-way'!$I38)</f>
        <v>1.8465810147763693</v>
      </c>
      <c r="F39" s="21">
        <f>IF(OR($A39="",$B39="",$C39=""),"",B39*'MPTO_working_3-way'!$I38)</f>
        <v>3.8295572181441746</v>
      </c>
      <c r="G39" s="22">
        <f>IF(OR($A39="",$B39="",$C39=""),"",C39*'MPTO_working_3-way'!$I38)</f>
        <v>5.0676058530510586</v>
      </c>
      <c r="H39" s="17">
        <f>IF(OR($A39="",$B39="",$C39=""),"",'MPTO_working_3-way'!E38)</f>
        <v>1.8123036977445637</v>
      </c>
      <c r="I39" s="21">
        <f>IF(OR($A39="",$B39="",$C39=""),"",'MPTO_working_3-way'!F38)</f>
        <v>3.8823691338262143</v>
      </c>
      <c r="J39" s="22">
        <f>IF(OR($A39="",$B39="",$C39=""),"",'MPTO_working_3-way'!G38)</f>
        <v>5.245449863121153</v>
      </c>
      <c r="K39" s="17">
        <f>IF(OR($A39="",$B39="",$C39=""),"",'OddsRatio_working_3-way'!H38)</f>
        <v>1.8247092976080497</v>
      </c>
      <c r="L39" s="21">
        <f>IF(OR($A39="",$B39="",$C39=""),"",'OddsRatio_working_3-way'!I38)</f>
        <v>3.8756311035017532</v>
      </c>
      <c r="M39" s="22">
        <f>IF(OR($A39="",$B39="",$C39=""),"",'OddsRatio_working_3-way'!J38)</f>
        <v>5.1561008024195152</v>
      </c>
      <c r="N39" s="23">
        <f t="shared" si="16"/>
        <v>54.154136319933158</v>
      </c>
      <c r="O39" s="24">
        <f t="shared" si="17"/>
        <v>26.112679430981466</v>
      </c>
      <c r="P39" s="24">
        <f t="shared" si="18"/>
        <v>19.733184249085376</v>
      </c>
      <c r="Q39" t="s">
        <v>167</v>
      </c>
      <c r="R39" t="s">
        <v>162</v>
      </c>
      <c r="S39" s="48" t="s">
        <v>209</v>
      </c>
      <c r="T39" s="35">
        <v>100</v>
      </c>
      <c r="U39" s="35">
        <f t="shared" si="19"/>
        <v>72.527472527472526</v>
      </c>
      <c r="V39" s="35">
        <f t="shared" si="20"/>
        <v>68.75</v>
      </c>
      <c r="W39" s="35">
        <f t="shared" si="21"/>
        <v>54.337899543379002</v>
      </c>
      <c r="X39" s="35">
        <f t="shared" si="22"/>
        <v>76.912100456621005</v>
      </c>
      <c r="Y39" s="35">
        <f t="shared" si="23"/>
        <v>73.134627929148479</v>
      </c>
      <c r="Z39" s="35">
        <f t="shared" si="24"/>
        <v>58.72252747252746</v>
      </c>
      <c r="AA39" s="35">
        <f t="shared" si="25"/>
        <v>-4.3846279291484791</v>
      </c>
      <c r="AB39" s="35">
        <f t="shared" si="26"/>
        <v>-4.3846279291484791</v>
      </c>
      <c r="AC39" s="35">
        <f t="shared" si="27"/>
        <v>-4.3846279291484578</v>
      </c>
      <c r="AF39">
        <v>2.0699999999999998</v>
      </c>
      <c r="AG39">
        <v>1.78</v>
      </c>
      <c r="AJ39" t="s">
        <v>73</v>
      </c>
    </row>
    <row r="40" spans="1:36" ht="15" x14ac:dyDescent="0.25">
      <c r="A40">
        <v>3.64</v>
      </c>
      <c r="B40">
        <v>3.2</v>
      </c>
      <c r="C40">
        <v>2.19</v>
      </c>
      <c r="D40" s="20">
        <f t="shared" si="3"/>
        <v>4.3846279291484658E-2</v>
      </c>
      <c r="E40" s="17">
        <f>IF(OR($A40="",$B40="",$C40=""),"",A40*'MPTO_working_3-way'!$I39)</f>
        <v>3.7996004566210044</v>
      </c>
      <c r="F40" s="21">
        <f>IF(OR($A40="",$B40="",$C40=""),"",B40*'MPTO_working_3-way'!$I39)</f>
        <v>3.3403080937327512</v>
      </c>
      <c r="G40" s="22">
        <f>IF(OR($A40="",$B40="",$C40=""),"",C40*'MPTO_working_3-way'!$I39)</f>
        <v>2.2860233516483515</v>
      </c>
      <c r="H40" s="17">
        <f>IF(OR($A40="",$B40="",$C40=""),"",'MPTO_working_3-way'!E39)</f>
        <v>3.8445295576302447</v>
      </c>
      <c r="I40" s="21">
        <f>IF(OR($A40="",$B40="",$C40=""),"",'MPTO_working_3-way'!F39)</f>
        <v>3.3570049902791328</v>
      </c>
      <c r="J40" s="22">
        <f>IF(OR($A40="",$B40="",$C40=""),"",'MPTO_working_3-way'!G39)</f>
        <v>2.2624148867482305</v>
      </c>
      <c r="K40" s="17">
        <f>IF(OR($A40="",$B40="",$C40=""),"",'OddsRatio_working_3-way'!H39)</f>
        <v>3.8225899759542026</v>
      </c>
      <c r="L40" s="21">
        <f>IF(OR($A40="",$B40="",$C40=""),"",'OddsRatio_working_3-way'!I39)</f>
        <v>3.3521583132951687</v>
      </c>
      <c r="M40" s="22">
        <f>IF(OR($A40="",$B40="",$C40=""),"",'OddsRatio_working_3-way'!J39)</f>
        <v>2.2723038149187498</v>
      </c>
      <c r="N40" s="23">
        <f t="shared" si="16"/>
        <v>26.318556685544326</v>
      </c>
      <c r="O40" s="24">
        <f t="shared" si="17"/>
        <v>29.937358229806666</v>
      </c>
      <c r="P40" s="24">
        <f t="shared" si="18"/>
        <v>43.744085084649015</v>
      </c>
      <c r="Q40" t="s">
        <v>189</v>
      </c>
      <c r="R40" t="s">
        <v>92</v>
      </c>
      <c r="S40" s="48" t="s">
        <v>209</v>
      </c>
      <c r="T40" s="35">
        <v>100</v>
      </c>
      <c r="U40" s="35">
        <f t="shared" si="19"/>
        <v>62.686567164179095</v>
      </c>
      <c r="V40" s="35">
        <f t="shared" si="20"/>
        <v>72.826086956521735</v>
      </c>
      <c r="W40" s="35">
        <f t="shared" si="21"/>
        <v>58.15899581589958</v>
      </c>
      <c r="X40" s="35">
        <f t="shared" si="22"/>
        <v>69.014917227578678</v>
      </c>
      <c r="Y40" s="35">
        <f t="shared" si="23"/>
        <v>79.154437019921303</v>
      </c>
      <c r="Z40" s="35">
        <f t="shared" si="24"/>
        <v>64.487345879299156</v>
      </c>
      <c r="AA40" s="35">
        <f t="shared" si="25"/>
        <v>-6.3283500633995828</v>
      </c>
      <c r="AB40" s="35">
        <f t="shared" si="26"/>
        <v>-6.3283500633995686</v>
      </c>
      <c r="AC40" s="35">
        <f t="shared" si="27"/>
        <v>-6.3283500633995757</v>
      </c>
      <c r="AF40">
        <v>2.09</v>
      </c>
      <c r="AG40">
        <v>1.76</v>
      </c>
      <c r="AJ40" t="s">
        <v>73</v>
      </c>
    </row>
    <row r="41" spans="1:36" s="35" customFormat="1" ht="15" x14ac:dyDescent="0.25">
      <c r="A41">
        <v>2.68</v>
      </c>
      <c r="B41">
        <v>3.68</v>
      </c>
      <c r="C41">
        <v>2.39</v>
      </c>
      <c r="D41" s="20">
        <f t="shared" si="3"/>
        <v>6.3283500633995793E-2</v>
      </c>
      <c r="E41" s="17">
        <f>IF(OR($A41="",$B41="",$C41=""),"",A41*'MPTO_working_3-way'!$I40)</f>
        <v>2.849599781699109</v>
      </c>
      <c r="F41" s="21">
        <f>IF(OR($A41="",$B41="",$C41=""),"",B41*'MPTO_working_3-way'!$I40)</f>
        <v>3.9128832823331048</v>
      </c>
      <c r="G41" s="22">
        <f>IF(OR($A41="",$B41="",$C41=""),"",C41*'MPTO_working_3-way'!$I40)</f>
        <v>2.5412475665152501</v>
      </c>
      <c r="H41" s="17">
        <f>IF(OR($A41="",$B41="",$C41=""),"",'MPTO_working_3-way'!E40)</f>
        <v>2.840587683683288</v>
      </c>
      <c r="I41" s="21">
        <f>IF(OR($A41="",$B41="",$C41=""),"",'MPTO_working_3-way'!F40)</f>
        <v>3.9897124431051889</v>
      </c>
      <c r="J41" s="22">
        <f>IF(OR($A41="",$B41="",$C41=""),"",'MPTO_working_3-way'!G40)</f>
        <v>2.5168912242855948</v>
      </c>
      <c r="K41" s="17">
        <f>IF(OR($A41="",$B41="",$C41=""),"",'OddsRatio_working_3-way'!H40)</f>
        <v>2.8475201020094092</v>
      </c>
      <c r="L41" s="21">
        <f>IF(OR($A41="",$B41="",$C41=""),"",'OddsRatio_working_3-way'!I40)</f>
        <v>3.9472344484435817</v>
      </c>
      <c r="M41" s="22">
        <f>IF(OR($A41="",$B41="",$C41=""),"",'OddsRatio_working_3-way'!J40)</f>
        <v>2.5286029415434994</v>
      </c>
      <c r="N41" s="23">
        <f t="shared" si="16"/>
        <v>35.092647270057611</v>
      </c>
      <c r="O41" s="24">
        <f t="shared" si="17"/>
        <v>25.556601816237606</v>
      </c>
      <c r="P41" s="24">
        <f t="shared" si="18"/>
        <v>39.350750913704772</v>
      </c>
      <c r="Q41" t="s">
        <v>173</v>
      </c>
      <c r="R41" t="s">
        <v>170</v>
      </c>
      <c r="S41" s="48" t="s">
        <v>209</v>
      </c>
      <c r="T41" s="35">
        <v>100</v>
      </c>
      <c r="U41" s="35">
        <f t="shared" si="19"/>
        <v>36.30573248407643</v>
      </c>
      <c r="V41" s="35">
        <f t="shared" si="20"/>
        <v>73.753280839895012</v>
      </c>
      <c r="W41" s="35">
        <f t="shared" si="21"/>
        <v>83.333333333333329</v>
      </c>
      <c r="X41" s="35">
        <f t="shared" si="22"/>
        <v>42.913385826771652</v>
      </c>
      <c r="Y41" s="35">
        <f t="shared" si="23"/>
        <v>80.360934182590228</v>
      </c>
      <c r="Z41" s="35">
        <f t="shared" si="24"/>
        <v>89.940986676028544</v>
      </c>
      <c r="AA41" s="35">
        <f t="shared" si="25"/>
        <v>-6.6076533426952224</v>
      </c>
      <c r="AB41" s="35">
        <f t="shared" si="26"/>
        <v>-6.6076533426952153</v>
      </c>
      <c r="AC41" s="35">
        <f t="shared" si="27"/>
        <v>-6.6076533426952153</v>
      </c>
      <c r="AD41" s="36"/>
      <c r="AE41" s="36"/>
      <c r="AF41">
        <v>1.73</v>
      </c>
      <c r="AG41">
        <v>2.09</v>
      </c>
      <c r="AH41" s="36"/>
      <c r="AI41" s="36"/>
      <c r="AJ41" t="s">
        <v>178</v>
      </c>
    </row>
    <row r="42" spans="1:36" ht="15" x14ac:dyDescent="0.25">
      <c r="A42">
        <v>1.57</v>
      </c>
      <c r="B42">
        <v>3.81</v>
      </c>
      <c r="C42">
        <v>6</v>
      </c>
      <c r="D42" s="20">
        <f t="shared" si="3"/>
        <v>6.6076533426952189E-2</v>
      </c>
      <c r="E42" s="17">
        <f>IF(OR($A42="",$B42="",$C42=""),"",A42*'MPTO_working_3-way'!$I41)</f>
        <v>1.673740157480315</v>
      </c>
      <c r="F42" s="21">
        <f>IF(OR($A42="",$B42="",$C42=""),"",B42*'MPTO_working_3-way'!$I41)</f>
        <v>4.0617515923566883</v>
      </c>
      <c r="G42" s="22">
        <f>IF(OR($A42="",$B42="",$C42=""),"",C42*'MPTO_working_3-way'!$I41)</f>
        <v>6.3964592005617131</v>
      </c>
      <c r="H42" s="17">
        <f>IF(OR($A42="",$B42="",$C42=""),"",'MPTO_working_3-way'!E41)</f>
        <v>1.6262353021137768</v>
      </c>
      <c r="I42" s="21">
        <f>IF(OR($A42="",$B42="",$C42=""),"",'MPTO_working_3-way'!F41)</f>
        <v>4.1590126890318091</v>
      </c>
      <c r="J42" s="22">
        <f>IF(OR($A42="",$B42="",$C42=""),"",'MPTO_working_3-way'!G41)</f>
        <v>6.9136615811373092</v>
      </c>
      <c r="K42" s="17">
        <f>IF(OR($A42="",$B42="",$C42=""),"",'OddsRatio_working_3-way'!H41)</f>
        <v>1.641890154769633</v>
      </c>
      <c r="L42" s="21">
        <f>IF(OR($A42="",$B42="",$C42=""),"",'OddsRatio_working_3-way'!I41)</f>
        <v>4.1644058507064381</v>
      </c>
      <c r="M42" s="22">
        <f>IF(OR($A42="",$B42="",$C42=""),"",'OddsRatio_working_3-way'!J41)</f>
        <v>6.6306153927160825</v>
      </c>
      <c r="N42" s="23">
        <f t="shared" si="16"/>
        <v>59.746430503610661</v>
      </c>
      <c r="O42" s="24">
        <f t="shared" si="17"/>
        <v>24.619920181277884</v>
      </c>
      <c r="P42" s="24">
        <f t="shared" si="18"/>
        <v>15.633649315111455</v>
      </c>
      <c r="Q42" t="s">
        <v>171</v>
      </c>
      <c r="R42" t="s">
        <v>172</v>
      </c>
      <c r="S42" s="48" t="s">
        <v>209</v>
      </c>
      <c r="T42" s="35">
        <v>100</v>
      </c>
      <c r="U42" s="35">
        <f t="shared" si="19"/>
        <v>54.545454545454554</v>
      </c>
      <c r="V42" s="35">
        <f t="shared" si="20"/>
        <v>73.958333333333343</v>
      </c>
      <c r="W42" s="35">
        <f t="shared" si="21"/>
        <v>67.10526315789474</v>
      </c>
      <c r="X42" s="35">
        <f t="shared" si="22"/>
        <v>58.936403508771939</v>
      </c>
      <c r="Y42" s="35">
        <f t="shared" si="23"/>
        <v>78.349282296650728</v>
      </c>
      <c r="Z42" s="35">
        <f t="shared" si="24"/>
        <v>71.496212121212125</v>
      </c>
      <c r="AA42" s="35">
        <f t="shared" si="25"/>
        <v>-4.3909489633173848</v>
      </c>
      <c r="AB42" s="35">
        <f t="shared" si="26"/>
        <v>-4.3909489633173848</v>
      </c>
      <c r="AC42" s="35">
        <f t="shared" si="27"/>
        <v>-4.3909489633173848</v>
      </c>
      <c r="AF42">
        <v>1.76</v>
      </c>
      <c r="AG42">
        <v>2.04</v>
      </c>
      <c r="AJ42" t="s">
        <v>178</v>
      </c>
    </row>
    <row r="43" spans="1:36" ht="15" x14ac:dyDescent="0.25">
      <c r="A43">
        <v>2.2000000000000002</v>
      </c>
      <c r="B43">
        <v>3.84</v>
      </c>
      <c r="C43">
        <v>3.04</v>
      </c>
      <c r="D43" s="20">
        <f t="shared" si="3"/>
        <v>4.3909489633173759E-2</v>
      </c>
      <c r="E43" s="17">
        <f>IF(OR($A43="",$B43="",$C43=""),"",A43*'MPTO_working_3-way'!$I42)</f>
        <v>2.2966008771929824</v>
      </c>
      <c r="F43" s="21">
        <f>IF(OR($A43="",$B43="",$C43=""),"",B43*'MPTO_working_3-way'!$I42)</f>
        <v>4.0086124401913867</v>
      </c>
      <c r="G43" s="22">
        <f>IF(OR($A43="",$B43="",$C43=""),"",C43*'MPTO_working_3-way'!$I42)</f>
        <v>3.1734848484848484</v>
      </c>
      <c r="H43" s="17">
        <f>IF(OR($A43="",$B43="",$C43=""),"",'MPTO_working_3-way'!E42)</f>
        <v>2.2731976283092261</v>
      </c>
      <c r="I43" s="21">
        <f>IF(OR($A43="",$B43="",$C43=""),"",'MPTO_working_3-way'!F42)</f>
        <v>4.0686764904691088</v>
      </c>
      <c r="J43" s="22">
        <f>IF(OR($A43="",$B43="",$C43=""),"",'MPTO_working_3-way'!G42)</f>
        <v>3.1815635075849675</v>
      </c>
      <c r="K43" s="17">
        <f>IF(OR($A43="",$B43="",$C43=""),"",'OddsRatio_working_3-way'!H42)</f>
        <v>2.283238169021796</v>
      </c>
      <c r="L43" s="21">
        <f>IF(OR($A43="",$B43="",$C43=""),"",'OddsRatio_working_3-way'!I42)</f>
        <v>4.0369970000182498</v>
      </c>
      <c r="M43" s="22">
        <f>IF(OR($A43="",$B43="",$C43=""),"",'OddsRatio_working_3-way'!J42)</f>
        <v>3.1815048873370517</v>
      </c>
      <c r="N43" s="23">
        <f t="shared" si="16"/>
        <v>43.542611601814272</v>
      </c>
      <c r="O43" s="24">
        <f t="shared" si="17"/>
        <v>24.946287896872768</v>
      </c>
      <c r="P43" s="24">
        <f t="shared" si="18"/>
        <v>31.511100501312967</v>
      </c>
      <c r="Q43" t="s">
        <v>175</v>
      </c>
      <c r="R43" t="s">
        <v>135</v>
      </c>
      <c r="S43" s="48" t="s">
        <v>210</v>
      </c>
      <c r="T43" s="35">
        <v>100</v>
      </c>
      <c r="U43" s="35">
        <f t="shared" si="19"/>
        <v>72.451790633608823</v>
      </c>
      <c r="V43" s="35">
        <f t="shared" si="20"/>
        <v>76.24703087885986</v>
      </c>
      <c r="W43" s="35">
        <f t="shared" si="21"/>
        <v>46.808510638297875</v>
      </c>
      <c r="X43" s="35">
        <f t="shared" si="22"/>
        <v>76.944458482842265</v>
      </c>
      <c r="Y43" s="35">
        <f t="shared" si="23"/>
        <v>80.739698728093316</v>
      </c>
      <c r="Z43" s="35">
        <f t="shared" si="24"/>
        <v>51.301178487531331</v>
      </c>
      <c r="AA43" s="35">
        <f t="shared" si="25"/>
        <v>-4.4926678492334418</v>
      </c>
      <c r="AB43" s="35">
        <f t="shared" si="26"/>
        <v>-4.492667849233456</v>
      </c>
      <c r="AC43" s="35">
        <f t="shared" si="27"/>
        <v>-4.492667849233456</v>
      </c>
      <c r="AF43">
        <v>1.68</v>
      </c>
      <c r="AG43">
        <v>2.21</v>
      </c>
      <c r="AJ43" t="s">
        <v>112</v>
      </c>
    </row>
    <row r="44" spans="1:36" ht="15" x14ac:dyDescent="0.25">
      <c r="A44">
        <v>3.63</v>
      </c>
      <c r="B44">
        <v>4.21</v>
      </c>
      <c r="C44">
        <v>1.88</v>
      </c>
      <c r="D44" s="20">
        <f t="shared" si="3"/>
        <v>4.492667849233456E-2</v>
      </c>
      <c r="E44" s="17">
        <f>IF(OR($A44="",$B44="",$C44=""),"",A44*'MPTO_working_3-way'!$I43)</f>
        <v>3.7930838429271745</v>
      </c>
      <c r="F44" s="21">
        <f>IF(OR($A44="",$B44="",$C44=""),"",B44*'MPTO_working_3-way'!$I43)</f>
        <v>4.3991413164527282</v>
      </c>
      <c r="G44" s="22">
        <f>IF(OR($A44="",$B44="",$C44=""),"",C44*'MPTO_working_3-way'!$I43)</f>
        <v>1.9644621555655888</v>
      </c>
      <c r="H44" s="17">
        <f>IF(OR($A44="",$B44="",$C44=""),"",'MPTO_working_3-way'!E43)</f>
        <v>3.8386753069348631</v>
      </c>
      <c r="I44" s="21">
        <f>IF(OR($A44="",$B44="",$C44=""),"",'MPTO_working_3-way'!F43)</f>
        <v>4.4932888565073945</v>
      </c>
      <c r="J44" s="22">
        <f>IF(OR($A44="",$B44="",$C44=""),"",'MPTO_working_3-way'!G43)</f>
        <v>1.9344629707916245</v>
      </c>
      <c r="K44" s="17">
        <f>IF(OR($A44="",$B44="",$C44=""),"",'OddsRatio_working_3-way'!H43)</f>
        <v>3.8265172632551048</v>
      </c>
      <c r="L44" s="21">
        <f>IF(OR($A44="",$B44="",$C44=""),"",'OddsRatio_working_3-way'!I43)</f>
        <v>4.4498556711212487</v>
      </c>
      <c r="M44" s="22">
        <f>IF(OR($A44="",$B44="",$C44=""),"",'OddsRatio_working_3-way'!J43)</f>
        <v>1.9457548257279438</v>
      </c>
      <c r="N44" s="23">
        <f t="shared" si="16"/>
        <v>26.36377262961544</v>
      </c>
      <c r="O44" s="24">
        <f t="shared" si="17"/>
        <v>22.731708941924957</v>
      </c>
      <c r="P44" s="24">
        <f t="shared" si="18"/>
        <v>50.90451842845961</v>
      </c>
      <c r="Q44" t="s">
        <v>136</v>
      </c>
      <c r="R44" t="s">
        <v>174</v>
      </c>
      <c r="S44" s="48" t="s">
        <v>210</v>
      </c>
      <c r="T44" s="35">
        <v>100</v>
      </c>
      <c r="U44" s="35">
        <f t="shared" si="19"/>
        <v>10.714285714285726</v>
      </c>
      <c r="V44" s="35">
        <f t="shared" si="20"/>
        <v>90.157480314960623</v>
      </c>
      <c r="W44" s="35">
        <f t="shared" si="21"/>
        <v>96.119518820333724</v>
      </c>
      <c r="X44" s="35">
        <f t="shared" si="22"/>
        <v>13.723000864705648</v>
      </c>
      <c r="Y44" s="35">
        <f t="shared" si="23"/>
        <v>93.166195465380568</v>
      </c>
      <c r="Z44" s="35">
        <f t="shared" si="24"/>
        <v>99.128233970753655</v>
      </c>
      <c r="AA44" s="35">
        <f t="shared" si="25"/>
        <v>-3.0087151504199223</v>
      </c>
      <c r="AB44" s="35">
        <f t="shared" si="26"/>
        <v>-3.0087151504199454</v>
      </c>
      <c r="AC44" s="35">
        <f t="shared" si="27"/>
        <v>-3.0087151504199312</v>
      </c>
      <c r="AF44">
        <v>1.6</v>
      </c>
      <c r="AG44">
        <v>2.37</v>
      </c>
      <c r="AJ44" t="s">
        <v>112</v>
      </c>
    </row>
    <row r="45" spans="1:36" ht="15" x14ac:dyDescent="0.25">
      <c r="A45">
        <v>1.1200000000000001</v>
      </c>
      <c r="B45">
        <v>10.16</v>
      </c>
      <c r="C45">
        <v>25.77</v>
      </c>
      <c r="D45" s="20">
        <f t="shared" si="3"/>
        <v>3.0087151504199383E-2</v>
      </c>
      <c r="E45" s="17">
        <f>IF(OR($A45="",$B45="",$C45=""),"",A45*'MPTO_working_3-way'!$I44)</f>
        <v>1.1536976096847034</v>
      </c>
      <c r="F45" s="21">
        <f>IF(OR($A45="",$B45="",$C45=""),"",B45*'MPTO_working_3-way'!$I44)</f>
        <v>10.465685459282666</v>
      </c>
      <c r="G45" s="22">
        <f>IF(OR($A45="",$B45="",$C45=""),"",C45*'MPTO_working_3-way'!$I44)</f>
        <v>26.545345894263217</v>
      </c>
      <c r="H45" s="17">
        <f>IF(OR($A45="",$B45="",$C45=""),"",'MPTO_working_3-way'!E44)</f>
        <v>1.1327233565162103</v>
      </c>
      <c r="I45" s="21">
        <f>IF(OR($A45="",$B45="",$C45=""),"",'MPTO_working_3-way'!F44)</f>
        <v>11.31271035336691</v>
      </c>
      <c r="J45" s="22">
        <f>IF(OR($A45="",$B45="",$C45=""),"",'MPTO_working_3-way'!G44)</f>
        <v>34.751469813054712</v>
      </c>
      <c r="K45" s="17">
        <f>IF(OR($A45="",$B45="",$C45=""),"",'OddsRatio_working_3-way'!H44)</f>
        <v>1.1375900082957349</v>
      </c>
      <c r="L45" s="21">
        <f>IF(OR($A45="",$B45="",$C45=""),"",'OddsRatio_working_3-way'!I44)</f>
        <v>11.502703966574423</v>
      </c>
      <c r="M45" s="22">
        <f>IF(OR($A45="",$B45="",$C45=""),"",'OddsRatio_working_3-way'!J44)</f>
        <v>29.400870879044589</v>
      </c>
      <c r="N45" s="23">
        <f t="shared" si="16"/>
        <v>86.67782542024095</v>
      </c>
      <c r="O45" s="24">
        <f t="shared" si="17"/>
        <v>9.5550358730974274</v>
      </c>
      <c r="P45" s="24">
        <f t="shared" si="18"/>
        <v>3.7671387066616173</v>
      </c>
      <c r="Q45" t="s">
        <v>190</v>
      </c>
      <c r="R45" t="s">
        <v>191</v>
      </c>
      <c r="S45" s="48" t="s">
        <v>210</v>
      </c>
      <c r="T45" s="35">
        <v>100</v>
      </c>
      <c r="U45" s="35">
        <f t="shared" si="19"/>
        <v>72.67759562841529</v>
      </c>
      <c r="V45" s="35">
        <f t="shared" si="20"/>
        <v>70.414201183431956</v>
      </c>
      <c r="W45" s="35">
        <f t="shared" si="21"/>
        <v>54.751131221719454</v>
      </c>
      <c r="X45" s="35">
        <f t="shared" si="22"/>
        <v>74.834667594848597</v>
      </c>
      <c r="Y45" s="35">
        <f t="shared" si="23"/>
        <v>72.571273149865249</v>
      </c>
      <c r="Z45" s="35">
        <f t="shared" si="24"/>
        <v>56.908203188152754</v>
      </c>
      <c r="AA45" s="35">
        <f t="shared" si="25"/>
        <v>-2.1570719664333069</v>
      </c>
      <c r="AB45" s="35">
        <f t="shared" si="26"/>
        <v>-2.1570719664332927</v>
      </c>
      <c r="AC45" s="35">
        <f t="shared" si="27"/>
        <v>-2.1570719664332998</v>
      </c>
      <c r="AF45">
        <v>1.36</v>
      </c>
      <c r="AG45">
        <v>3.32</v>
      </c>
      <c r="AJ45" t="s">
        <v>177</v>
      </c>
    </row>
    <row r="46" spans="1:36" s="50" customFormat="1" ht="15" x14ac:dyDescent="0.25">
      <c r="A46">
        <v>3.66</v>
      </c>
      <c r="B46">
        <v>3.38</v>
      </c>
      <c r="C46">
        <v>2.21</v>
      </c>
      <c r="D46" s="20">
        <f t="shared" si="3"/>
        <v>2.1570719664332882E-2</v>
      </c>
      <c r="E46" s="17">
        <f>IF(OR($A46="",$B46="",$C46=""),"",A46*'MPTO_working_3-way'!$I45)</f>
        <v>3.7389488339714583</v>
      </c>
      <c r="F46" s="21">
        <f>IF(OR($A46="",$B46="",$C46=""),"",B46*'MPTO_working_3-way'!$I45)</f>
        <v>3.452909032465445</v>
      </c>
      <c r="G46" s="22">
        <f>IF(OR($A46="",$B46="",$C46=""),"",C46*'MPTO_working_3-way'!$I45)</f>
        <v>2.2576712904581755</v>
      </c>
      <c r="H46" s="17">
        <f>IF(OR($A46="",$B46="",$C46=""),"",'MPTO_working_3-way'!E45)</f>
        <v>3.7589208048445104</v>
      </c>
      <c r="I46" s="21">
        <f>IF(OR($A46="",$B46="",$C46=""),"",'MPTO_working_3-way'!F45)</f>
        <v>3.4641902532126534</v>
      </c>
      <c r="J46" s="22">
        <f>IF(OR($A46="",$B46="",$C46=""),"",'MPTO_working_3-way'!G45)</f>
        <v>2.2456848990331153</v>
      </c>
      <c r="K46" s="17">
        <f>IF(OR($A46="",$B46="",$C46=""),"",'OddsRatio_working_3-way'!H45)</f>
        <v>3.7495710367863304</v>
      </c>
      <c r="L46" s="21">
        <f>IF(OR($A46="",$B46="",$C46=""),"",'OddsRatio_working_3-way'!I45)</f>
        <v>3.4601425065982951</v>
      </c>
      <c r="M46" s="22">
        <f>IF(OR($A46="",$B46="",$C46=""),"",'OddsRatio_working_3-way'!J45)</f>
        <v>2.2507447197411499</v>
      </c>
      <c r="N46" s="23">
        <f t="shared" si="16"/>
        <v>26.745485012102034</v>
      </c>
      <c r="O46" s="24">
        <f t="shared" si="17"/>
        <v>28.961087320796874</v>
      </c>
      <c r="P46" s="24">
        <f t="shared" si="18"/>
        <v>44.293427667101106</v>
      </c>
      <c r="Q46" t="s">
        <v>192</v>
      </c>
      <c r="R46" t="s">
        <v>193</v>
      </c>
      <c r="S46" s="48" t="s">
        <v>210</v>
      </c>
      <c r="T46" s="35">
        <v>100</v>
      </c>
      <c r="U46" s="35">
        <f t="shared" si="19"/>
        <v>37.888198757763973</v>
      </c>
      <c r="V46" s="35">
        <f t="shared" si="20"/>
        <v>76.133651551312653</v>
      </c>
      <c r="W46" s="35">
        <f t="shared" si="21"/>
        <v>83.41625207296849</v>
      </c>
      <c r="X46" s="35">
        <f t="shared" si="22"/>
        <v>40.450096375718857</v>
      </c>
      <c r="Y46" s="35">
        <f t="shared" si="23"/>
        <v>78.695549169267537</v>
      </c>
      <c r="Z46" s="35">
        <f t="shared" si="24"/>
        <v>85.978149690923374</v>
      </c>
      <c r="AA46" s="35">
        <f t="shared" si="25"/>
        <v>-2.5618976179548838</v>
      </c>
      <c r="AB46" s="35">
        <f t="shared" si="26"/>
        <v>-2.5618976179548838</v>
      </c>
      <c r="AC46" s="35">
        <f t="shared" si="27"/>
        <v>-2.5618976179548838</v>
      </c>
      <c r="AD46" s="51"/>
      <c r="AE46" s="51"/>
      <c r="AF46">
        <v>2.1800000000000002</v>
      </c>
      <c r="AG46">
        <v>1.76</v>
      </c>
      <c r="AH46" s="51"/>
      <c r="AI46" s="51"/>
      <c r="AJ46" t="s">
        <v>177</v>
      </c>
    </row>
    <row r="47" spans="1:36" ht="15" x14ac:dyDescent="0.25">
      <c r="A47">
        <v>1.61</v>
      </c>
      <c r="B47">
        <v>4.1900000000000004</v>
      </c>
      <c r="C47">
        <v>6.03</v>
      </c>
      <c r="D47" s="20">
        <f t="shared" si="3"/>
        <v>2.5618976179548669E-2</v>
      </c>
      <c r="E47" s="17">
        <f>IF(OR($A47="",$B47="",$C47=""),"",A47*'MPTO_working_3-way'!$I46)</f>
        <v>1.6512465516490735</v>
      </c>
      <c r="F47" s="21">
        <f>IF(OR($A47="",$B47="",$C47=""),"",B47*'MPTO_working_3-way'!$I46)</f>
        <v>4.2973435101923094</v>
      </c>
      <c r="G47" s="22">
        <f>IF(OR($A47="",$B47="",$C47=""),"",C47*'MPTO_working_3-way'!$I46)</f>
        <v>6.1844824263626785</v>
      </c>
      <c r="H47" s="17">
        <f>IF(OR($A47="",$B47="",$C47=""),"",'MPTO_working_3-way'!E46)</f>
        <v>1.6324442317733572</v>
      </c>
      <c r="I47" s="21">
        <f>IF(OR($A47="",$B47="",$C47=""),"",'MPTO_working_3-way'!F46)</f>
        <v>4.3454865948620389</v>
      </c>
      <c r="J47" s="22">
        <f>IF(OR($A47="",$B47="",$C47=""),"",'MPTO_working_3-way'!G46)</f>
        <v>6.3573671684888629</v>
      </c>
      <c r="K47" s="17">
        <f>IF(OR($A47="",$B47="",$C47=""),"",'OddsRatio_working_3-way'!H46)</f>
        <v>1.6389613035979698</v>
      </c>
      <c r="L47" s="21">
        <f>IF(OR($A47="",$B47="",$C47=""),"",'OddsRatio_working_3-way'!I46)</f>
        <v>4.3414533745533177</v>
      </c>
      <c r="M47" s="22">
        <f>IF(OR($A47="",$B47="",$C47=""),"",'OddsRatio_working_3-way'!J46)</f>
        <v>6.2688120608160434</v>
      </c>
      <c r="N47" s="23">
        <f t="shared" si="16"/>
        <v>60.560308150307172</v>
      </c>
      <c r="O47" s="24">
        <f t="shared" si="17"/>
        <v>23.270190005249294</v>
      </c>
      <c r="P47" s="24">
        <f t="shared" si="18"/>
        <v>16.169501844443541</v>
      </c>
      <c r="Q47" t="s">
        <v>194</v>
      </c>
      <c r="R47" t="s">
        <v>195</v>
      </c>
      <c r="S47" s="48" t="s">
        <v>210</v>
      </c>
      <c r="T47" s="35">
        <v>100</v>
      </c>
      <c r="U47" s="35">
        <f t="shared" si="19"/>
        <v>45.355191256830594</v>
      </c>
      <c r="V47" s="35">
        <f t="shared" si="20"/>
        <v>75</v>
      </c>
      <c r="W47" s="35">
        <f t="shared" si="21"/>
        <v>77.27272727272728</v>
      </c>
      <c r="X47" s="35">
        <f t="shared" si="22"/>
        <v>47.727272727272727</v>
      </c>
      <c r="Y47" s="35">
        <f t="shared" si="23"/>
        <v>77.372081470442126</v>
      </c>
      <c r="Z47" s="35">
        <f t="shared" si="24"/>
        <v>79.644808743169392</v>
      </c>
      <c r="AA47" s="35">
        <f t="shared" si="25"/>
        <v>-2.3720814704421329</v>
      </c>
      <c r="AB47" s="35">
        <f t="shared" si="26"/>
        <v>-2.3720814704421258</v>
      </c>
      <c r="AC47" s="35">
        <f t="shared" si="27"/>
        <v>-2.3720814704421116</v>
      </c>
      <c r="AF47">
        <v>1.83</v>
      </c>
      <c r="AG47">
        <v>2.06</v>
      </c>
      <c r="AJ47" t="s">
        <v>177</v>
      </c>
    </row>
    <row r="48" spans="1:36" ht="15" x14ac:dyDescent="0.25">
      <c r="A48">
        <v>1.83</v>
      </c>
      <c r="B48">
        <v>4</v>
      </c>
      <c r="C48">
        <v>4.4000000000000004</v>
      </c>
      <c r="D48" s="20">
        <f t="shared" si="3"/>
        <v>2.3720814704421223E-2</v>
      </c>
      <c r="E48" s="17">
        <f>IF(OR($A48="",$B48="",$C48=""),"",A48*'MPTO_working_3-way'!$I47)</f>
        <v>1.8734090909090908</v>
      </c>
      <c r="F48" s="21">
        <f>IF(OR($A48="",$B48="",$C48=""),"",B48*'MPTO_working_3-way'!$I47)</f>
        <v>4.0948832588176849</v>
      </c>
      <c r="G48" s="22">
        <f>IF(OR($A48="",$B48="",$C48=""),"",C48*'MPTO_working_3-way'!$I47)</f>
        <v>4.5043715846994541</v>
      </c>
      <c r="H48" s="17">
        <f>IF(OR($A48="",$B48="",$C48=""),"",'MPTO_working_3-way'!E47)</f>
        <v>1.856868321930971</v>
      </c>
      <c r="I48" s="21">
        <f>IF(OR($A48="",$B48="",$C48=""),"",'MPTO_working_3-way'!F47)</f>
        <v>4.130642954856361</v>
      </c>
      <c r="J48" s="22">
        <f>IF(OR($A48="",$B48="",$C48=""),"",'MPTO_working_3-way'!G47)</f>
        <v>4.5585959615021698</v>
      </c>
      <c r="K48" s="17">
        <f>IF(OR($A48="",$B48="",$C48=""),"",'OddsRatio_working_3-way'!H47)</f>
        <v>1.8630400891595391</v>
      </c>
      <c r="L48" s="21">
        <f>IF(OR($A48="",$B48="",$C48=""),"",'OddsRatio_working_3-way'!I47)</f>
        <v>4.119422009010381</v>
      </c>
      <c r="M48" s="22">
        <f>IF(OR($A48="",$B48="",$C48=""),"",'OddsRatio_working_3-way'!J47)</f>
        <v>4.5353449435450983</v>
      </c>
      <c r="N48" s="23">
        <f t="shared" si="16"/>
        <v>53.378624287274057</v>
      </c>
      <c r="O48" s="24">
        <f t="shared" si="17"/>
        <v>24.420720611427878</v>
      </c>
      <c r="P48" s="24">
        <f t="shared" si="18"/>
        <v>22.200655101298068</v>
      </c>
      <c r="Q48" t="s">
        <v>196</v>
      </c>
      <c r="R48" t="s">
        <v>197</v>
      </c>
      <c r="S48" s="48" t="s">
        <v>210</v>
      </c>
      <c r="T48" s="35">
        <v>100</v>
      </c>
      <c r="U48" s="35">
        <f t="shared" si="19"/>
        <v>57.446808510638299</v>
      </c>
      <c r="V48" s="35">
        <f t="shared" si="20"/>
        <v>68.75</v>
      </c>
      <c r="W48" s="35">
        <f t="shared" si="21"/>
        <v>71.014492753623188</v>
      </c>
      <c r="X48" s="35">
        <f t="shared" si="22"/>
        <v>60.235507246376805</v>
      </c>
      <c r="Y48" s="35">
        <f t="shared" si="23"/>
        <v>71.538698735738521</v>
      </c>
      <c r="Z48" s="35">
        <f t="shared" si="24"/>
        <v>73.803191489361694</v>
      </c>
      <c r="AA48" s="35">
        <f t="shared" si="25"/>
        <v>-2.7886987357385067</v>
      </c>
      <c r="AB48" s="35">
        <f t="shared" si="26"/>
        <v>-2.7886987357385209</v>
      </c>
      <c r="AC48" s="35">
        <f t="shared" si="27"/>
        <v>-2.7886987357385067</v>
      </c>
      <c r="AF48">
        <v>1.72</v>
      </c>
      <c r="AG48">
        <v>2.23</v>
      </c>
      <c r="AJ48" t="s">
        <v>177</v>
      </c>
    </row>
    <row r="49" spans="1:36" ht="15" x14ac:dyDescent="0.25">
      <c r="A49">
        <v>2.35</v>
      </c>
      <c r="B49">
        <v>3.2</v>
      </c>
      <c r="C49">
        <v>3.45</v>
      </c>
      <c r="D49" s="20">
        <f t="shared" si="3"/>
        <v>2.788698735738504E-2</v>
      </c>
      <c r="E49" s="17">
        <f>IF(OR($A49="",$B49="",$C49=""),"",A49*'MPTO_working_3-way'!$I48)</f>
        <v>2.415534420289855</v>
      </c>
      <c r="F49" s="21">
        <f>IF(OR($A49="",$B49="",$C49=""),"",B49*'MPTO_working_3-way'!$I48)</f>
        <v>3.2892383595436323</v>
      </c>
      <c r="G49" s="22">
        <f>IF(OR($A49="",$B49="",$C49=""),"",C49*'MPTO_working_3-way'!$I48)</f>
        <v>3.5462101063829787</v>
      </c>
      <c r="H49" s="17">
        <f>IF(OR($A49="",$B49="",$C49=""),"",'MPTO_working_3-way'!E48)</f>
        <v>2.402481749571713</v>
      </c>
      <c r="I49" s="21">
        <f>IF(OR($A49="",$B49="",$C49=""),"",'MPTO_working_3-way'!F48)</f>
        <v>3.298105851942879</v>
      </c>
      <c r="J49" s="22">
        <f>IF(OR($A49="",$B49="",$C49=""),"",'MPTO_working_3-way'!G48)</f>
        <v>3.5643074668559525</v>
      </c>
      <c r="K49" s="17">
        <f>IF(OR($A49="",$B49="",$C49=""),"",'OddsRatio_working_3-way'!H48)</f>
        <v>2.4081937663906983</v>
      </c>
      <c r="L49" s="21">
        <f>IF(OR($A49="",$B49="",$C49=""),"",'OddsRatio_working_3-way'!I48)</f>
        <v>3.2948342859700266</v>
      </c>
      <c r="M49" s="22">
        <f>IF(OR($A49="",$B49="",$C49=""),"",'OddsRatio_working_3-way'!J48)</f>
        <v>3.5556109093757104</v>
      </c>
      <c r="N49" s="23">
        <f t="shared" si="16"/>
        <v>41.398706290428429</v>
      </c>
      <c r="O49" s="24">
        <f t="shared" si="17"/>
        <v>30.402174932033375</v>
      </c>
      <c r="P49" s="24">
        <f t="shared" si="18"/>
        <v>28.199118777538203</v>
      </c>
      <c r="Q49" t="s">
        <v>144</v>
      </c>
      <c r="R49" t="s">
        <v>198</v>
      </c>
      <c r="S49" s="48" t="s">
        <v>210</v>
      </c>
      <c r="T49" s="35">
        <v>100</v>
      </c>
      <c r="U49" s="35">
        <f t="shared" si="19"/>
        <v>34.21052631578948</v>
      </c>
      <c r="V49" s="35">
        <f t="shared" si="20"/>
        <v>76.851851851851848</v>
      </c>
      <c r="W49" s="35">
        <f t="shared" si="21"/>
        <v>85.69384835479255</v>
      </c>
      <c r="X49" s="35">
        <f t="shared" si="22"/>
        <v>37.454299793355581</v>
      </c>
      <c r="Y49" s="35">
        <f t="shared" si="23"/>
        <v>80.09562532941797</v>
      </c>
      <c r="Z49" s="35">
        <f t="shared" si="24"/>
        <v>88.937621832358673</v>
      </c>
      <c r="AA49" s="35">
        <f t="shared" si="25"/>
        <v>-3.2437734775661013</v>
      </c>
      <c r="AB49" s="35">
        <f t="shared" si="26"/>
        <v>-3.2437734775661227</v>
      </c>
      <c r="AC49" s="35">
        <f t="shared" si="27"/>
        <v>-3.2437734775661227</v>
      </c>
      <c r="AF49">
        <v>2.2000000000000002</v>
      </c>
      <c r="AG49">
        <v>1.72</v>
      </c>
      <c r="AJ49" t="s">
        <v>94</v>
      </c>
    </row>
    <row r="50" spans="1:36" ht="15" x14ac:dyDescent="0.25">
      <c r="A50">
        <v>1.52</v>
      </c>
      <c r="B50">
        <v>4.32</v>
      </c>
      <c r="C50">
        <v>6.99</v>
      </c>
      <c r="D50" s="20">
        <f t="shared" si="3"/>
        <v>3.2437734775661031E-2</v>
      </c>
      <c r="E50" s="17">
        <f>IF(OR($A50="",$B50="",$C50=""),"",A50*'MPTO_working_3-way'!$I49)</f>
        <v>1.5693053568590047</v>
      </c>
      <c r="F50" s="21">
        <f>IF(OR($A50="",$B50="",$C50=""),"",B50*'MPTO_working_3-way'!$I49)</f>
        <v>4.4601310142308561</v>
      </c>
      <c r="G50" s="22">
        <f>IF(OR($A50="",$B50="",$C50=""),"",C50*'MPTO_working_3-way'!$I49)</f>
        <v>7.2167397660818704</v>
      </c>
      <c r="H50" s="17">
        <f>IF(OR($A50="",$B50="",$C50=""),"",'MPTO_working_3-way'!E49)</f>
        <v>1.5453988133268546</v>
      </c>
      <c r="I50" s="21">
        <f>IF(OR($A50="",$B50="",$C50=""),"",'MPTO_working_3-way'!F49)</f>
        <v>4.5316761237978493</v>
      </c>
      <c r="J50" s="22">
        <f>IF(OR($A50="",$B50="",$C50=""),"",'MPTO_working_3-way'!G49)</f>
        <v>7.56149738258536</v>
      </c>
      <c r="K50" s="17">
        <f>IF(OR($A50="",$B50="",$C50=""),"",'OddsRatio_working_3-way'!H49)</f>
        <v>1.5533355696253703</v>
      </c>
      <c r="L50" s="21">
        <f>IF(OR($A50="",$B50="",$C50=""),"",'OddsRatio_working_3-way'!I49)</f>
        <v>4.5328347906850581</v>
      </c>
      <c r="M50" s="22">
        <f>IF(OR($A50="",$B50="",$C50=""),"",'OddsRatio_working_3-way'!J49)</f>
        <v>7.3740001193384019</v>
      </c>
      <c r="N50" s="23">
        <f t="shared" si="16"/>
        <v>63.722461382628524</v>
      </c>
      <c r="O50" s="24">
        <f t="shared" si="17"/>
        <v>22.420866042035957</v>
      </c>
      <c r="P50" s="24">
        <f t="shared" si="18"/>
        <v>13.85667257533553</v>
      </c>
      <c r="Q50" t="s">
        <v>199</v>
      </c>
      <c r="R50" t="s">
        <v>131</v>
      </c>
      <c r="S50" s="48" t="s">
        <v>210</v>
      </c>
      <c r="T50" s="35">
        <v>100</v>
      </c>
      <c r="U50" s="35">
        <f t="shared" si="19"/>
        <v>48.186528497409334</v>
      </c>
      <c r="V50" s="35">
        <f t="shared" si="20"/>
        <v>72.375690607734811</v>
      </c>
      <c r="W50" s="35">
        <f t="shared" si="21"/>
        <v>76.359338061465735</v>
      </c>
      <c r="X50" s="35">
        <f t="shared" si="22"/>
        <v>51.264971330799469</v>
      </c>
      <c r="Y50" s="35">
        <f t="shared" si="23"/>
        <v>75.454133441124966</v>
      </c>
      <c r="Z50" s="35">
        <f t="shared" si="24"/>
        <v>79.437780894855877</v>
      </c>
      <c r="AA50" s="35">
        <f t="shared" si="25"/>
        <v>-3.0784428333901346</v>
      </c>
      <c r="AB50" s="35">
        <f t="shared" si="26"/>
        <v>-3.0784428333901559</v>
      </c>
      <c r="AC50" s="35">
        <f t="shared" si="27"/>
        <v>-3.0784428333901417</v>
      </c>
      <c r="AF50">
        <v>1.93</v>
      </c>
      <c r="AG50">
        <v>1.95</v>
      </c>
      <c r="AJ50" t="s">
        <v>94</v>
      </c>
    </row>
    <row r="51" spans="1:36" ht="15" x14ac:dyDescent="0.25">
      <c r="A51">
        <v>1.93</v>
      </c>
      <c r="B51">
        <v>3.62</v>
      </c>
      <c r="C51">
        <v>4.2300000000000004</v>
      </c>
      <c r="D51" s="20">
        <f t="shared" si="3"/>
        <v>3.0784428333901381E-2</v>
      </c>
      <c r="E51" s="17">
        <f>IF(OR($A51="",$B51="",$C51=""),"",A51*'MPTO_working_3-way'!$I50)</f>
        <v>1.9894139466844296</v>
      </c>
      <c r="F51" s="21">
        <f>IF(OR($A51="",$B51="",$C51=""),"",B51*'MPTO_working_3-way'!$I50)</f>
        <v>3.731439630568723</v>
      </c>
      <c r="G51" s="22">
        <f>IF(OR($A51="",$B51="",$C51=""),"",C51*'MPTO_working_3-way'!$I50)</f>
        <v>4.3602181318524034</v>
      </c>
      <c r="H51" s="17">
        <f>IF(OR($A51="",$B51="",$C51=""),"",'MPTO_working_3-way'!E50)</f>
        <v>1.9689952597958009</v>
      </c>
      <c r="I51" s="21">
        <f>IF(OR($A51="",$B51="",$C51=""),"",'MPTO_working_3-way'!F50)</f>
        <v>3.7596583110839408</v>
      </c>
      <c r="J51" s="22">
        <f>IF(OR($A51="",$B51="",$C51=""),"",'MPTO_working_3-way'!G50)</f>
        <v>4.4219388730723335</v>
      </c>
      <c r="K51" s="17">
        <f>IF(OR($A51="",$B51="",$C51=""),"",'OddsRatio_working_3-way'!H50)</f>
        <v>1.976897799994769</v>
      </c>
      <c r="L51" s="21">
        <f>IF(OR($A51="",$B51="",$C51=""),"",'OddsRatio_working_3-way'!I50)</f>
        <v>3.7521206838562304</v>
      </c>
      <c r="M51" s="22">
        <f>IF(OR($A51="",$B51="",$C51=""),"",'OddsRatio_working_3-way'!J50)</f>
        <v>4.3928816064334466</v>
      </c>
      <c r="N51" s="23">
        <f t="shared" si="16"/>
        <v>50.266059593409743</v>
      </c>
      <c r="O51" s="24">
        <f t="shared" si="17"/>
        <v>26.799308015270935</v>
      </c>
      <c r="P51" s="24">
        <f t="shared" si="18"/>
        <v>22.934632391319333</v>
      </c>
      <c r="Q51" t="s">
        <v>142</v>
      </c>
      <c r="R51" t="s">
        <v>200</v>
      </c>
      <c r="S51" s="48" t="s">
        <v>210</v>
      </c>
      <c r="T51" s="35">
        <v>100</v>
      </c>
      <c r="U51" s="35">
        <f t="shared" si="19"/>
        <v>44.751381215469614</v>
      </c>
      <c r="V51" s="35">
        <f t="shared" si="20"/>
        <v>73.333333333333329</v>
      </c>
      <c r="W51" s="35">
        <f t="shared" si="21"/>
        <v>79.079497907949786</v>
      </c>
      <c r="X51" s="35">
        <f t="shared" si="22"/>
        <v>47.587168758716878</v>
      </c>
      <c r="Y51" s="35">
        <f t="shared" si="23"/>
        <v>76.169120876580592</v>
      </c>
      <c r="Z51" s="35">
        <f t="shared" si="24"/>
        <v>81.915285451197065</v>
      </c>
      <c r="AA51" s="35">
        <f t="shared" si="25"/>
        <v>-2.8357875432472639</v>
      </c>
      <c r="AB51" s="35">
        <f t="shared" si="26"/>
        <v>-2.8357875432472639</v>
      </c>
      <c r="AC51" s="35">
        <f t="shared" si="27"/>
        <v>-2.8357875432472781</v>
      </c>
      <c r="AF51">
        <v>1.85</v>
      </c>
      <c r="AG51">
        <v>2.0499999999999998</v>
      </c>
      <c r="AJ51" t="s">
        <v>94</v>
      </c>
    </row>
    <row r="52" spans="1:36" ht="15" x14ac:dyDescent="0.25">
      <c r="A52">
        <v>1.81</v>
      </c>
      <c r="B52">
        <v>3.75</v>
      </c>
      <c r="C52">
        <v>4.78</v>
      </c>
      <c r="D52" s="20">
        <f t="shared" si="3"/>
        <v>2.8357875432472701E-2</v>
      </c>
      <c r="E52" s="17">
        <f>IF(OR($A52="",$B52="",$C52=""),"",A52*'MPTO_working_3-way'!$I51)</f>
        <v>1.8613277545327755</v>
      </c>
      <c r="F52" s="21">
        <f>IF(OR($A52="",$B52="",$C52=""),"",B52*'MPTO_working_3-way'!$I51)</f>
        <v>3.8563420328717726</v>
      </c>
      <c r="G52" s="22">
        <f>IF(OR($A52="",$B52="",$C52=""),"",C52*'MPTO_working_3-way'!$I51)</f>
        <v>4.9155506445672197</v>
      </c>
      <c r="H52" s="17">
        <f>IF(OR($A52="",$B52="",$C52=""),"",'MPTO_working_3-way'!E51)</f>
        <v>1.841506803052505</v>
      </c>
      <c r="I52" s="21">
        <f>IF(OR($A52="",$B52="",$C52=""),"",'MPTO_working_3-way'!F51)</f>
        <v>3.8878126329370275</v>
      </c>
      <c r="J52" s="22">
        <f>IF(OR($A52="",$B52="",$C52=""),"",'MPTO_working_3-way'!G51)</f>
        <v>5.0061977785721457</v>
      </c>
      <c r="K52" s="17">
        <f>IF(OR($A52="",$B52="",$C52=""),"",'OddsRatio_working_3-way'!H51)</f>
        <v>1.8489104614176621</v>
      </c>
      <c r="L52" s="21">
        <f>IF(OR($A52="",$B52="",$C52=""),"",'OddsRatio_working_3-way'!I51)</f>
        <v>3.8821034183932976</v>
      </c>
      <c r="M52" s="22">
        <f>IF(OR($A52="",$B52="",$C52=""),"",'OddsRatio_working_3-way'!J51)</f>
        <v>4.961582153282424</v>
      </c>
      <c r="N52" s="23">
        <f t="shared" si="16"/>
        <v>53.725089391954874</v>
      </c>
      <c r="O52" s="24">
        <f t="shared" si="17"/>
        <v>25.93130981318355</v>
      </c>
      <c r="P52" s="24">
        <f t="shared" si="18"/>
        <v>20.343600794861572</v>
      </c>
      <c r="Q52" t="s">
        <v>95</v>
      </c>
      <c r="R52" t="s">
        <v>201</v>
      </c>
      <c r="S52" s="48" t="s">
        <v>210</v>
      </c>
      <c r="T52" s="35">
        <v>100</v>
      </c>
      <c r="U52" s="35">
        <f t="shared" si="19"/>
        <v>54.337899543379002</v>
      </c>
      <c r="V52" s="35">
        <f t="shared" si="20"/>
        <v>69.78851963746223</v>
      </c>
      <c r="W52" s="35">
        <f t="shared" si="21"/>
        <v>73.118279569892465</v>
      </c>
      <c r="X52" s="35">
        <f t="shared" si="22"/>
        <v>57.093200792645284</v>
      </c>
      <c r="Y52" s="35">
        <f t="shared" si="23"/>
        <v>72.543820886728525</v>
      </c>
      <c r="Z52" s="35">
        <f t="shared" si="24"/>
        <v>75.873580819158775</v>
      </c>
      <c r="AA52" s="35">
        <f t="shared" si="25"/>
        <v>-2.7553012492662816</v>
      </c>
      <c r="AB52" s="35">
        <f t="shared" si="26"/>
        <v>-2.7553012492662958</v>
      </c>
      <c r="AC52" s="35">
        <f t="shared" si="27"/>
        <v>-2.75530124926631</v>
      </c>
      <c r="AF52">
        <v>1.94</v>
      </c>
      <c r="AG52">
        <v>1.94</v>
      </c>
      <c r="AJ52" t="s">
        <v>94</v>
      </c>
    </row>
    <row r="53" spans="1:36" s="35" customFormat="1" ht="15" x14ac:dyDescent="0.25">
      <c r="A53">
        <v>2.19</v>
      </c>
      <c r="B53">
        <v>3.31</v>
      </c>
      <c r="C53">
        <v>3.72</v>
      </c>
      <c r="D53" s="20">
        <f t="shared" si="3"/>
        <v>2.7553012492663065E-2</v>
      </c>
      <c r="E53" s="17">
        <f>IF(OR($A53="",$B53="",$C53=""),"",A53*'MPTO_working_3-way'!$I52)</f>
        <v>2.2503410973589322</v>
      </c>
      <c r="F53" s="21">
        <f>IF(OR($A53="",$B53="",$C53=""),"",B53*'MPTO_working_3-way'!$I52)</f>
        <v>3.4012004713507147</v>
      </c>
      <c r="G53" s="22">
        <f>IF(OR($A53="",$B53="",$C53=""),"",C53*'MPTO_working_3-way'!$I52)</f>
        <v>3.8224972064727067</v>
      </c>
      <c r="H53" s="17">
        <f>IF(OR($A53="",$B53="",$C53=""),"",'MPTO_working_3-way'!E52)</f>
        <v>2.234953175722985</v>
      </c>
      <c r="I53" s="21">
        <f>IF(OR($A53="",$B53="",$C53=""),"",'MPTO_working_3-way'!F52)</f>
        <v>3.4137794310668914</v>
      </c>
      <c r="J53" s="22">
        <f>IF(OR($A53="",$B53="",$C53=""),"",'MPTO_working_3-way'!G52)</f>
        <v>3.8515924902402952</v>
      </c>
      <c r="K53" s="17">
        <f>IF(OR($A53="",$B53="",$C53=""),"",'OddsRatio_working_3-way'!H52)</f>
        <v>2.2414218212022092</v>
      </c>
      <c r="L53" s="21">
        <f>IF(OR($A53="",$B53="",$C53=""),"",'OddsRatio_working_3-way'!I52)</f>
        <v>3.4098188293925249</v>
      </c>
      <c r="M53" s="22">
        <f>IF(OR($A53="",$B53="",$C53=""),"",'OddsRatio_working_3-way'!J52)</f>
        <v>3.8375355913193356</v>
      </c>
      <c r="N53" s="23">
        <f t="shared" si="16"/>
        <v>44.437707740112373</v>
      </c>
      <c r="O53" s="24">
        <f t="shared" si="17"/>
        <v>29.401383670950487</v>
      </c>
      <c r="P53" s="24">
        <f t="shared" si="18"/>
        <v>26.160908588937126</v>
      </c>
      <c r="Q53" t="s">
        <v>101</v>
      </c>
      <c r="R53" t="s">
        <v>98</v>
      </c>
      <c r="S53" s="48" t="s">
        <v>210</v>
      </c>
      <c r="T53" s="35">
        <v>100</v>
      </c>
      <c r="U53" s="35">
        <f t="shared" si="19"/>
        <v>63.503649635036496</v>
      </c>
      <c r="V53" s="35">
        <f t="shared" si="20"/>
        <v>68.454258675078862</v>
      </c>
      <c r="W53" s="35">
        <f t="shared" si="21"/>
        <v>65.397923875432525</v>
      </c>
      <c r="X53" s="35">
        <f t="shared" si="22"/>
        <v>66.147817449488613</v>
      </c>
      <c r="Y53" s="35">
        <f t="shared" si="23"/>
        <v>71.098426489530979</v>
      </c>
      <c r="Z53" s="35">
        <f t="shared" si="24"/>
        <v>68.042091689884643</v>
      </c>
      <c r="AA53" s="35">
        <f t="shared" si="25"/>
        <v>-2.6441678144521177</v>
      </c>
      <c r="AB53" s="35">
        <f t="shared" si="26"/>
        <v>-2.6441678144521177</v>
      </c>
      <c r="AC53" s="35">
        <f t="shared" si="27"/>
        <v>-2.6441678144521177</v>
      </c>
      <c r="AD53" s="36"/>
      <c r="AE53" s="36"/>
      <c r="AF53">
        <v>2.25</v>
      </c>
      <c r="AG53">
        <v>1.7</v>
      </c>
      <c r="AH53" s="36"/>
      <c r="AI53" s="36"/>
      <c r="AJ53" t="s">
        <v>94</v>
      </c>
    </row>
    <row r="54" spans="1:36" ht="15" x14ac:dyDescent="0.25">
      <c r="A54">
        <v>2.74</v>
      </c>
      <c r="B54">
        <v>3.17</v>
      </c>
      <c r="C54">
        <v>2.89</v>
      </c>
      <c r="D54" s="20">
        <f t="shared" si="3"/>
        <v>2.6441678144521141E-2</v>
      </c>
      <c r="E54" s="17">
        <f>IF(OR($A54="",$B54="",$C54=""),"",A54*'MPTO_working_3-way'!$I53)</f>
        <v>2.8124501981159882</v>
      </c>
      <c r="F54" s="21">
        <f>IF(OR($A54="",$B54="",$C54=""),"",B54*'MPTO_working_3-way'!$I53)</f>
        <v>3.253820119718132</v>
      </c>
      <c r="G54" s="22">
        <f>IF(OR($A54="",$B54="",$C54=""),"",C54*'MPTO_working_3-way'!$I53)</f>
        <v>2.9664164498376664</v>
      </c>
      <c r="H54" s="17">
        <f>IF(OR($A54="",$B54="",$C54=""),"",'MPTO_working_3-way'!E53)</f>
        <v>2.8078087671506236</v>
      </c>
      <c r="I54" s="21">
        <f>IF(OR($A54="",$B54="",$C54=""),"",'MPTO_working_3-way'!F53)</f>
        <v>3.2611157028765989</v>
      </c>
      <c r="J54" s="22">
        <f>IF(OR($A54="",$B54="",$C54=""),"",'MPTO_working_3-way'!G53)</f>
        <v>2.9655386450367027</v>
      </c>
      <c r="K54" s="17">
        <f>IF(OR($A54="",$B54="",$C54=""),"",'OddsRatio_working_3-way'!H53)</f>
        <v>2.8100686085688964</v>
      </c>
      <c r="L54" s="21">
        <f>IF(OR($A54="",$B54="",$C54=""),"",'OddsRatio_working_3-way'!I53)</f>
        <v>3.2573844141347736</v>
      </c>
      <c r="M54" s="22">
        <f>IF(OR($A54="",$B54="",$C54=""),"",'OddsRatio_working_3-way'!J53)</f>
        <v>2.9661090058593187</v>
      </c>
      <c r="N54" s="23">
        <f t="shared" si="16"/>
        <v>35.556185160892191</v>
      </c>
      <c r="O54" s="24">
        <f t="shared" si="17"/>
        <v>30.733106416670225</v>
      </c>
      <c r="P54" s="24">
        <f t="shared" si="18"/>
        <v>33.710708422437577</v>
      </c>
      <c r="Q54" t="s">
        <v>202</v>
      </c>
      <c r="R54" t="s">
        <v>203</v>
      </c>
      <c r="S54" s="48" t="s">
        <v>210</v>
      </c>
      <c r="T54" s="35">
        <v>100</v>
      </c>
      <c r="U54" s="35">
        <f t="shared" si="19"/>
        <v>59.183673469387763</v>
      </c>
      <c r="V54" s="35">
        <f t="shared" si="20"/>
        <v>69.325153374233125</v>
      </c>
      <c r="W54" s="35">
        <f t="shared" si="21"/>
        <v>68.847352024922117</v>
      </c>
      <c r="X54" s="35">
        <f t="shared" si="22"/>
        <v>61.827494600844759</v>
      </c>
      <c r="Y54" s="35">
        <f t="shared" si="23"/>
        <v>71.968974505690113</v>
      </c>
      <c r="Z54" s="35">
        <f t="shared" si="24"/>
        <v>71.491173156379119</v>
      </c>
      <c r="AA54" s="35">
        <f t="shared" si="25"/>
        <v>-2.6438211314569955</v>
      </c>
      <c r="AB54" s="35">
        <f t="shared" si="26"/>
        <v>-2.6438211314569884</v>
      </c>
      <c r="AC54" s="35">
        <f t="shared" si="27"/>
        <v>-2.6438211314570026</v>
      </c>
      <c r="AF54">
        <v>2.2200000000000002</v>
      </c>
      <c r="AG54">
        <v>1.71</v>
      </c>
      <c r="AJ54" t="s">
        <v>94</v>
      </c>
    </row>
    <row r="55" spans="1:36" ht="15" x14ac:dyDescent="0.25">
      <c r="A55">
        <v>2.4500000000000002</v>
      </c>
      <c r="B55">
        <v>3.26</v>
      </c>
      <c r="C55">
        <v>3.21</v>
      </c>
      <c r="D55" s="20">
        <f t="shared" si="3"/>
        <v>2.6438211314570026E-2</v>
      </c>
      <c r="E55" s="17">
        <f>IF(OR($A55="",$B55="",$C55=""),"",A55*'MPTO_working_3-way'!$I54)</f>
        <v>2.5147736177206967</v>
      </c>
      <c r="F55" s="21">
        <f>IF(OR($A55="",$B55="",$C55=""),"",B55*'MPTO_working_3-way'!$I54)</f>
        <v>3.346188568885498</v>
      </c>
      <c r="G55" s="22">
        <f>IF(OR($A55="",$B55="",$C55=""),"",C55*'MPTO_working_3-way'!$I54)</f>
        <v>3.2948666583197697</v>
      </c>
      <c r="H55" s="17">
        <f>IF(OR($A55="",$B55="",$C55=""),"",'MPTO_working_3-way'!E54)</f>
        <v>2.5040658002986724</v>
      </c>
      <c r="I55" s="21">
        <f>IF(OR($A55="",$B55="",$C55=""),"",'MPTO_working_3-way'!F54)</f>
        <v>3.3564285923125965</v>
      </c>
      <c r="J55" s="22">
        <f>IF(OR($A55="",$B55="",$C55=""),"",'MPTO_working_3-way'!G54)</f>
        <v>3.3034509476158096</v>
      </c>
      <c r="K55" s="17">
        <f>IF(OR($A55="",$B55="",$C55=""),"",'OddsRatio_working_3-way'!H54)</f>
        <v>2.5088525331376306</v>
      </c>
      <c r="L55" s="21">
        <f>IF(OR($A55="",$B55="",$C55=""),"",'OddsRatio_working_3-way'!I54)</f>
        <v>3.3517287757869276</v>
      </c>
      <c r="M55" s="22">
        <f>IF(OR($A55="",$B55="",$C55=""),"",'OddsRatio_working_3-way'!J54)</f>
        <v>3.2996993780925266</v>
      </c>
      <c r="N55" s="23">
        <f t="shared" si="16"/>
        <v>39.765010772872877</v>
      </c>
      <c r="O55" s="24">
        <f t="shared" si="17"/>
        <v>29.884747359981152</v>
      </c>
      <c r="P55" s="24">
        <f t="shared" si="18"/>
        <v>30.350241867145968</v>
      </c>
      <c r="Q55" t="s">
        <v>132</v>
      </c>
      <c r="R55" t="s">
        <v>204</v>
      </c>
      <c r="S55" s="48" t="s">
        <v>210</v>
      </c>
      <c r="T55" s="35">
        <v>100</v>
      </c>
      <c r="U55" s="35">
        <f t="shared" si="19"/>
        <v>84.615384615384613</v>
      </c>
      <c r="V55" s="35">
        <f t="shared" si="20"/>
        <v>76.580796252927385</v>
      </c>
      <c r="W55" s="35">
        <f t="shared" si="21"/>
        <v>35.897435897435898</v>
      </c>
      <c r="X55" s="35">
        <f t="shared" si="22"/>
        <v>87.521767849636703</v>
      </c>
      <c r="Y55" s="35">
        <f t="shared" si="23"/>
        <v>79.487179487179489</v>
      </c>
      <c r="Z55" s="35">
        <f t="shared" si="24"/>
        <v>38.803819131687987</v>
      </c>
      <c r="AA55" s="35">
        <f t="shared" si="25"/>
        <v>-2.9063832342520897</v>
      </c>
      <c r="AB55" s="35">
        <f t="shared" si="26"/>
        <v>-2.9063832342521039</v>
      </c>
      <c r="AC55" s="35">
        <f t="shared" si="27"/>
        <v>-2.9063832342520897</v>
      </c>
      <c r="AF55">
        <v>2.27</v>
      </c>
      <c r="AG55">
        <v>1.69</v>
      </c>
      <c r="AJ55" t="s">
        <v>94</v>
      </c>
    </row>
    <row r="56" spans="1:36" ht="15" x14ac:dyDescent="0.25">
      <c r="A56">
        <v>6.5</v>
      </c>
      <c r="B56">
        <v>4.2699999999999996</v>
      </c>
      <c r="C56">
        <v>1.56</v>
      </c>
      <c r="D56" s="20">
        <f t="shared" si="3"/>
        <v>2.9063832342520968E-2</v>
      </c>
      <c r="E56" s="17">
        <f>IF(OR($A56="",$B56="",$C56=""),"",A56*'MPTO_working_3-way'!$I55)</f>
        <v>6.6889149102263863</v>
      </c>
      <c r="F56" s="21">
        <f>IF(OR($A56="",$B56="",$C56=""),"",B56*'MPTO_working_3-way'!$I55)</f>
        <v>4.3941025641025639</v>
      </c>
      <c r="G56" s="22">
        <f>IF(OR($A56="",$B56="",$C56=""),"",C56*'MPTO_working_3-way'!$I55)</f>
        <v>1.6053395784543327</v>
      </c>
      <c r="H56" s="17">
        <f>IF(OR($A56="",$B56="",$C56=""),"",'MPTO_working_3-way'!E55)</f>
        <v>6.9368231046931426</v>
      </c>
      <c r="I56" s="21">
        <f>IF(OR($A56="",$B56="",$C56=""),"",'MPTO_working_3-way'!F55)</f>
        <v>4.4542617689015689</v>
      </c>
      <c r="J56" s="22">
        <f>IF(OR($A56="",$B56="",$C56=""),"",'MPTO_working_3-way'!G55)</f>
        <v>1.5839383659364001</v>
      </c>
      <c r="K56" s="17">
        <f>IF(OR($A56="",$B56="",$C56=""),"",'OddsRatio_working_3-way'!H55)</f>
        <v>6.8062675508317669</v>
      </c>
      <c r="L56" s="21">
        <f>IF(OR($A56="",$B56="",$C56=""),"",'OddsRatio_working_3-way'!I55)</f>
        <v>4.4520899802217961</v>
      </c>
      <c r="M56" s="22">
        <f>IF(OR($A56="",$B56="",$C56=""),"",'OddsRatio_working_3-way'!J55)</f>
        <v>1.5911836051755983</v>
      </c>
      <c r="N56" s="23">
        <f t="shared" si="16"/>
        <v>14.950107953550795</v>
      </c>
      <c r="O56" s="24">
        <f t="shared" si="17"/>
        <v>22.757775573320885</v>
      </c>
      <c r="P56" s="24">
        <f t="shared" si="18"/>
        <v>62.29211647312831</v>
      </c>
      <c r="Q56" t="s">
        <v>116</v>
      </c>
      <c r="R56" t="s">
        <v>120</v>
      </c>
      <c r="S56" s="48" t="s">
        <v>210</v>
      </c>
      <c r="T56" s="35">
        <v>100</v>
      </c>
      <c r="U56" s="35">
        <f t="shared" si="19"/>
        <v>58.677685950413228</v>
      </c>
      <c r="V56" s="35">
        <f t="shared" si="20"/>
        <v>69.135802469135797</v>
      </c>
      <c r="W56" s="35">
        <f t="shared" si="21"/>
        <v>69.325153374233125</v>
      </c>
      <c r="X56" s="35">
        <f t="shared" si="22"/>
        <v>61.539044156631071</v>
      </c>
      <c r="Y56" s="35">
        <f t="shared" si="23"/>
        <v>71.997160675353641</v>
      </c>
      <c r="Z56" s="35">
        <f t="shared" si="24"/>
        <v>72.186511580450968</v>
      </c>
      <c r="AA56" s="35">
        <f t="shared" si="25"/>
        <v>-2.8613582062178438</v>
      </c>
      <c r="AB56" s="35">
        <f t="shared" si="26"/>
        <v>-2.8613582062178438</v>
      </c>
      <c r="AC56" s="35">
        <f t="shared" si="27"/>
        <v>-2.8613582062178438</v>
      </c>
      <c r="AF56">
        <v>1.93</v>
      </c>
      <c r="AG56">
        <v>1.95</v>
      </c>
      <c r="AJ56" t="s">
        <v>127</v>
      </c>
    </row>
    <row r="57" spans="1:36" ht="15" x14ac:dyDescent="0.25">
      <c r="A57">
        <v>2.42</v>
      </c>
      <c r="B57">
        <v>3.24</v>
      </c>
      <c r="C57">
        <v>3.26</v>
      </c>
      <c r="D57" s="20">
        <f t="shared" si="3"/>
        <v>2.8613582062178455E-2</v>
      </c>
      <c r="E57" s="17">
        <f>IF(OR($A57="",$B57="",$C57=""),"",A57*'MPTO_working_3-way'!$I56)</f>
        <v>2.4892448685904718</v>
      </c>
      <c r="F57" s="21">
        <f>IF(OR($A57="",$B57="",$C57=""),"",B57*'MPTO_working_3-way'!$I56)</f>
        <v>3.3327080058814582</v>
      </c>
      <c r="G57" s="22">
        <f>IF(OR($A57="",$B57="",$C57=""),"",C57*'MPTO_working_3-way'!$I56)</f>
        <v>3.3532802775227015</v>
      </c>
      <c r="H57" s="17">
        <f>IF(OR($A57="",$B57="",$C57=""),"",'MPTO_working_3-way'!E56)</f>
        <v>2.4771772715478786</v>
      </c>
      <c r="I57" s="21">
        <f>IF(OR($A57="",$B57="",$C57=""),"",'MPTO_working_3-way'!F56)</f>
        <v>3.3433174306755502</v>
      </c>
      <c r="J57" s="22">
        <f>IF(OR($A57="",$B57="",$C57=""),"",'MPTO_working_3-way'!G56)</f>
        <v>3.3646174842288676</v>
      </c>
      <c r="K57" s="17">
        <f>IF(OR($A57="",$B57="",$C57=""),"",'OddsRatio_working_3-way'!H56)</f>
        <v>2.4825294124700541</v>
      </c>
      <c r="L57" s="21">
        <f>IF(OR($A57="",$B57="",$C57=""),"",'OddsRatio_working_3-way'!I56)</f>
        <v>3.3386379464316347</v>
      </c>
      <c r="M57" s="22">
        <f>IF(OR($A57="",$B57="",$C57=""),"",'OddsRatio_working_3-way'!J56)</f>
        <v>3.359518642381917</v>
      </c>
      <c r="N57" s="23">
        <f t="shared" si="16"/>
        <v>40.172825607399858</v>
      </c>
      <c r="O57" s="24">
        <f t="shared" si="17"/>
        <v>30.005629003057916</v>
      </c>
      <c r="P57" s="24">
        <f t="shared" si="18"/>
        <v>29.821545389542226</v>
      </c>
      <c r="Q57" t="s">
        <v>117</v>
      </c>
      <c r="R57" t="s">
        <v>121</v>
      </c>
      <c r="S57" s="48" t="s">
        <v>210</v>
      </c>
      <c r="T57" s="35">
        <v>100</v>
      </c>
      <c r="U57" s="35">
        <f t="shared" si="19"/>
        <v>34.640522875816991</v>
      </c>
      <c r="V57" s="35">
        <f t="shared" si="20"/>
        <v>77.477477477477478</v>
      </c>
      <c r="W57" s="35">
        <f t="shared" si="21"/>
        <v>84.615384615384613</v>
      </c>
      <c r="X57" s="35">
        <f t="shared" si="22"/>
        <v>37.907137907137908</v>
      </c>
      <c r="Y57" s="35">
        <f t="shared" si="23"/>
        <v>80.744092508798389</v>
      </c>
      <c r="Z57" s="35">
        <f t="shared" si="24"/>
        <v>87.881999646705538</v>
      </c>
      <c r="AA57" s="35">
        <f t="shared" si="25"/>
        <v>-3.2666150313209172</v>
      </c>
      <c r="AB57" s="35">
        <f t="shared" si="26"/>
        <v>-3.2666150313209101</v>
      </c>
      <c r="AC57" s="35">
        <f t="shared" si="27"/>
        <v>-3.2666150313209243</v>
      </c>
      <c r="AF57">
        <v>2.48</v>
      </c>
      <c r="AG57">
        <v>1.58</v>
      </c>
      <c r="AJ57" t="s">
        <v>127</v>
      </c>
    </row>
    <row r="58" spans="1:36" ht="15" x14ac:dyDescent="0.25">
      <c r="A58">
        <v>1.53</v>
      </c>
      <c r="B58">
        <v>4.4400000000000004</v>
      </c>
      <c r="C58">
        <v>6.5</v>
      </c>
      <c r="D58" s="20">
        <f t="shared" si="3"/>
        <v>3.2666150313209297E-2</v>
      </c>
      <c r="E58" s="17">
        <f>IF(OR($A58="",$B58="",$C58=""),"",A58*'MPTO_working_3-way'!$I57)</f>
        <v>1.5799792099792103</v>
      </c>
      <c r="F58" s="21">
        <f>IF(OR($A58="",$B58="",$C58=""),"",B58*'MPTO_working_3-way'!$I57)</f>
        <v>4.5850377073906499</v>
      </c>
      <c r="G58" s="22">
        <f>IF(OR($A58="",$B58="",$C58=""),"",C58*'MPTO_working_3-way'!$I57)</f>
        <v>6.7123299770358607</v>
      </c>
      <c r="H58" s="17">
        <f>IF(OR($A58="",$B58="",$C58=""),"",'MPTO_working_3-way'!E57)</f>
        <v>1.5559212380898686</v>
      </c>
      <c r="I58" s="21">
        <f>IF(OR($A58="",$B58="",$C58=""),"",'MPTO_working_3-way'!F57)</f>
        <v>4.6655607447010858</v>
      </c>
      <c r="J58" s="22">
        <f>IF(OR($A58="",$B58="",$C58=""),"",'MPTO_working_3-way'!G57)</f>
        <v>6.9950890311133671</v>
      </c>
      <c r="K58" s="17">
        <f>IF(OR($A58="",$B58="",$C58=""),"",'OddsRatio_working_3-way'!H57)</f>
        <v>1.5638625003310154</v>
      </c>
      <c r="L58" s="21">
        <f>IF(OR($A58="",$B58="",$C58=""),"",'OddsRatio_working_3-way'!I57)</f>
        <v>4.6597867946013078</v>
      </c>
      <c r="M58" s="22">
        <f>IF(OR($A58="",$B58="",$C58=""),"",'OddsRatio_working_3-way'!J57)</f>
        <v>6.8514033053218588</v>
      </c>
      <c r="N58" s="23">
        <f t="shared" si="16"/>
        <v>63.291972051528333</v>
      </c>
      <c r="O58" s="24">
        <f t="shared" si="17"/>
        <v>21.810071450188818</v>
      </c>
      <c r="P58" s="24">
        <f t="shared" si="18"/>
        <v>14.897956498282824</v>
      </c>
      <c r="Q58" t="s">
        <v>119</v>
      </c>
      <c r="R58" t="s">
        <v>126</v>
      </c>
      <c r="S58" s="48" t="s">
        <v>210</v>
      </c>
      <c r="T58" s="35">
        <v>100</v>
      </c>
      <c r="U58" s="35">
        <f t="shared" si="19"/>
        <v>24.242424242424242</v>
      </c>
      <c r="V58" s="35">
        <f t="shared" si="20"/>
        <v>82.174688057040996</v>
      </c>
      <c r="W58" s="35">
        <f t="shared" si="21"/>
        <v>90.530303030303031</v>
      </c>
      <c r="X58" s="35">
        <f t="shared" si="22"/>
        <v>27.295008912655973</v>
      </c>
      <c r="Y58" s="35">
        <f t="shared" si="23"/>
        <v>85.227272727272734</v>
      </c>
      <c r="Z58" s="35">
        <f t="shared" si="24"/>
        <v>93.582887700534755</v>
      </c>
      <c r="AA58" s="35">
        <f t="shared" si="25"/>
        <v>-3.052584670231731</v>
      </c>
      <c r="AB58" s="35">
        <f t="shared" si="26"/>
        <v>-3.0525846702317381</v>
      </c>
      <c r="AC58" s="35">
        <f t="shared" si="27"/>
        <v>-3.0525846702317239</v>
      </c>
      <c r="AF58">
        <v>1.93</v>
      </c>
      <c r="AG58">
        <v>1.96</v>
      </c>
      <c r="AJ58" t="s">
        <v>127</v>
      </c>
    </row>
    <row r="59" spans="1:36" ht="15" x14ac:dyDescent="0.25">
      <c r="A59">
        <v>1.32</v>
      </c>
      <c r="B59">
        <v>5.61</v>
      </c>
      <c r="C59">
        <v>10.56</v>
      </c>
      <c r="D59" s="20">
        <f t="shared" si="3"/>
        <v>3.0525846702317283E-2</v>
      </c>
      <c r="E59" s="17">
        <f>IF(OR($A59="",$B59="",$C59=""),"",A59*'MPTO_working_3-way'!$I58)</f>
        <v>1.3602941176470589</v>
      </c>
      <c r="F59" s="21">
        <f>IF(OR($A59="",$B59="",$C59=""),"",B59*'MPTO_working_3-way'!$I58)</f>
        <v>5.78125</v>
      </c>
      <c r="G59" s="22">
        <f>IF(OR($A59="",$B59="",$C59=""),"",C59*'MPTO_working_3-way'!$I58)</f>
        <v>10.882352941176471</v>
      </c>
      <c r="H59" s="17">
        <f>IF(OR($A59="",$B59="",$C59=""),"",'MPTO_working_3-way'!E58)</f>
        <v>1.3379707840604191</v>
      </c>
      <c r="I59" s="21">
        <f>IF(OR($A59="",$B59="",$C59=""),"",'MPTO_working_3-way'!F58)</f>
        <v>5.9496243923994703</v>
      </c>
      <c r="J59" s="22">
        <f>IF(OR($A59="",$B59="",$C59=""),"",'MPTO_working_3-way'!G58)</f>
        <v>11.83128295254833</v>
      </c>
      <c r="K59" s="17">
        <f>IF(OR($A59="",$B59="",$C59=""),"",'OddsRatio_working_3-way'!H58)</f>
        <v>1.344526681231891</v>
      </c>
      <c r="L59" s="21">
        <f>IF(OR($A59="",$B59="",$C59=""),"",'OddsRatio_working_3-way'!I58)</f>
        <v>5.9633375014969294</v>
      </c>
      <c r="M59" s="22">
        <f>IF(OR($A59="",$B59="",$C59=""),"",'OddsRatio_working_3-way'!J58)</f>
        <v>11.292734601802744</v>
      </c>
      <c r="N59" s="23">
        <f t="shared" si="16"/>
        <v>73.513513513513502</v>
      </c>
      <c r="O59" s="24">
        <f t="shared" si="17"/>
        <v>17.297297297297298</v>
      </c>
      <c r="P59" s="24">
        <f t="shared" si="18"/>
        <v>9.1891891891891877</v>
      </c>
      <c r="Q59" t="s">
        <v>123</v>
      </c>
      <c r="R59" t="s">
        <v>122</v>
      </c>
      <c r="S59" s="48" t="s">
        <v>210</v>
      </c>
      <c r="T59" s="35">
        <v>100</v>
      </c>
      <c r="U59" s="35">
        <f t="shared" si="19"/>
        <v>59.016393442622956</v>
      </c>
      <c r="V59" s="35">
        <f t="shared" si="20"/>
        <v>68.454258675078862</v>
      </c>
      <c r="W59" s="35">
        <f t="shared" si="21"/>
        <v>69.78851963746223</v>
      </c>
      <c r="X59" s="35">
        <f t="shared" si="22"/>
        <v>61.757221687458895</v>
      </c>
      <c r="Y59" s="35">
        <f t="shared" si="23"/>
        <v>71.195086919914814</v>
      </c>
      <c r="Z59" s="35">
        <f t="shared" si="24"/>
        <v>72.529347882298197</v>
      </c>
      <c r="AA59" s="35">
        <f t="shared" si="25"/>
        <v>-2.7408282448359387</v>
      </c>
      <c r="AB59" s="35">
        <f t="shared" si="26"/>
        <v>-2.7408282448359529</v>
      </c>
      <c r="AC59" s="35">
        <f t="shared" si="27"/>
        <v>-2.7408282448359671</v>
      </c>
      <c r="AF59">
        <v>1.78</v>
      </c>
      <c r="AG59">
        <v>2.12</v>
      </c>
      <c r="AJ59" t="s">
        <v>127</v>
      </c>
    </row>
    <row r="60" spans="1:36" s="35" customFormat="1" ht="15" x14ac:dyDescent="0.25">
      <c r="A60">
        <v>2.44</v>
      </c>
      <c r="B60">
        <v>3.17</v>
      </c>
      <c r="C60">
        <v>3.31</v>
      </c>
      <c r="D60" s="20">
        <f t="shared" si="3"/>
        <v>2.7408282448359467E-2</v>
      </c>
      <c r="E60" s="17">
        <f>IF(OR($A60="",$B60="",$C60=""),"",A60*'MPTO_working_3-way'!$I59)</f>
        <v>2.5068762091739969</v>
      </c>
      <c r="F60" s="21">
        <f>IF(OR($A60="",$B60="",$C60=""),"",B60*'MPTO_working_3-way'!$I59)</f>
        <v>3.2568842553612996</v>
      </c>
      <c r="G60" s="22">
        <f>IF(OR($A60="",$B60="",$C60=""),"",C60*'MPTO_working_3-way'!$I59)</f>
        <v>3.4007214149040701</v>
      </c>
      <c r="H60" s="17">
        <f>IF(OR($A60="",$B60="",$C60=""),"",'MPTO_working_3-way'!E59)</f>
        <v>2.4956328208495422</v>
      </c>
      <c r="I60" s="21">
        <f>IF(OR($A60="",$B60="",$C60=""),"",'MPTO_working_3-way'!F59)</f>
        <v>3.2645458792710893</v>
      </c>
      <c r="J60" s="22">
        <f>IF(OR($A60="",$B60="",$C60=""),"",'MPTO_working_3-way'!G59)</f>
        <v>3.4132173009731104</v>
      </c>
      <c r="K60" s="17">
        <f>IF(OR($A60="",$B60="",$C60=""),"",'OddsRatio_working_3-way'!H59)</f>
        <v>2.50065299392304</v>
      </c>
      <c r="L60" s="21">
        <f>IF(OR($A60="",$B60="",$C60=""),"",'OddsRatio_working_3-way'!I59)</f>
        <v>3.2614006922312484</v>
      </c>
      <c r="M60" s="22">
        <f>IF(OR($A60="",$B60="",$C60=""),"",'OddsRatio_working_3-way'!J59)</f>
        <v>3.4072975110848764</v>
      </c>
      <c r="N60" s="23">
        <f t="shared" si="16"/>
        <v>39.890282429601697</v>
      </c>
      <c r="O60" s="24">
        <f t="shared" si="17"/>
        <v>30.704192154015185</v>
      </c>
      <c r="P60" s="24">
        <f t="shared" si="18"/>
        <v>29.405525416383121</v>
      </c>
      <c r="Q60" t="s">
        <v>118</v>
      </c>
      <c r="R60" t="s">
        <v>124</v>
      </c>
      <c r="S60" s="48" t="s">
        <v>210</v>
      </c>
      <c r="T60" s="35">
        <v>100</v>
      </c>
      <c r="U60" s="35">
        <f t="shared" si="19"/>
        <v>57.805907172995774</v>
      </c>
      <c r="V60" s="35">
        <f t="shared" si="20"/>
        <v>67.21311475409837</v>
      </c>
      <c r="W60" s="35">
        <f t="shared" si="21"/>
        <v>72.14484679665739</v>
      </c>
      <c r="X60" s="35">
        <f t="shared" si="22"/>
        <v>60.642038449244261</v>
      </c>
      <c r="Y60" s="35">
        <f t="shared" si="23"/>
        <v>70.049246030346836</v>
      </c>
      <c r="Z60" s="35">
        <f t="shared" si="24"/>
        <v>74.980978072905856</v>
      </c>
      <c r="AA60" s="35">
        <f t="shared" si="25"/>
        <v>-2.8361312762484872</v>
      </c>
      <c r="AB60" s="35">
        <f t="shared" si="26"/>
        <v>-2.8361312762484658</v>
      </c>
      <c r="AC60" s="35">
        <f t="shared" si="27"/>
        <v>-2.8361312762484658</v>
      </c>
      <c r="AD60" s="36"/>
      <c r="AE60" s="36"/>
      <c r="AF60">
        <v>2.31</v>
      </c>
      <c r="AG60">
        <v>1.67</v>
      </c>
      <c r="AH60" s="36"/>
      <c r="AI60" s="36"/>
      <c r="AJ60" t="s">
        <v>127</v>
      </c>
    </row>
    <row r="61" spans="1:36" ht="15" x14ac:dyDescent="0.25">
      <c r="A61">
        <v>2.37</v>
      </c>
      <c r="B61">
        <v>3.05</v>
      </c>
      <c r="C61">
        <v>3.59</v>
      </c>
      <c r="D61" s="20">
        <f t="shared" si="3"/>
        <v>2.8361312762484658E-2</v>
      </c>
      <c r="E61" s="17">
        <f>IF(OR($A61="",$B61="",$C61=""),"",A61*'MPTO_working_3-way'!$I60)</f>
        <v>2.4372163112470888</v>
      </c>
      <c r="F61" s="21">
        <f>IF(OR($A61="",$B61="",$C61=""),"",B61*'MPTO_working_3-way'!$I60)</f>
        <v>3.1365020039255782</v>
      </c>
      <c r="G61" s="22">
        <f>IF(OR($A61="",$B61="",$C61=""),"",C61*'MPTO_working_3-way'!$I60)</f>
        <v>3.6918171128173198</v>
      </c>
      <c r="H61" s="17">
        <f>IF(OR($A61="",$B61="",$C61=""),"",'MPTO_working_3-way'!E60)</f>
        <v>2.4243179022259702</v>
      </c>
      <c r="I61" s="21">
        <f>IF(OR($A61="",$B61="",$C61=""),"",'MPTO_working_3-way'!F60)</f>
        <v>3.1405547600610992</v>
      </c>
      <c r="J61" s="22">
        <f>IF(OR($A61="",$B61="",$C61=""),"",'MPTO_working_3-way'!G60)</f>
        <v>3.7161215904043594</v>
      </c>
      <c r="K61" s="17">
        <f>IF(OR($A61="",$B61="",$C61=""),"",'OddsRatio_working_3-way'!H60)</f>
        <v>2.4300786323510222</v>
      </c>
      <c r="L61" s="21">
        <f>IF(OR($A61="",$B61="",$C61=""),"",'OddsRatio_working_3-way'!I60)</f>
        <v>3.1398986834449598</v>
      </c>
      <c r="M61" s="22">
        <f>IF(OR($A61="",$B61="",$C61=""),"",'OddsRatio_working_3-way'!J60)</f>
        <v>3.7035793122548504</v>
      </c>
      <c r="N61" s="23">
        <f t="shared" si="16"/>
        <v>41.030416355957925</v>
      </c>
      <c r="O61" s="24">
        <f t="shared" si="17"/>
        <v>31.882651397908297</v>
      </c>
      <c r="P61" s="24">
        <f t="shared" si="18"/>
        <v>27.086932246133788</v>
      </c>
      <c r="Q61" t="s">
        <v>115</v>
      </c>
      <c r="R61" t="s">
        <v>125</v>
      </c>
      <c r="S61" s="48" t="s">
        <v>210</v>
      </c>
      <c r="T61" s="35">
        <v>100</v>
      </c>
      <c r="U61" s="35">
        <f t="shared" si="19"/>
        <v>48.717948717948723</v>
      </c>
      <c r="V61" s="35">
        <f t="shared" si="20"/>
        <v>75.369458128078819</v>
      </c>
      <c r="W61" s="35">
        <f t="shared" si="21"/>
        <v>70.149253731343279</v>
      </c>
      <c r="X61" s="35">
        <f t="shared" si="22"/>
        <v>54.481288140577902</v>
      </c>
      <c r="Y61" s="35">
        <f t="shared" si="23"/>
        <v>81.132797550708005</v>
      </c>
      <c r="Z61" s="35">
        <f t="shared" si="24"/>
        <v>75.91259315397248</v>
      </c>
      <c r="AA61" s="35">
        <f t="shared" si="25"/>
        <v>-5.7633394226291799</v>
      </c>
      <c r="AB61" s="35">
        <f t="shared" si="26"/>
        <v>-5.763339422629187</v>
      </c>
      <c r="AC61" s="35">
        <f t="shared" si="27"/>
        <v>-5.7633394226292012</v>
      </c>
      <c r="AF61">
        <v>2.79</v>
      </c>
      <c r="AG61">
        <v>1.48</v>
      </c>
      <c r="AJ61" t="s">
        <v>127</v>
      </c>
    </row>
    <row r="62" spans="1:36" ht="15" x14ac:dyDescent="0.25">
      <c r="A62">
        <v>1.95</v>
      </c>
      <c r="B62">
        <v>4.0599999999999996</v>
      </c>
      <c r="C62">
        <v>3.35</v>
      </c>
      <c r="D62" s="20">
        <f t="shared" si="3"/>
        <v>5.7633394226291879E-2</v>
      </c>
      <c r="E62" s="17">
        <f>IF(OR($A62="",$B62="",$C62=""),"",A62*'MPTO_working_3-way'!$I61)</f>
        <v>2.0623851187412692</v>
      </c>
      <c r="F62" s="21">
        <f>IF(OR($A62="",$B62="",$C62=""),"",B62*'MPTO_working_3-way'!$I61)</f>
        <v>4.2939915805587443</v>
      </c>
      <c r="G62" s="22">
        <f>IF(OR($A62="",$B62="",$C62=""),"",C62*'MPTO_working_3-way'!$I61)</f>
        <v>3.5430718706580779</v>
      </c>
      <c r="H62" s="17">
        <f>IF(OR($A62="",$B62="",$C62=""),"",'MPTO_working_3-way'!E61)</f>
        <v>2.0258934243509454</v>
      </c>
      <c r="I62" s="21">
        <f>IF(OR($A62="",$B62="",$C62=""),"",'MPTO_working_3-way'!F61)</f>
        <v>4.4034573121293716</v>
      </c>
      <c r="J62" s="22">
        <f>IF(OR($A62="",$B62="",$C62=""),"",'MPTO_working_3-way'!G61)</f>
        <v>3.5804265506278568</v>
      </c>
      <c r="K62" s="17">
        <f>IF(OR($A62="",$B62="",$C62=""),"",'OddsRatio_working_3-way'!H61)</f>
        <v>2.0399874487851415</v>
      </c>
      <c r="L62" s="21">
        <f>IF(OR($A62="",$B62="",$C62=""),"",'OddsRatio_working_3-way'!I61)</f>
        <v>4.3498543087184558</v>
      </c>
      <c r="M62" s="22">
        <f>IF(OR($A62="",$B62="",$C62=""),"",'OddsRatio_working_3-way'!J61)</f>
        <v>3.5726005312053517</v>
      </c>
      <c r="N62" s="23">
        <f t="shared" si="16"/>
        <v>48.487549241546489</v>
      </c>
      <c r="O62" s="24">
        <f t="shared" si="17"/>
        <v>23.288354931284651</v>
      </c>
      <c r="P62" s="24">
        <f t="shared" si="18"/>
        <v>28.224095827168856</v>
      </c>
      <c r="Q62" t="s">
        <v>133</v>
      </c>
      <c r="R62" t="s">
        <v>169</v>
      </c>
      <c r="S62" s="48" t="s">
        <v>210</v>
      </c>
      <c r="T62" s="35">
        <v>100</v>
      </c>
      <c r="U62" s="35">
        <f t="shared" si="19"/>
        <v>58.847736625514408</v>
      </c>
      <c r="V62" s="35">
        <f t="shared" si="20"/>
        <v>68.652037617554868</v>
      </c>
      <c r="W62" s="35">
        <f t="shared" si="21"/>
        <v>66.996699669967001</v>
      </c>
      <c r="X62" s="35">
        <f t="shared" si="22"/>
        <v>64.351262712478146</v>
      </c>
      <c r="Y62" s="35">
        <f t="shared" si="23"/>
        <v>74.155563704518585</v>
      </c>
      <c r="Z62" s="35">
        <f t="shared" si="24"/>
        <v>72.500225756930732</v>
      </c>
      <c r="AA62" s="35">
        <f t="shared" si="25"/>
        <v>-5.5035260869637384</v>
      </c>
      <c r="AB62" s="35">
        <f t="shared" si="26"/>
        <v>-5.503526086963717</v>
      </c>
      <c r="AC62" s="35">
        <f t="shared" si="27"/>
        <v>-5.5035260869637312</v>
      </c>
      <c r="AF62">
        <v>1.95</v>
      </c>
      <c r="AG62">
        <v>1.85</v>
      </c>
      <c r="AJ62" t="s">
        <v>74</v>
      </c>
    </row>
    <row r="63" spans="1:36" ht="15" x14ac:dyDescent="0.25">
      <c r="A63">
        <v>2.4300000000000002</v>
      </c>
      <c r="B63">
        <v>3.19</v>
      </c>
      <c r="C63">
        <v>3.03</v>
      </c>
      <c r="D63" s="20">
        <f t="shared" si="3"/>
        <v>5.5035260869637392E-2</v>
      </c>
      <c r="E63" s="17">
        <f>IF(OR($A63="",$B63="",$C63=""),"",A63*'MPTO_working_3-way'!$I62)</f>
        <v>2.5637356839132188</v>
      </c>
      <c r="F63" s="21">
        <f>IF(OR($A63="",$B63="",$C63=""),"",B63*'MPTO_working_3-way'!$I62)</f>
        <v>3.3655624821741434</v>
      </c>
      <c r="G63" s="22">
        <f>IF(OR($A63="",$B63="",$C63=""),"",C63*'MPTO_working_3-way'!$I62)</f>
        <v>3.1967568404350013</v>
      </c>
      <c r="H63" s="17">
        <f>IF(OR($A63="",$B63="",$C63=""),"",'MPTO_working_3-way'!E62)</f>
        <v>2.5433802315736203</v>
      </c>
      <c r="I63" s="21">
        <f>IF(OR($A63="",$B63="",$C63=""),"",'MPTO_working_3-way'!F62)</f>
        <v>3.3882852566576225</v>
      </c>
      <c r="J63" s="22">
        <f>IF(OR($A63="",$B63="",$C63=""),"",'MPTO_working_3-way'!G62)</f>
        <v>3.2083374027789517</v>
      </c>
      <c r="K63" s="17">
        <f>IF(OR($A63="",$B63="",$C63=""),"",'OddsRatio_working_3-way'!H62)</f>
        <v>2.5524068097654489</v>
      </c>
      <c r="L63" s="21">
        <f>IF(OR($A63="",$B63="",$C63=""),"",'OddsRatio_working_3-way'!I62)</f>
        <v>3.3774621771932405</v>
      </c>
      <c r="M63" s="22">
        <f>IF(OR($A63="",$B63="",$C63=""),"",'OddsRatio_working_3-way'!J62)</f>
        <v>3.2037663103663365</v>
      </c>
      <c r="N63" s="23">
        <f t="shared" si="16"/>
        <v>39.005581046234312</v>
      </c>
      <c r="O63" s="24">
        <f t="shared" si="17"/>
        <v>29.71271534242927</v>
      </c>
      <c r="P63" s="24">
        <f t="shared" si="18"/>
        <v>31.281703611336425</v>
      </c>
      <c r="Q63" t="s">
        <v>168</v>
      </c>
      <c r="R63" t="s">
        <v>129</v>
      </c>
      <c r="S63" s="48" t="s">
        <v>210</v>
      </c>
      <c r="T63" s="35">
        <v>100</v>
      </c>
      <c r="U63" s="35">
        <f t="shared" si="19"/>
        <v>37.888198757763973</v>
      </c>
      <c r="V63" s="35">
        <f t="shared" si="20"/>
        <v>73.474801061007966</v>
      </c>
      <c r="W63" s="35">
        <f t="shared" si="21"/>
        <v>82.332155477031804</v>
      </c>
      <c r="X63" s="35">
        <f t="shared" si="22"/>
        <v>44.193043461960244</v>
      </c>
      <c r="Y63" s="35">
        <f t="shared" si="23"/>
        <v>79.779645765204222</v>
      </c>
      <c r="Z63" s="35">
        <f t="shared" si="24"/>
        <v>88.637000181228061</v>
      </c>
      <c r="AA63" s="35">
        <f t="shared" si="25"/>
        <v>-6.3048447041962703</v>
      </c>
      <c r="AB63" s="35">
        <f t="shared" si="26"/>
        <v>-6.3048447041962561</v>
      </c>
      <c r="AC63" s="35">
        <f t="shared" si="27"/>
        <v>-6.3048447041962561</v>
      </c>
      <c r="AF63">
        <v>2.0699999999999998</v>
      </c>
      <c r="AG63">
        <v>1.75</v>
      </c>
      <c r="AJ63" t="s">
        <v>74</v>
      </c>
    </row>
    <row r="64" spans="1:36" ht="15" x14ac:dyDescent="0.25">
      <c r="A64">
        <v>1.61</v>
      </c>
      <c r="B64">
        <v>3.77</v>
      </c>
      <c r="C64">
        <v>5.66</v>
      </c>
      <c r="D64" s="20">
        <f t="shared" si="3"/>
        <v>6.3048447041962552E-2</v>
      </c>
      <c r="E64" s="17">
        <f>IF(OR($A64="",$B64="",$C64=""),"",A64*'MPTO_working_3-way'!$I63)</f>
        <v>1.7115079997375597</v>
      </c>
      <c r="F64" s="21">
        <f>IF(OR($A64="",$B64="",$C64=""),"",B64*'MPTO_working_3-way'!$I63)</f>
        <v>4.0076926453481985</v>
      </c>
      <c r="G64" s="22">
        <f>IF(OR($A64="",$B64="",$C64=""),"",C64*'MPTO_working_3-way'!$I63)</f>
        <v>6.0168542102575078</v>
      </c>
      <c r="H64" s="17">
        <f>IF(OR($A64="",$B64="",$C64=""),"",'MPTO_working_3-way'!E63)</f>
        <v>1.6663837607841159</v>
      </c>
      <c r="I64" s="21">
        <f>IF(OR($A64="",$B64="",$C64=""),"",'MPTO_working_3-way'!F63)</f>
        <v>4.0944031738371374</v>
      </c>
      <c r="J64" s="22">
        <f>IF(OR($A64="",$B64="",$C64=""),"",'MPTO_working_3-way'!G63)</f>
        <v>6.4241632322726607</v>
      </c>
      <c r="K64" s="17">
        <f>IF(OR($A64="",$B64="",$C64=""),"",'OddsRatio_working_3-way'!H63)</f>
        <v>1.6815671712991722</v>
      </c>
      <c r="L64" s="21">
        <f>IF(OR($A64="",$B64="",$C64=""),"",'OddsRatio_working_3-way'!I63)</f>
        <v>4.0949853516372228</v>
      </c>
      <c r="M64" s="22">
        <f>IF(OR($A64="",$B64="",$C64=""),"",'OddsRatio_working_3-way'!J63)</f>
        <v>6.206726259433017</v>
      </c>
      <c r="N64" s="23">
        <f t="shared" si="16"/>
        <v>58.428006188305204</v>
      </c>
      <c r="O64" s="24">
        <f t="shared" si="17"/>
        <v>24.952013252830607</v>
      </c>
      <c r="P64" s="24">
        <f t="shared" si="18"/>
        <v>16.619980558864203</v>
      </c>
      <c r="Q64" t="s">
        <v>134</v>
      </c>
      <c r="R64" t="s">
        <v>130</v>
      </c>
      <c r="S64" s="48" t="s">
        <v>210</v>
      </c>
      <c r="T64" s="35">
        <v>100</v>
      </c>
      <c r="U64" s="35">
        <f t="shared" si="19"/>
        <v>20.634920634920633</v>
      </c>
      <c r="V64" s="35">
        <f t="shared" si="20"/>
        <v>85.380116959064324</v>
      </c>
      <c r="W64" s="35">
        <f t="shared" si="21"/>
        <v>91.079393398751108</v>
      </c>
      <c r="X64" s="35">
        <f t="shared" si="22"/>
        <v>23.540489642184557</v>
      </c>
      <c r="Y64" s="35">
        <f t="shared" si="23"/>
        <v>88.285685966328245</v>
      </c>
      <c r="Z64" s="35">
        <f t="shared" si="24"/>
        <v>93.984962406015043</v>
      </c>
      <c r="AA64" s="35">
        <f t="shared" si="25"/>
        <v>-2.9055690072639244</v>
      </c>
      <c r="AB64" s="35">
        <f t="shared" si="26"/>
        <v>-2.9055690072639209</v>
      </c>
      <c r="AC64" s="35">
        <f t="shared" si="27"/>
        <v>-2.9055690072639351</v>
      </c>
      <c r="AF64">
        <v>2.0099999999999998</v>
      </c>
      <c r="AG64">
        <v>1.81</v>
      </c>
      <c r="AJ64" t="s">
        <v>74</v>
      </c>
    </row>
    <row r="65" spans="1:36" ht="15" x14ac:dyDescent="0.25">
      <c r="A65">
        <v>1.26</v>
      </c>
      <c r="B65">
        <v>6.84</v>
      </c>
      <c r="C65">
        <v>11.21</v>
      </c>
      <c r="D65" s="20">
        <f t="shared" si="3"/>
        <v>2.9055690072639306E-2</v>
      </c>
      <c r="E65" s="17">
        <f>IF(OR($A65="",$B65="",$C65=""),"",A65*'MPTO_working_3-way'!$I64)</f>
        <v>1.2966101694915255</v>
      </c>
      <c r="F65" s="21">
        <f>IF(OR($A65="",$B65="",$C65=""),"",B65*'MPTO_working_3-way'!$I64)</f>
        <v>7.0387409200968527</v>
      </c>
      <c r="G65" s="22">
        <f>IF(OR($A65="",$B65="",$C65=""),"",C65*'MPTO_working_3-way'!$I64)</f>
        <v>11.535714285714288</v>
      </c>
      <c r="H65" s="17">
        <f>IF(OR($A65="",$B65="",$C65=""),"",'MPTO_working_3-way'!E64)</f>
        <v>1.2755662319835279</v>
      </c>
      <c r="I65" s="21">
        <f>IF(OR($A65="",$B65="",$C65=""),"",'MPTO_working_3-way'!F64)</f>
        <v>7.3252774608443119</v>
      </c>
      <c r="J65" s="22">
        <f>IF(OR($A65="",$B65="",$C65=""),"",'MPTO_working_3-way'!G64)</f>
        <v>12.575320512820518</v>
      </c>
      <c r="K65" s="17">
        <f>IF(OR($A65="",$B65="",$C65=""),"",'OddsRatio_working_3-way'!H64)</f>
        <v>1.2813852866358599</v>
      </c>
      <c r="L65" s="21">
        <f>IF(OR($A65="",$B65="",$C65=""),"",'OddsRatio_working_3-way'!I64)</f>
        <v>7.3203464382823871</v>
      </c>
      <c r="M65" s="22">
        <f>IF(OR($A65="",$B65="",$C65=""),"",'OddsRatio_working_3-way'!J64)</f>
        <v>12.049783755969726</v>
      </c>
      <c r="N65" s="23">
        <f t="shared" si="16"/>
        <v>77.124183006535944</v>
      </c>
      <c r="O65" s="24">
        <f t="shared" si="17"/>
        <v>14.207086343309253</v>
      </c>
      <c r="P65" s="24">
        <f t="shared" si="18"/>
        <v>8.6687306501547976</v>
      </c>
      <c r="Q65" t="s">
        <v>205</v>
      </c>
      <c r="R65" t="s">
        <v>206</v>
      </c>
      <c r="S65" s="48" t="s">
        <v>211</v>
      </c>
      <c r="T65" s="35">
        <v>100</v>
      </c>
      <c r="U65" s="35">
        <f t="shared" si="19"/>
        <v>73.118279569892465</v>
      </c>
      <c r="V65" s="35">
        <f t="shared" si="20"/>
        <v>69.512195121951223</v>
      </c>
      <c r="W65" s="35">
        <f t="shared" si="21"/>
        <v>55.156950672645742</v>
      </c>
      <c r="X65" s="35">
        <f t="shared" si="22"/>
        <v>75.330854205403043</v>
      </c>
      <c r="Y65" s="35">
        <f t="shared" si="23"/>
        <v>71.724769757461786</v>
      </c>
      <c r="Z65" s="35">
        <f t="shared" si="24"/>
        <v>57.369525308156312</v>
      </c>
      <c r="AA65" s="35">
        <f t="shared" si="25"/>
        <v>-2.2125746355105775</v>
      </c>
      <c r="AB65" s="35">
        <f t="shared" si="26"/>
        <v>-2.2125746355105633</v>
      </c>
      <c r="AC65" s="35">
        <f t="shared" si="27"/>
        <v>-2.2125746355105704</v>
      </c>
      <c r="AF65">
        <v>1.34</v>
      </c>
      <c r="AG65">
        <v>3.41</v>
      </c>
      <c r="AJ65" t="s">
        <v>177</v>
      </c>
    </row>
    <row r="66" spans="1:36" ht="15" x14ac:dyDescent="0.25">
      <c r="A66">
        <v>3.72</v>
      </c>
      <c r="B66">
        <v>3.28</v>
      </c>
      <c r="C66">
        <v>2.23</v>
      </c>
      <c r="D66" s="20">
        <f t="shared" si="3"/>
        <v>2.2125746355105669E-2</v>
      </c>
      <c r="E66" s="17">
        <f>IF(OR($A66="",$B66="",$C66=""),"",A66*'MPTO_working_3-way'!$I65)</f>
        <v>3.8023077764409932</v>
      </c>
      <c r="F66" s="21">
        <f>IF(OR($A66="",$B66="",$C66=""),"",B66*'MPTO_working_3-way'!$I65)</f>
        <v>3.3525724480447465</v>
      </c>
      <c r="G66" s="22">
        <f>IF(OR($A66="",$B66="",$C66=""),"",C66*'MPTO_working_3-way'!$I65)</f>
        <v>2.2793404143718856</v>
      </c>
      <c r="H66" s="17">
        <f>IF(OR($A66="",$B66="",$C66=""),"",'MPTO_working_3-way'!E65)</f>
        <v>3.8249407904946908</v>
      </c>
      <c r="I66" s="21">
        <f>IF(OR($A66="",$B66="",$C66=""),"",'MPTO_working_3-way'!F65)</f>
        <v>3.3613129019803689</v>
      </c>
      <c r="J66" s="22">
        <f>IF(OR($A66="",$B66="",$C66=""),"",'MPTO_working_3-way'!G65)</f>
        <v>2.2672896706164369</v>
      </c>
      <c r="K66" s="17">
        <f>IF(OR($A66="",$B66="",$C66=""),"",'OddsRatio_working_3-way'!H65)</f>
        <v>3.8138283086731555</v>
      </c>
      <c r="L66" s="21">
        <f>IF(OR($A66="",$B66="",$C66=""),"",'OddsRatio_working_3-way'!I65)</f>
        <v>3.3586501999172036</v>
      </c>
      <c r="M66" s="22">
        <f>IF(OR($A66="",$B66="",$C66=""),"",'OddsRatio_working_3-way'!J65)</f>
        <v>2.2724297131132283</v>
      </c>
      <c r="N66" s="23">
        <f t="shared" si="16"/>
        <v>26.299817342403887</v>
      </c>
      <c r="O66" s="24">
        <f t="shared" si="17"/>
        <v>29.827841620043436</v>
      </c>
      <c r="P66" s="24">
        <f t="shared" si="18"/>
        <v>43.872341037552673</v>
      </c>
      <c r="Q66" t="s">
        <v>207</v>
      </c>
      <c r="R66" t="s">
        <v>208</v>
      </c>
      <c r="S66" s="48" t="s">
        <v>211</v>
      </c>
      <c r="T66" s="35">
        <v>100</v>
      </c>
      <c r="U66" s="35">
        <f t="shared" si="19"/>
        <v>53.917050691244242</v>
      </c>
      <c r="V66" s="35">
        <f t="shared" si="20"/>
        <v>65.870307167235495</v>
      </c>
      <c r="W66" s="35">
        <f t="shared" si="21"/>
        <v>74.619289340101517</v>
      </c>
      <c r="X66" s="35">
        <f t="shared" si="22"/>
        <v>59.510403492662981</v>
      </c>
      <c r="Y66" s="35">
        <f t="shared" si="23"/>
        <v>71.463659968654241</v>
      </c>
      <c r="Z66" s="35">
        <f t="shared" si="24"/>
        <v>80.212642141520263</v>
      </c>
      <c r="AA66" s="35">
        <f t="shared" si="25"/>
        <v>-5.5933528014187388</v>
      </c>
      <c r="AB66" s="35">
        <f t="shared" si="26"/>
        <v>-5.5933528014187459</v>
      </c>
      <c r="AC66" s="35">
        <f t="shared" si="27"/>
        <v>-5.5933528014187459</v>
      </c>
      <c r="AF66">
        <v>2.38</v>
      </c>
      <c r="AG66">
        <v>1.64</v>
      </c>
      <c r="AJ66" t="s">
        <v>177</v>
      </c>
    </row>
    <row r="67" spans="1:36" ht="15" x14ac:dyDescent="0.25">
      <c r="A67">
        <v>2.17</v>
      </c>
      <c r="B67">
        <v>2.93</v>
      </c>
      <c r="C67">
        <v>3.94</v>
      </c>
      <c r="D67" s="20">
        <f t="shared" si="3"/>
        <v>5.5933528014187495E-2</v>
      </c>
      <c r="E67" s="17">
        <f>IF(OR($A67="",$B67="",$C67=""),"",A67*'MPTO_working_3-way'!$I66)</f>
        <v>2.2913757557907868</v>
      </c>
      <c r="F67" s="21">
        <f>IF(OR($A67="",$B67="",$C67=""),"",B67*'MPTO_working_3-way'!$I66)</f>
        <v>3.0938852370815697</v>
      </c>
      <c r="G67" s="22">
        <f>IF(OR($A67="",$B67="",$C67=""),"",C67*'MPTO_working_3-way'!$I66)</f>
        <v>4.1603781003758984</v>
      </c>
      <c r="H67" s="17">
        <f>IF(OR($A67="",$B67="",$C67=""),"",'MPTO_working_3-way'!E66)</f>
        <v>2.261496967899109</v>
      </c>
      <c r="I67" s="21">
        <f>IF(OR($A67="",$B67="",$C67=""),"",'MPTO_working_3-way'!F66)</f>
        <v>3.0993104069437862</v>
      </c>
      <c r="J67" s="22">
        <f>IF(OR($A67="",$B67="",$C67=""),"",'MPTO_working_3-way'!G66)</f>
        <v>4.2523769155792248</v>
      </c>
      <c r="K67" s="17">
        <f>IF(OR($A67="",$B67="",$C67=""),"",'OddsRatio_working_3-way'!H66)</f>
        <v>2.2743791425593609</v>
      </c>
      <c r="L67" s="21">
        <f>IF(OR($A67="",$B67="",$C67=""),"",'OddsRatio_working_3-way'!I66)</f>
        <v>3.1021809787517669</v>
      </c>
      <c r="M67" s="22">
        <f>IF(OR($A67="",$B67="",$C67=""),"",'OddsRatio_working_3-way'!J66)</f>
        <v>4.2022860505337789</v>
      </c>
      <c r="N67" s="23">
        <f t="shared" si="16"/>
        <v>43.641903667383687</v>
      </c>
      <c r="O67" s="24">
        <f t="shared" si="17"/>
        <v>32.321819439666413</v>
      </c>
      <c r="P67" s="24">
        <f t="shared" si="18"/>
        <v>24.0362768929499</v>
      </c>
      <c r="Q67" t="s">
        <v>111</v>
      </c>
      <c r="R67" t="s">
        <v>110</v>
      </c>
      <c r="S67" s="48" t="s">
        <v>211</v>
      </c>
      <c r="T67" s="35">
        <v>100</v>
      </c>
      <c r="U67" s="35" t="e">
        <f t="shared" si="19"/>
        <v>#DIV/0!</v>
      </c>
      <c r="V67" s="35" t="e">
        <f t="shared" si="20"/>
        <v>#DIV/0!</v>
      </c>
      <c r="W67" s="35" t="e">
        <f t="shared" si="21"/>
        <v>#DIV/0!</v>
      </c>
      <c r="X67" s="35" t="e">
        <f t="shared" si="22"/>
        <v>#DIV/0!</v>
      </c>
      <c r="Y67" s="35" t="e">
        <f t="shared" si="23"/>
        <v>#DIV/0!</v>
      </c>
      <c r="Z67" s="35" t="e">
        <f t="shared" si="24"/>
        <v>#DIV/0!</v>
      </c>
      <c r="AA67" s="35" t="e">
        <f t="shared" si="25"/>
        <v>#DIV/0!</v>
      </c>
      <c r="AB67" s="35" t="e">
        <f t="shared" si="26"/>
        <v>#DIV/0!</v>
      </c>
      <c r="AC67" s="35" t="e">
        <f t="shared" si="27"/>
        <v>#DIV/0!</v>
      </c>
      <c r="AF67">
        <v>2.59</v>
      </c>
      <c r="AG67">
        <v>1.49</v>
      </c>
      <c r="AJ67" t="s">
        <v>86</v>
      </c>
    </row>
    <row r="68" spans="1:36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48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F68"/>
      <c r="AG68"/>
      <c r="AJ68"/>
    </row>
    <row r="69" spans="1:36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48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F69"/>
      <c r="AG69"/>
      <c r="AJ69"/>
    </row>
    <row r="70" spans="1:36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48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F70"/>
      <c r="AG70"/>
      <c r="AJ70"/>
    </row>
    <row r="71" spans="1:36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48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F71"/>
      <c r="AG71"/>
      <c r="AJ71"/>
    </row>
    <row r="72" spans="1:36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48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F72"/>
      <c r="AG72"/>
      <c r="AJ72"/>
    </row>
    <row r="73" spans="1:36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48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F73"/>
      <c r="AG73"/>
      <c r="AJ73"/>
    </row>
    <row r="74" spans="1:36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48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F74"/>
      <c r="AG74"/>
      <c r="AJ74"/>
    </row>
    <row r="75" spans="1:36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48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F75"/>
      <c r="AG75"/>
      <c r="AJ75"/>
    </row>
    <row r="76" spans="1:36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48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F76"/>
      <c r="AG76"/>
      <c r="AJ76"/>
    </row>
    <row r="77" spans="1:36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48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F77"/>
      <c r="AG77"/>
      <c r="AJ77"/>
    </row>
    <row r="78" spans="1:36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48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F78"/>
      <c r="AG78"/>
      <c r="AJ78"/>
    </row>
    <row r="79" spans="1:36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48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/>
      <c r="AG79"/>
      <c r="AJ79"/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48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48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48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48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48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48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48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48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48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48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48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48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48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48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48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48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48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48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48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48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48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48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48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48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48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48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48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48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48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48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48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48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48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s="35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48"/>
      <c r="AD113" s="36"/>
      <c r="AE113" s="36"/>
      <c r="AF113"/>
      <c r="AG113"/>
      <c r="AH113" s="36"/>
      <c r="AI113" s="36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48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48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48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48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4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48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48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48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48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48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48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48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48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48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4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48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48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48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F131"/>
      <c r="AG131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48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48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s="35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48"/>
      <c r="AD134" s="36"/>
      <c r="AE134" s="36"/>
      <c r="AF134"/>
      <c r="AG134"/>
      <c r="AH134" s="36"/>
      <c r="AI134" s="36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48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48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48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4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48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48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48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48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48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48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48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48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48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48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48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48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48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48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48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48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48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48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4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48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48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48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48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48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48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48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48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48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4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48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48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48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48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48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48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48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48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48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6"/>
      <c r="AE177" s="36"/>
      <c r="AF177"/>
      <c r="AG177"/>
      <c r="AI177" s="36"/>
      <c r="AJ177"/>
      <c r="AK177" s="35"/>
      <c r="AL177" s="35"/>
    </row>
    <row r="178" spans="1:38" s="35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48"/>
      <c r="AD178" s="36"/>
      <c r="AE178" s="36"/>
      <c r="AF178"/>
      <c r="AG178"/>
      <c r="AH178" s="36"/>
      <c r="AI178" s="36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48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48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48"/>
      <c r="AD181" s="36"/>
      <c r="AE181" s="36"/>
      <c r="AF181"/>
      <c r="AG181"/>
      <c r="AH181" s="36"/>
      <c r="AI181" s="36"/>
      <c r="AJ181"/>
    </row>
    <row r="182" spans="1:38" s="50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48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51"/>
      <c r="AE182" s="51"/>
      <c r="AF182"/>
      <c r="AG182"/>
      <c r="AH182" s="51"/>
      <c r="AI182" s="51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48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48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48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48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48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4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48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48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48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48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48"/>
      <c r="AD193" s="36"/>
      <c r="AE193" s="36"/>
      <c r="AF193"/>
      <c r="AG193"/>
      <c r="AH193" s="41"/>
      <c r="AI193" s="36"/>
      <c r="AJ193"/>
    </row>
    <row r="194" spans="1:38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48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6"/>
      <c r="AE194" s="36"/>
      <c r="AF194"/>
      <c r="AG194"/>
      <c r="AH194" s="41"/>
      <c r="AI194" s="36"/>
      <c r="AJ194"/>
      <c r="AK194" s="35"/>
      <c r="AL194" s="35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6"/>
      <c r="AE196" s="36"/>
      <c r="AF196"/>
      <c r="AG196"/>
      <c r="AH196" s="41"/>
      <c r="AI196" s="36"/>
      <c r="AJ196"/>
      <c r="AK196" s="35"/>
      <c r="AL196" s="35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48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48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48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48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48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48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48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48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48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48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48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28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28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28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28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28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28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28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28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28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28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28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29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29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29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29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30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30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30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2022-02-08T16:13:19Z</dcterms:modified>
</cp:coreProperties>
</file>