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D7507DF0-29AE-49C4-9140-09FD778F6680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T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U5" i="2"/>
  <c r="V5" i="2"/>
  <c r="AB5" i="2" s="1"/>
  <c r="W5" i="2"/>
  <c r="X5" i="2"/>
  <c r="AA5" i="2" s="1"/>
  <c r="Y5" i="2"/>
  <c r="Z5" i="2"/>
  <c r="AC5" i="2" s="1"/>
  <c r="U6" i="2"/>
  <c r="V6" i="2"/>
  <c r="W6" i="2"/>
  <c r="AC6" i="2" s="1"/>
  <c r="X6" i="2"/>
  <c r="Y6" i="2"/>
  <c r="AB6" i="2" s="1"/>
  <c r="Z6" i="2"/>
  <c r="AA6" i="2"/>
  <c r="U7" i="2"/>
  <c r="V7" i="2"/>
  <c r="W7" i="2"/>
  <c r="X7" i="2"/>
  <c r="AA7" i="2" s="1"/>
  <c r="Y7" i="2"/>
  <c r="Z7" i="2"/>
  <c r="AC7" i="2" s="1"/>
  <c r="AB7" i="2"/>
  <c r="U8" i="2"/>
  <c r="V8" i="2"/>
  <c r="W8" i="2"/>
  <c r="X8" i="2"/>
  <c r="Y8" i="2"/>
  <c r="AB8" i="2" s="1"/>
  <c r="Z8" i="2"/>
  <c r="AA8" i="2"/>
  <c r="AC8" i="2"/>
  <c r="U9" i="2"/>
  <c r="V9" i="2"/>
  <c r="AB9" i="2" s="1"/>
  <c r="W9" i="2"/>
  <c r="X9" i="2"/>
  <c r="AA9" i="2" s="1"/>
  <c r="Y9" i="2"/>
  <c r="Z9" i="2"/>
  <c r="AC9" i="2" s="1"/>
  <c r="U10" i="2"/>
  <c r="V10" i="2"/>
  <c r="W10" i="2"/>
  <c r="AC10" i="2" s="1"/>
  <c r="X10" i="2"/>
  <c r="Y10" i="2"/>
  <c r="AB10" i="2" s="1"/>
  <c r="Z10" i="2"/>
  <c r="AA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AB13" i="2" s="1"/>
  <c r="W13" i="2"/>
  <c r="X13" i="2"/>
  <c r="AA13" i="2" s="1"/>
  <c r="Y13" i="2"/>
  <c r="Z13" i="2"/>
  <c r="AC13" i="2" s="1"/>
  <c r="U14" i="2"/>
  <c r="V14" i="2"/>
  <c r="W14" i="2"/>
  <c r="AC14" i="2" s="1"/>
  <c r="X14" i="2"/>
  <c r="Y14" i="2"/>
  <c r="AB14" i="2" s="1"/>
  <c r="Z14" i="2"/>
  <c r="AA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AB17" i="2" s="1"/>
  <c r="W17" i="2"/>
  <c r="X17" i="2"/>
  <c r="AA17" i="2" s="1"/>
  <c r="Y17" i="2"/>
  <c r="Z17" i="2"/>
  <c r="AC17" i="2" s="1"/>
  <c r="U18" i="2"/>
  <c r="V18" i="2"/>
  <c r="W18" i="2"/>
  <c r="AC18" i="2" s="1"/>
  <c r="X18" i="2"/>
  <c r="Y18" i="2"/>
  <c r="AB18" i="2" s="1"/>
  <c r="Z18" i="2"/>
  <c r="AA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AB21" i="2" s="1"/>
  <c r="W21" i="2"/>
  <c r="X21" i="2"/>
  <c r="AA21" i="2" s="1"/>
  <c r="Y21" i="2"/>
  <c r="Z21" i="2"/>
  <c r="AC21" i="2" s="1"/>
  <c r="U22" i="2"/>
  <c r="V22" i="2"/>
  <c r="W22" i="2"/>
  <c r="AC22" i="2" s="1"/>
  <c r="X22" i="2"/>
  <c r="Y22" i="2"/>
  <c r="AB22" i="2" s="1"/>
  <c r="Z22" i="2"/>
  <c r="AA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AB25" i="2" s="1"/>
  <c r="W25" i="2"/>
  <c r="X25" i="2"/>
  <c r="AA25" i="2" s="1"/>
  <c r="Y25" i="2"/>
  <c r="Z25" i="2"/>
  <c r="AC25" i="2" s="1"/>
  <c r="U26" i="2"/>
  <c r="V26" i="2"/>
  <c r="W26" i="2"/>
  <c r="AC26" i="2" s="1"/>
  <c r="X26" i="2"/>
  <c r="Y26" i="2"/>
  <c r="AB26" i="2" s="1"/>
  <c r="Z26" i="2"/>
  <c r="AA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AB29" i="2" s="1"/>
  <c r="W29" i="2"/>
  <c r="X29" i="2"/>
  <c r="AA29" i="2" s="1"/>
  <c r="Y29" i="2"/>
  <c r="Z29" i="2"/>
  <c r="AC29" i="2" s="1"/>
  <c r="U30" i="2"/>
  <c r="V30" i="2"/>
  <c r="W30" i="2"/>
  <c r="AC30" i="2" s="1"/>
  <c r="X30" i="2"/>
  <c r="Y30" i="2"/>
  <c r="AB30" i="2" s="1"/>
  <c r="Z30" i="2"/>
  <c r="AA30" i="2"/>
  <c r="U31" i="2"/>
  <c r="V31" i="2"/>
  <c r="W31" i="2"/>
  <c r="X31" i="2"/>
  <c r="AA31" i="2" s="1"/>
  <c r="Y31" i="2"/>
  <c r="Z31" i="2"/>
  <c r="AC31" i="2" s="1"/>
  <c r="AB31" i="2"/>
  <c r="U32" i="2"/>
  <c r="V32" i="2"/>
  <c r="W32" i="2"/>
  <c r="X32" i="2"/>
  <c r="Y32" i="2"/>
  <c r="AB32" i="2" s="1"/>
  <c r="Z32" i="2"/>
  <c r="AA32" i="2"/>
  <c r="AC32" i="2"/>
  <c r="U33" i="2"/>
  <c r="V33" i="2"/>
  <c r="AB33" i="2" s="1"/>
  <c r="W33" i="2"/>
  <c r="X33" i="2"/>
  <c r="AA33" i="2" s="1"/>
  <c r="Y33" i="2"/>
  <c r="Z33" i="2"/>
  <c r="AC33" i="2" s="1"/>
  <c r="U34" i="2"/>
  <c r="V34" i="2"/>
  <c r="W34" i="2"/>
  <c r="AC34" i="2" s="1"/>
  <c r="X34" i="2"/>
  <c r="Y34" i="2"/>
  <c r="AB34" i="2" s="1"/>
  <c r="Z34" i="2"/>
  <c r="AA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AB37" i="2" s="1"/>
  <c r="W37" i="2"/>
  <c r="X37" i="2"/>
  <c r="AA37" i="2" s="1"/>
  <c r="Y37" i="2"/>
  <c r="Z37" i="2"/>
  <c r="AC37" i="2" s="1"/>
  <c r="U38" i="2"/>
  <c r="V38" i="2"/>
  <c r="W38" i="2"/>
  <c r="AC38" i="2" s="1"/>
  <c r="X38" i="2"/>
  <c r="Y38" i="2"/>
  <c r="AB38" i="2" s="1"/>
  <c r="Z38" i="2"/>
  <c r="AA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AB41" i="2" s="1"/>
  <c r="W41" i="2"/>
  <c r="X41" i="2"/>
  <c r="AA41" i="2" s="1"/>
  <c r="Y41" i="2"/>
  <c r="Z41" i="2"/>
  <c r="AC41" i="2" s="1"/>
  <c r="U42" i="2"/>
  <c r="V42" i="2"/>
  <c r="W42" i="2"/>
  <c r="AC42" i="2" s="1"/>
  <c r="X42" i="2"/>
  <c r="Y42" i="2"/>
  <c r="AB42" i="2" s="1"/>
  <c r="Z42" i="2"/>
  <c r="AA42" i="2"/>
  <c r="U43" i="2"/>
  <c r="V43" i="2"/>
  <c r="W43" i="2"/>
  <c r="X43" i="2"/>
  <c r="AA43" i="2" s="1"/>
  <c r="Y43" i="2"/>
  <c r="Z43" i="2"/>
  <c r="AC43" i="2" s="1"/>
  <c r="AB43" i="2"/>
  <c r="U44" i="2"/>
  <c r="V44" i="2"/>
  <c r="W44" i="2"/>
  <c r="X44" i="2"/>
  <c r="Y44" i="2"/>
  <c r="AB44" i="2" s="1"/>
  <c r="Z44" i="2"/>
  <c r="AA44" i="2"/>
  <c r="AC44" i="2"/>
  <c r="U45" i="2"/>
  <c r="V45" i="2"/>
  <c r="AB45" i="2" s="1"/>
  <c r="W45" i="2"/>
  <c r="X45" i="2"/>
  <c r="AA45" i="2" s="1"/>
  <c r="Y45" i="2"/>
  <c r="Z45" i="2"/>
  <c r="AC45" i="2" s="1"/>
  <c r="U46" i="2"/>
  <c r="V46" i="2"/>
  <c r="W46" i="2"/>
  <c r="AC46" i="2" s="1"/>
  <c r="X46" i="2"/>
  <c r="Y46" i="2"/>
  <c r="AB46" i="2" s="1"/>
  <c r="Z46" i="2"/>
  <c r="AA46" i="2"/>
  <c r="U47" i="2"/>
  <c r="V47" i="2"/>
  <c r="W47" i="2"/>
  <c r="X47" i="2"/>
  <c r="AA47" i="2" s="1"/>
  <c r="Y47" i="2"/>
  <c r="Z47" i="2"/>
  <c r="AC47" i="2" s="1"/>
  <c r="AB47" i="2"/>
  <c r="U48" i="2"/>
  <c r="V48" i="2"/>
  <c r="W48" i="2"/>
  <c r="X48" i="2"/>
  <c r="Y48" i="2"/>
  <c r="AB48" i="2" s="1"/>
  <c r="Z48" i="2"/>
  <c r="AA48" i="2"/>
  <c r="AC48" i="2"/>
  <c r="U49" i="2"/>
  <c r="V49" i="2"/>
  <c r="AB49" i="2" s="1"/>
  <c r="W49" i="2"/>
  <c r="X49" i="2"/>
  <c r="AA49" i="2" s="1"/>
  <c r="Y49" i="2"/>
  <c r="Z49" i="2"/>
  <c r="AC49" i="2" s="1"/>
  <c r="U50" i="2"/>
  <c r="V50" i="2"/>
  <c r="W50" i="2"/>
  <c r="AC50" i="2" s="1"/>
  <c r="X50" i="2"/>
  <c r="Y50" i="2"/>
  <c r="AB50" i="2" s="1"/>
  <c r="Z50" i="2"/>
  <c r="AA50" i="2"/>
  <c r="U51" i="2"/>
  <c r="V51" i="2"/>
  <c r="W51" i="2"/>
  <c r="X51" i="2"/>
  <c r="AA51" i="2" s="1"/>
  <c r="Y51" i="2"/>
  <c r="Z51" i="2"/>
  <c r="AC51" i="2" s="1"/>
  <c r="AB51" i="2"/>
  <c r="U52" i="2"/>
  <c r="V52" i="2"/>
  <c r="W52" i="2"/>
  <c r="X52" i="2"/>
  <c r="Y52" i="2"/>
  <c r="AB52" i="2" s="1"/>
  <c r="Z52" i="2"/>
  <c r="AA52" i="2"/>
  <c r="AC52" i="2"/>
  <c r="U53" i="2"/>
  <c r="V53" i="2"/>
  <c r="AB53" i="2" s="1"/>
  <c r="W53" i="2"/>
  <c r="X53" i="2"/>
  <c r="AA53" i="2" s="1"/>
  <c r="Y53" i="2"/>
  <c r="Z53" i="2"/>
  <c r="AC53" i="2" s="1"/>
  <c r="U54" i="2"/>
  <c r="V54" i="2"/>
  <c r="W54" i="2"/>
  <c r="AC54" i="2" s="1"/>
  <c r="X54" i="2"/>
  <c r="Y54" i="2"/>
  <c r="AB54" i="2" s="1"/>
  <c r="Z54" i="2"/>
  <c r="AA54" i="2"/>
  <c r="U55" i="2"/>
  <c r="V55" i="2"/>
  <c r="W55" i="2"/>
  <c r="X55" i="2"/>
  <c r="AA55" i="2" s="1"/>
  <c r="Y55" i="2"/>
  <c r="Z55" i="2"/>
  <c r="AC55" i="2" s="1"/>
  <c r="AB55" i="2"/>
  <c r="U56" i="2"/>
  <c r="V56" i="2"/>
  <c r="W56" i="2"/>
  <c r="X56" i="2"/>
  <c r="Y56" i="2"/>
  <c r="AB56" i="2" s="1"/>
  <c r="Z56" i="2"/>
  <c r="AA56" i="2"/>
  <c r="AC56" i="2"/>
  <c r="U57" i="2"/>
  <c r="V57" i="2"/>
  <c r="AB57" i="2" s="1"/>
  <c r="W57" i="2"/>
  <c r="X57" i="2"/>
  <c r="AA57" i="2" s="1"/>
  <c r="Y57" i="2"/>
  <c r="Z57" i="2"/>
  <c r="AC57" i="2" s="1"/>
  <c r="U58" i="2"/>
  <c r="V58" i="2"/>
  <c r="W58" i="2"/>
  <c r="AC58" i="2" s="1"/>
  <c r="X58" i="2"/>
  <c r="Y58" i="2"/>
  <c r="AB58" i="2" s="1"/>
  <c r="Z58" i="2"/>
  <c r="AA58" i="2"/>
  <c r="U59" i="2"/>
  <c r="V59" i="2"/>
  <c r="W59" i="2"/>
  <c r="X59" i="2"/>
  <c r="AA59" i="2" s="1"/>
  <c r="Y59" i="2"/>
  <c r="Z59" i="2"/>
  <c r="AC59" i="2" s="1"/>
  <c r="AB59" i="2"/>
  <c r="U60" i="2"/>
  <c r="V60" i="2"/>
  <c r="W60" i="2"/>
  <c r="X60" i="2"/>
  <c r="Y60" i="2"/>
  <c r="AB60" i="2" s="1"/>
  <c r="Z60" i="2"/>
  <c r="AA60" i="2"/>
  <c r="AC60" i="2"/>
  <c r="U61" i="2"/>
  <c r="V61" i="2"/>
  <c r="AB61" i="2" s="1"/>
  <c r="W61" i="2"/>
  <c r="X61" i="2"/>
  <c r="AA61" i="2" s="1"/>
  <c r="Y61" i="2"/>
  <c r="Z61" i="2"/>
  <c r="AC61" i="2" s="1"/>
  <c r="U62" i="2"/>
  <c r="V62" i="2"/>
  <c r="W62" i="2"/>
  <c r="X62" i="2"/>
  <c r="AA62" i="2" s="1"/>
  <c r="Y62" i="2"/>
  <c r="Z62" i="2"/>
  <c r="AC62" i="2" s="1"/>
  <c r="AB62" i="2"/>
  <c r="U63" i="2"/>
  <c r="V63" i="2"/>
  <c r="W63" i="2"/>
  <c r="X63" i="2"/>
  <c r="Y63" i="2"/>
  <c r="AB63" i="2" s="1"/>
  <c r="Z63" i="2"/>
  <c r="AA63" i="2"/>
  <c r="AC63" i="2"/>
  <c r="U64" i="2"/>
  <c r="V64" i="2"/>
  <c r="AB64" i="2" s="1"/>
  <c r="W64" i="2"/>
  <c r="X64" i="2"/>
  <c r="AA64" i="2" s="1"/>
  <c r="Y64" i="2"/>
  <c r="Z64" i="2"/>
  <c r="AC64" i="2" s="1"/>
  <c r="U65" i="2"/>
  <c r="V65" i="2"/>
  <c r="W65" i="2"/>
  <c r="AC65" i="2" s="1"/>
  <c r="X65" i="2"/>
  <c r="Y65" i="2"/>
  <c r="AB65" i="2" s="1"/>
  <c r="Z65" i="2"/>
  <c r="AA65" i="2"/>
  <c r="U66" i="2"/>
  <c r="V66" i="2"/>
  <c r="W66" i="2"/>
  <c r="X66" i="2"/>
  <c r="AA66" i="2" s="1"/>
  <c r="Y66" i="2"/>
  <c r="Z66" i="2"/>
  <c r="AC66" i="2" s="1"/>
  <c r="AB66" i="2"/>
  <c r="U67" i="2"/>
  <c r="V67" i="2"/>
  <c r="W67" i="2"/>
  <c r="X67" i="2"/>
  <c r="Y67" i="2"/>
  <c r="AB67" i="2" s="1"/>
  <c r="Z67" i="2"/>
  <c r="AA67" i="2"/>
  <c r="AC67" i="2"/>
  <c r="U68" i="2"/>
  <c r="V68" i="2"/>
  <c r="AB68" i="2" s="1"/>
  <c r="W68" i="2"/>
  <c r="X68" i="2"/>
  <c r="AA68" i="2" s="1"/>
  <c r="Y68" i="2"/>
  <c r="Z68" i="2"/>
  <c r="AC68" i="2" s="1"/>
  <c r="U69" i="2"/>
  <c r="V69" i="2"/>
  <c r="W69" i="2"/>
  <c r="AC69" i="2" s="1"/>
  <c r="X69" i="2"/>
  <c r="Y69" i="2"/>
  <c r="AB69" i="2" s="1"/>
  <c r="Z69" i="2"/>
  <c r="AA69" i="2"/>
  <c r="U70" i="2"/>
  <c r="V70" i="2"/>
  <c r="W70" i="2"/>
  <c r="X70" i="2"/>
  <c r="AA70" i="2" s="1"/>
  <c r="Y70" i="2"/>
  <c r="Z70" i="2"/>
  <c r="AC70" i="2" s="1"/>
  <c r="AB70" i="2"/>
  <c r="U71" i="2"/>
  <c r="V71" i="2"/>
  <c r="W71" i="2"/>
  <c r="X71" i="2"/>
  <c r="Y71" i="2"/>
  <c r="AB71" i="2" s="1"/>
  <c r="Z71" i="2"/>
  <c r="AA71" i="2"/>
  <c r="AC71" i="2"/>
  <c r="U72" i="2"/>
  <c r="V72" i="2"/>
  <c r="AB72" i="2" s="1"/>
  <c r="W72" i="2"/>
  <c r="X72" i="2"/>
  <c r="AA72" i="2" s="1"/>
  <c r="Y72" i="2"/>
  <c r="Z72" i="2"/>
  <c r="AC72" i="2" s="1"/>
  <c r="U73" i="2"/>
  <c r="V73" i="2"/>
  <c r="W73" i="2"/>
  <c r="AC73" i="2" s="1"/>
  <c r="X73" i="2"/>
  <c r="Y73" i="2"/>
  <c r="AB73" i="2" s="1"/>
  <c r="Z73" i="2"/>
  <c r="AA73" i="2"/>
  <c r="U74" i="2"/>
  <c r="V74" i="2"/>
  <c r="W74" i="2"/>
  <c r="X74" i="2"/>
  <c r="AA74" i="2" s="1"/>
  <c r="Y74" i="2"/>
  <c r="Z74" i="2"/>
  <c r="AC74" i="2" s="1"/>
  <c r="AB74" i="2"/>
  <c r="U75" i="2"/>
  <c r="V75" i="2"/>
  <c r="W75" i="2"/>
  <c r="X75" i="2"/>
  <c r="Y75" i="2"/>
  <c r="AB75" i="2" s="1"/>
  <c r="Z75" i="2"/>
  <c r="AA75" i="2"/>
  <c r="AC75" i="2"/>
  <c r="U76" i="2"/>
  <c r="V76" i="2"/>
  <c r="AB76" i="2" s="1"/>
  <c r="W76" i="2"/>
  <c r="X76" i="2"/>
  <c r="AA76" i="2" s="1"/>
  <c r="Y76" i="2"/>
  <c r="Z76" i="2"/>
  <c r="AC76" i="2" s="1"/>
  <c r="U77" i="2"/>
  <c r="V77" i="2"/>
  <c r="W77" i="2"/>
  <c r="AC77" i="2" s="1"/>
  <c r="X77" i="2"/>
  <c r="Y77" i="2"/>
  <c r="AB77" i="2" s="1"/>
  <c r="Z77" i="2"/>
  <c r="AA77" i="2"/>
  <c r="U78" i="2"/>
  <c r="V78" i="2"/>
  <c r="W78" i="2"/>
  <c r="X78" i="2"/>
  <c r="AA78" i="2" s="1"/>
  <c r="Y78" i="2"/>
  <c r="Z78" i="2"/>
  <c r="AC78" i="2" s="1"/>
  <c r="AB78" i="2"/>
  <c r="U79" i="2"/>
  <c r="V79" i="2"/>
  <c r="W79" i="2"/>
  <c r="X79" i="2"/>
  <c r="Y79" i="2"/>
  <c r="AB79" i="2" s="1"/>
  <c r="Z79" i="2"/>
  <c r="AA79" i="2"/>
  <c r="AC79" i="2"/>
  <c r="U80" i="2"/>
  <c r="V80" i="2"/>
  <c r="AB80" i="2" s="1"/>
  <c r="W80" i="2"/>
  <c r="X80" i="2"/>
  <c r="AA80" i="2" s="1"/>
  <c r="Y80" i="2"/>
  <c r="Z80" i="2"/>
  <c r="AC80" i="2" s="1"/>
  <c r="U81" i="2"/>
  <c r="V81" i="2"/>
  <c r="W81" i="2"/>
  <c r="AC81" i="2" s="1"/>
  <c r="X81" i="2"/>
  <c r="Y81" i="2"/>
  <c r="AB81" i="2" s="1"/>
  <c r="Z81" i="2"/>
  <c r="AA81" i="2"/>
  <c r="U82" i="2"/>
  <c r="V82" i="2"/>
  <c r="W82" i="2"/>
  <c r="X82" i="2"/>
  <c r="AA82" i="2" s="1"/>
  <c r="Y82" i="2"/>
  <c r="Z82" i="2"/>
  <c r="AC82" i="2" s="1"/>
  <c r="AB82" i="2"/>
  <c r="U83" i="2"/>
  <c r="V83" i="2"/>
  <c r="W83" i="2"/>
  <c r="X83" i="2"/>
  <c r="Y83" i="2"/>
  <c r="AB83" i="2" s="1"/>
  <c r="Z83" i="2"/>
  <c r="AA83" i="2"/>
  <c r="AC83" i="2"/>
  <c r="U84" i="2"/>
  <c r="V84" i="2"/>
  <c r="AB84" i="2" s="1"/>
  <c r="W84" i="2"/>
  <c r="X84" i="2"/>
  <c r="AA84" i="2" s="1"/>
  <c r="Y84" i="2"/>
  <c r="Z84" i="2"/>
  <c r="AC84" i="2" s="1"/>
  <c r="U85" i="2"/>
  <c r="V85" i="2"/>
  <c r="W85" i="2"/>
  <c r="AC85" i="2" s="1"/>
  <c r="X85" i="2"/>
  <c r="Y85" i="2"/>
  <c r="AB85" i="2" s="1"/>
  <c r="Z85" i="2"/>
  <c r="AA85" i="2"/>
  <c r="U86" i="2"/>
  <c r="V86" i="2"/>
  <c r="W86" i="2"/>
  <c r="X86" i="2"/>
  <c r="AA86" i="2" s="1"/>
  <c r="Y86" i="2"/>
  <c r="Z86" i="2"/>
  <c r="AC86" i="2" s="1"/>
  <c r="AB86" i="2"/>
  <c r="U87" i="2"/>
  <c r="V87" i="2"/>
  <c r="W87" i="2"/>
  <c r="X87" i="2"/>
  <c r="Y87" i="2"/>
  <c r="AB87" i="2" s="1"/>
  <c r="Z87" i="2"/>
  <c r="AA87" i="2"/>
  <c r="AC87" i="2"/>
  <c r="U88" i="2"/>
  <c r="V88" i="2"/>
  <c r="AB88" i="2" s="1"/>
  <c r="W88" i="2"/>
  <c r="X88" i="2"/>
  <c r="AA88" i="2" s="1"/>
  <c r="Y88" i="2"/>
  <c r="Z88" i="2"/>
  <c r="AC88" i="2" s="1"/>
  <c r="U89" i="2"/>
  <c r="V89" i="2"/>
  <c r="W89" i="2"/>
  <c r="AC89" i="2" s="1"/>
  <c r="X89" i="2"/>
  <c r="Y89" i="2"/>
  <c r="AB89" i="2" s="1"/>
  <c r="Z89" i="2"/>
  <c r="AA89" i="2"/>
  <c r="U90" i="2"/>
  <c r="V90" i="2"/>
  <c r="W90" i="2"/>
  <c r="X90" i="2"/>
  <c r="AA90" i="2" s="1"/>
  <c r="Y90" i="2"/>
  <c r="Z90" i="2"/>
  <c r="AC90" i="2" s="1"/>
  <c r="AB90" i="2"/>
  <c r="U91" i="2"/>
  <c r="V91" i="2"/>
  <c r="W91" i="2"/>
  <c r="X91" i="2"/>
  <c r="Y91" i="2"/>
  <c r="AB91" i="2" s="1"/>
  <c r="Z91" i="2"/>
  <c r="AA91" i="2"/>
  <c r="AC91" i="2"/>
  <c r="U92" i="2"/>
  <c r="V92" i="2"/>
  <c r="AB92" i="2" s="1"/>
  <c r="W92" i="2"/>
  <c r="X92" i="2"/>
  <c r="AA92" i="2" s="1"/>
  <c r="Y92" i="2"/>
  <c r="Z92" i="2"/>
  <c r="AC92" i="2" s="1"/>
  <c r="U93" i="2"/>
  <c r="V93" i="2"/>
  <c r="W93" i="2"/>
  <c r="AC93" i="2" s="1"/>
  <c r="X93" i="2"/>
  <c r="Y93" i="2"/>
  <c r="AB93" i="2" s="1"/>
  <c r="Z93" i="2"/>
  <c r="AA93" i="2"/>
  <c r="U94" i="2"/>
  <c r="V94" i="2"/>
  <c r="W94" i="2"/>
  <c r="X94" i="2"/>
  <c r="AA94" i="2" s="1"/>
  <c r="Y94" i="2"/>
  <c r="Z94" i="2"/>
  <c r="AC94" i="2" s="1"/>
  <c r="AB94" i="2"/>
  <c r="U95" i="2"/>
  <c r="V95" i="2"/>
  <c r="W95" i="2"/>
  <c r="X95" i="2"/>
  <c r="Y95" i="2"/>
  <c r="AB95" i="2" s="1"/>
  <c r="Z95" i="2"/>
  <c r="AA95" i="2"/>
  <c r="AC95" i="2"/>
  <c r="U96" i="2"/>
  <c r="V96" i="2"/>
  <c r="AB96" i="2" s="1"/>
  <c r="W96" i="2"/>
  <c r="X96" i="2"/>
  <c r="AA96" i="2" s="1"/>
  <c r="Y96" i="2"/>
  <c r="Z96" i="2"/>
  <c r="AC96" i="2" s="1"/>
  <c r="U97" i="2"/>
  <c r="V97" i="2"/>
  <c r="W97" i="2"/>
  <c r="AC97" i="2" s="1"/>
  <c r="X97" i="2"/>
  <c r="Y97" i="2"/>
  <c r="AB97" i="2" s="1"/>
  <c r="Z97" i="2"/>
  <c r="AA97" i="2"/>
  <c r="U98" i="2"/>
  <c r="V98" i="2"/>
  <c r="W98" i="2"/>
  <c r="X98" i="2"/>
  <c r="AA98" i="2" s="1"/>
  <c r="Y98" i="2"/>
  <c r="Z98" i="2"/>
  <c r="AC98" i="2" s="1"/>
  <c r="AB98" i="2"/>
  <c r="U99" i="2"/>
  <c r="V99" i="2"/>
  <c r="W99" i="2"/>
  <c r="X99" i="2"/>
  <c r="Y99" i="2"/>
  <c r="AB99" i="2" s="1"/>
  <c r="Z99" i="2"/>
  <c r="AA99" i="2"/>
  <c r="AC99" i="2"/>
  <c r="U100" i="2"/>
  <c r="V100" i="2"/>
  <c r="AB100" i="2" s="1"/>
  <c r="W100" i="2"/>
  <c r="X100" i="2"/>
  <c r="AA100" i="2" s="1"/>
  <c r="Y100" i="2"/>
  <c r="Z100" i="2"/>
  <c r="AC100" i="2" s="1"/>
  <c r="U101" i="2"/>
  <c r="V101" i="2"/>
  <c r="W101" i="2"/>
  <c r="AC101" i="2" s="1"/>
  <c r="X101" i="2"/>
  <c r="Y101" i="2"/>
  <c r="AB101" i="2" s="1"/>
  <c r="Z101" i="2"/>
  <c r="AA101" i="2"/>
  <c r="U102" i="2"/>
  <c r="V102" i="2"/>
  <c r="W102" i="2"/>
  <c r="X102" i="2"/>
  <c r="AA102" i="2" s="1"/>
  <c r="Y102" i="2"/>
  <c r="Z102" i="2"/>
  <c r="AC102" i="2" s="1"/>
  <c r="AB102" i="2"/>
  <c r="U103" i="2"/>
  <c r="V103" i="2"/>
  <c r="W103" i="2"/>
  <c r="X103" i="2"/>
  <c r="Y103" i="2"/>
  <c r="AB103" i="2" s="1"/>
  <c r="Z103" i="2"/>
  <c r="AA103" i="2"/>
  <c r="AC103" i="2"/>
  <c r="U104" i="2"/>
  <c r="V104" i="2"/>
  <c r="AB104" i="2" s="1"/>
  <c r="W104" i="2"/>
  <c r="X104" i="2"/>
  <c r="AA104" i="2" s="1"/>
  <c r="Y104" i="2"/>
  <c r="Z104" i="2"/>
  <c r="AC104" i="2" s="1"/>
  <c r="U105" i="2"/>
  <c r="V105" i="2"/>
  <c r="W105" i="2"/>
  <c r="AC105" i="2" s="1"/>
  <c r="X105" i="2"/>
  <c r="Y105" i="2"/>
  <c r="AB105" i="2" s="1"/>
  <c r="Z105" i="2"/>
  <c r="AA105" i="2"/>
  <c r="U106" i="2"/>
  <c r="V106" i="2"/>
  <c r="W106" i="2"/>
  <c r="X106" i="2"/>
  <c r="AA106" i="2" s="1"/>
  <c r="Y106" i="2"/>
  <c r="Z106" i="2"/>
  <c r="AC106" i="2" s="1"/>
  <c r="AB106" i="2"/>
  <c r="U107" i="2"/>
  <c r="V107" i="2"/>
  <c r="W107" i="2"/>
  <c r="X107" i="2"/>
  <c r="Y107" i="2"/>
  <c r="AB107" i="2" s="1"/>
  <c r="Z107" i="2"/>
  <c r="AA107" i="2"/>
  <c r="AC107" i="2"/>
  <c r="U108" i="2"/>
  <c r="V108" i="2"/>
  <c r="AB108" i="2" s="1"/>
  <c r="W108" i="2"/>
  <c r="X108" i="2"/>
  <c r="AA108" i="2" s="1"/>
  <c r="Y108" i="2"/>
  <c r="Z108" i="2"/>
  <c r="AC108" i="2" s="1"/>
  <c r="U109" i="2"/>
  <c r="V109" i="2"/>
  <c r="W109" i="2"/>
  <c r="AC109" i="2" s="1"/>
  <c r="X109" i="2"/>
  <c r="Y109" i="2"/>
  <c r="AB109" i="2" s="1"/>
  <c r="Z109" i="2"/>
  <c r="AA109" i="2"/>
  <c r="U110" i="2"/>
  <c r="V110" i="2"/>
  <c r="W110" i="2"/>
  <c r="X110" i="2"/>
  <c r="AA110" i="2" s="1"/>
  <c r="Y110" i="2"/>
  <c r="Z110" i="2"/>
  <c r="AC110" i="2" s="1"/>
  <c r="AB110" i="2"/>
  <c r="U111" i="2"/>
  <c r="V111" i="2"/>
  <c r="W111" i="2"/>
  <c r="X111" i="2"/>
  <c r="Y111" i="2"/>
  <c r="AB111" i="2" s="1"/>
  <c r="Z111" i="2"/>
  <c r="AA111" i="2"/>
  <c r="AC111" i="2"/>
  <c r="U112" i="2"/>
  <c r="V112" i="2"/>
  <c r="AB112" i="2" s="1"/>
  <c r="W112" i="2"/>
  <c r="X112" i="2"/>
  <c r="AA112" i="2" s="1"/>
  <c r="Y112" i="2"/>
  <c r="Z112" i="2"/>
  <c r="AC112" i="2" s="1"/>
  <c r="U113" i="2"/>
  <c r="V113" i="2"/>
  <c r="W113" i="2"/>
  <c r="AC113" i="2" s="1"/>
  <c r="X113" i="2"/>
  <c r="Y113" i="2"/>
  <c r="AB113" i="2" s="1"/>
  <c r="Z113" i="2"/>
  <c r="AA113" i="2"/>
  <c r="U114" i="2"/>
  <c r="V114" i="2"/>
  <c r="W114" i="2"/>
  <c r="X114" i="2"/>
  <c r="AA114" i="2" s="1"/>
  <c r="Y114" i="2"/>
  <c r="Z114" i="2"/>
  <c r="AC114" i="2" s="1"/>
  <c r="AB114" i="2"/>
  <c r="U115" i="2"/>
  <c r="V115" i="2"/>
  <c r="W115" i="2"/>
  <c r="X115" i="2"/>
  <c r="Y115" i="2"/>
  <c r="AB115" i="2" s="1"/>
  <c r="Z115" i="2"/>
  <c r="AA115" i="2"/>
  <c r="AC115" i="2"/>
  <c r="U116" i="2"/>
  <c r="V116" i="2"/>
  <c r="AB116" i="2" s="1"/>
  <c r="W116" i="2"/>
  <c r="X116" i="2"/>
  <c r="AA116" i="2" s="1"/>
  <c r="Y116" i="2"/>
  <c r="Z116" i="2"/>
  <c r="AC116" i="2" s="1"/>
  <c r="U117" i="2"/>
  <c r="V117" i="2"/>
  <c r="W117" i="2"/>
  <c r="AC117" i="2" s="1"/>
  <c r="X117" i="2"/>
  <c r="Y117" i="2"/>
  <c r="AB117" i="2" s="1"/>
  <c r="Z117" i="2"/>
  <c r="AA117" i="2"/>
  <c r="U118" i="2"/>
  <c r="V118" i="2"/>
  <c r="W118" i="2"/>
  <c r="X118" i="2"/>
  <c r="AA118" i="2" s="1"/>
  <c r="Y118" i="2"/>
  <c r="Z118" i="2"/>
  <c r="AC118" i="2" s="1"/>
  <c r="AB118" i="2"/>
  <c r="U119" i="2"/>
  <c r="V119" i="2"/>
  <c r="W119" i="2"/>
  <c r="X119" i="2"/>
  <c r="Y119" i="2"/>
  <c r="AB119" i="2" s="1"/>
  <c r="Z119" i="2"/>
  <c r="AA119" i="2"/>
  <c r="AC119" i="2"/>
  <c r="U120" i="2"/>
  <c r="V120" i="2"/>
  <c r="AB120" i="2" s="1"/>
  <c r="W120" i="2"/>
  <c r="X120" i="2"/>
  <c r="AA120" i="2" s="1"/>
  <c r="Y120" i="2"/>
  <c r="Z120" i="2"/>
  <c r="AC120" i="2" s="1"/>
  <c r="U121" i="2"/>
  <c r="V121" i="2"/>
  <c r="W121" i="2"/>
  <c r="AC121" i="2" s="1"/>
  <c r="X121" i="2"/>
  <c r="Y121" i="2"/>
  <c r="AB121" i="2" s="1"/>
  <c r="Z121" i="2"/>
  <c r="AA121" i="2"/>
  <c r="U122" i="2"/>
  <c r="V122" i="2"/>
  <c r="W122" i="2"/>
  <c r="X122" i="2"/>
  <c r="AA122" i="2" s="1"/>
  <c r="Y122" i="2"/>
  <c r="Z122" i="2"/>
  <c r="AC122" i="2" s="1"/>
  <c r="AB122" i="2"/>
  <c r="U123" i="2"/>
  <c r="V123" i="2"/>
  <c r="W123" i="2"/>
  <c r="X123" i="2"/>
  <c r="Y123" i="2"/>
  <c r="AB123" i="2" s="1"/>
  <c r="Z123" i="2"/>
  <c r="AA123" i="2"/>
  <c r="AC123" i="2"/>
  <c r="U124" i="2"/>
  <c r="V124" i="2"/>
  <c r="AB124" i="2" s="1"/>
  <c r="W124" i="2"/>
  <c r="X124" i="2"/>
  <c r="AA124" i="2" s="1"/>
  <c r="Y124" i="2"/>
  <c r="Z124" i="2"/>
  <c r="AC124" i="2" s="1"/>
  <c r="U125" i="2"/>
  <c r="V125" i="2"/>
  <c r="W125" i="2"/>
  <c r="AC125" i="2" s="1"/>
  <c r="X125" i="2"/>
  <c r="Y125" i="2"/>
  <c r="AB125" i="2" s="1"/>
  <c r="Z125" i="2"/>
  <c r="AA125" i="2"/>
  <c r="U126" i="2"/>
  <c r="V126" i="2"/>
  <c r="W126" i="2"/>
  <c r="X126" i="2"/>
  <c r="AA126" i="2" s="1"/>
  <c r="Y126" i="2"/>
  <c r="Z126" i="2"/>
  <c r="AC126" i="2" s="1"/>
  <c r="AB126" i="2"/>
  <c r="U127" i="2"/>
  <c r="V127" i="2"/>
  <c r="W127" i="2"/>
  <c r="X127" i="2"/>
  <c r="Y127" i="2"/>
  <c r="AB127" i="2" s="1"/>
  <c r="Z127" i="2"/>
  <c r="AA127" i="2"/>
  <c r="AC127" i="2"/>
  <c r="U128" i="2"/>
  <c r="V128" i="2"/>
  <c r="AB128" i="2" s="1"/>
  <c r="W128" i="2"/>
  <c r="X128" i="2"/>
  <c r="AA128" i="2" s="1"/>
  <c r="Y128" i="2"/>
  <c r="Z128" i="2"/>
  <c r="AC128" i="2" s="1"/>
  <c r="U129" i="2"/>
  <c r="V129" i="2"/>
  <c r="W129" i="2"/>
  <c r="AC129" i="2" s="1"/>
  <c r="X129" i="2"/>
  <c r="Y129" i="2"/>
  <c r="AB129" i="2" s="1"/>
  <c r="Z129" i="2"/>
  <c r="AA129" i="2"/>
  <c r="U130" i="2"/>
  <c r="V130" i="2"/>
  <c r="W130" i="2"/>
  <c r="X130" i="2"/>
  <c r="AA130" i="2" s="1"/>
  <c r="Y130" i="2"/>
  <c r="Z130" i="2"/>
  <c r="AC130" i="2" s="1"/>
  <c r="AB130" i="2"/>
  <c r="U131" i="2"/>
  <c r="V131" i="2"/>
  <c r="W131" i="2"/>
  <c r="X131" i="2"/>
  <c r="Y131" i="2"/>
  <c r="AB131" i="2" s="1"/>
  <c r="Z131" i="2"/>
  <c r="AA131" i="2"/>
  <c r="AC131" i="2"/>
  <c r="U132" i="2"/>
  <c r="V132" i="2"/>
  <c r="AB132" i="2" s="1"/>
  <c r="W132" i="2"/>
  <c r="X132" i="2"/>
  <c r="AA132" i="2" s="1"/>
  <c r="Y132" i="2"/>
  <c r="Z132" i="2"/>
  <c r="AC132" i="2" s="1"/>
  <c r="U133" i="2"/>
  <c r="V133" i="2"/>
  <c r="W133" i="2"/>
  <c r="AC133" i="2" s="1"/>
  <c r="X133" i="2"/>
  <c r="Y133" i="2"/>
  <c r="AB133" i="2" s="1"/>
  <c r="Z133" i="2"/>
  <c r="AA133" i="2"/>
  <c r="U134" i="2"/>
  <c r="V134" i="2"/>
  <c r="W134" i="2"/>
  <c r="X134" i="2"/>
  <c r="AA134" i="2" s="1"/>
  <c r="Y134" i="2"/>
  <c r="Z134" i="2"/>
  <c r="AC134" i="2" s="1"/>
  <c r="AB134" i="2"/>
  <c r="U135" i="2"/>
  <c r="V135" i="2"/>
  <c r="W135" i="2"/>
  <c r="X135" i="2"/>
  <c r="Y135" i="2"/>
  <c r="AB135" i="2" s="1"/>
  <c r="Z135" i="2"/>
  <c r="AA135" i="2"/>
  <c r="AC135" i="2"/>
  <c r="U136" i="2"/>
  <c r="V136" i="2"/>
  <c r="AB136" i="2" s="1"/>
  <c r="W136" i="2"/>
  <c r="X136" i="2"/>
  <c r="AA136" i="2" s="1"/>
  <c r="Y136" i="2"/>
  <c r="Z136" i="2"/>
  <c r="AC136" i="2" s="1"/>
  <c r="U137" i="2"/>
  <c r="V137" i="2"/>
  <c r="W137" i="2"/>
  <c r="AC137" i="2" s="1"/>
  <c r="X137" i="2"/>
  <c r="Y137" i="2"/>
  <c r="AB137" i="2" s="1"/>
  <c r="Z137" i="2"/>
  <c r="AA137" i="2"/>
  <c r="U138" i="2"/>
  <c r="V138" i="2"/>
  <c r="W138" i="2"/>
  <c r="X138" i="2"/>
  <c r="AA138" i="2" s="1"/>
  <c r="Y138" i="2"/>
  <c r="Z138" i="2"/>
  <c r="AC138" i="2" s="1"/>
  <c r="AB138" i="2"/>
  <c r="U139" i="2"/>
  <c r="V139" i="2"/>
  <c r="W139" i="2"/>
  <c r="X139" i="2"/>
  <c r="Y139" i="2"/>
  <c r="AB139" i="2" s="1"/>
  <c r="Z139" i="2"/>
  <c r="AA139" i="2"/>
  <c r="AC139" i="2"/>
  <c r="U140" i="2"/>
  <c r="V140" i="2"/>
  <c r="AB140" i="2" s="1"/>
  <c r="W140" i="2"/>
  <c r="X140" i="2"/>
  <c r="AA140" i="2" s="1"/>
  <c r="Y140" i="2"/>
  <c r="Z140" i="2"/>
  <c r="AC140" i="2" s="1"/>
  <c r="U141" i="2"/>
  <c r="V141" i="2"/>
  <c r="W141" i="2"/>
  <c r="AC141" i="2" s="1"/>
  <c r="X141" i="2"/>
  <c r="Y141" i="2"/>
  <c r="AB141" i="2" s="1"/>
  <c r="Z141" i="2"/>
  <c r="AA141" i="2"/>
  <c r="U142" i="2"/>
  <c r="V142" i="2"/>
  <c r="W142" i="2"/>
  <c r="X142" i="2"/>
  <c r="AA142" i="2" s="1"/>
  <c r="Y142" i="2"/>
  <c r="Z142" i="2"/>
  <c r="AC142" i="2" s="1"/>
  <c r="AB142" i="2"/>
  <c r="U143" i="2"/>
  <c r="V143" i="2"/>
  <c r="W143" i="2"/>
  <c r="X143" i="2"/>
  <c r="Y143" i="2"/>
  <c r="AB143" i="2" s="1"/>
  <c r="Z143" i="2"/>
  <c r="AA143" i="2"/>
  <c r="AC143" i="2"/>
  <c r="U144" i="2"/>
  <c r="V144" i="2"/>
  <c r="AB144" i="2" s="1"/>
  <c r="W144" i="2"/>
  <c r="X144" i="2"/>
  <c r="AA144" i="2" s="1"/>
  <c r="Y144" i="2"/>
  <c r="Z144" i="2"/>
  <c r="AC144" i="2" s="1"/>
  <c r="U145" i="2"/>
  <c r="V145" i="2"/>
  <c r="W145" i="2"/>
  <c r="AC145" i="2" s="1"/>
  <c r="X145" i="2"/>
  <c r="Y145" i="2"/>
  <c r="AB145" i="2" s="1"/>
  <c r="Z145" i="2"/>
  <c r="AA145" i="2"/>
  <c r="U146" i="2"/>
  <c r="V146" i="2"/>
  <c r="W146" i="2"/>
  <c r="X146" i="2"/>
  <c r="AA146" i="2" s="1"/>
  <c r="Y146" i="2"/>
  <c r="Z146" i="2"/>
  <c r="AC146" i="2" s="1"/>
  <c r="AB146" i="2"/>
  <c r="U147" i="2"/>
  <c r="V147" i="2"/>
  <c r="W147" i="2"/>
  <c r="X147" i="2"/>
  <c r="Y147" i="2"/>
  <c r="AB147" i="2" s="1"/>
  <c r="Z147" i="2"/>
  <c r="AA147" i="2"/>
  <c r="AC147" i="2"/>
  <c r="U148" i="2"/>
  <c r="V148" i="2"/>
  <c r="AB148" i="2" s="1"/>
  <c r="W148" i="2"/>
  <c r="X148" i="2"/>
  <c r="AA148" i="2" s="1"/>
  <c r="Y148" i="2"/>
  <c r="Z148" i="2"/>
  <c r="AC148" i="2" s="1"/>
  <c r="U149" i="2"/>
  <c r="V149" i="2"/>
  <c r="W149" i="2"/>
  <c r="AC149" i="2" s="1"/>
  <c r="X149" i="2"/>
  <c r="Y149" i="2"/>
  <c r="AB149" i="2" s="1"/>
  <c r="Z149" i="2"/>
  <c r="AA149" i="2"/>
  <c r="U150" i="2"/>
  <c r="V150" i="2"/>
  <c r="W150" i="2"/>
  <c r="X150" i="2"/>
  <c r="AA150" i="2" s="1"/>
  <c r="Y150" i="2"/>
  <c r="Z150" i="2"/>
  <c r="AC150" i="2" s="1"/>
  <c r="AB150" i="2"/>
  <c r="U151" i="2"/>
  <c r="V151" i="2"/>
  <c r="W151" i="2"/>
  <c r="X151" i="2"/>
  <c r="Y151" i="2"/>
  <c r="AB151" i="2" s="1"/>
  <c r="Z151" i="2"/>
  <c r="AA151" i="2"/>
  <c r="AC151" i="2"/>
  <c r="U152" i="2"/>
  <c r="V152" i="2"/>
  <c r="AB152" i="2" s="1"/>
  <c r="W152" i="2"/>
  <c r="X152" i="2"/>
  <c r="AA152" i="2" s="1"/>
  <c r="Y152" i="2"/>
  <c r="Z152" i="2"/>
  <c r="AC152" i="2" s="1"/>
  <c r="U153" i="2"/>
  <c r="V153" i="2"/>
  <c r="W153" i="2"/>
  <c r="AC153" i="2" s="1"/>
  <c r="X153" i="2"/>
  <c r="Y153" i="2"/>
  <c r="AB153" i="2" s="1"/>
  <c r="Z153" i="2"/>
  <c r="AA153" i="2"/>
  <c r="U154" i="2"/>
  <c r="V154" i="2"/>
  <c r="W154" i="2"/>
  <c r="X154" i="2"/>
  <c r="AA154" i="2" s="1"/>
  <c r="Y154" i="2"/>
  <c r="Z154" i="2"/>
  <c r="AC154" i="2" s="1"/>
  <c r="AB154" i="2"/>
  <c r="U155" i="2"/>
  <c r="V155" i="2"/>
  <c r="W155" i="2"/>
  <c r="X155" i="2"/>
  <c r="Y155" i="2"/>
  <c r="AB155" i="2" s="1"/>
  <c r="Z155" i="2"/>
  <c r="AA155" i="2"/>
  <c r="AC155" i="2"/>
  <c r="U156" i="2"/>
  <c r="V156" i="2"/>
  <c r="W156" i="2"/>
  <c r="X156" i="2"/>
  <c r="AA156" i="2" s="1"/>
  <c r="Y156" i="2"/>
  <c r="Z156" i="2"/>
  <c r="AC156" i="2" s="1"/>
  <c r="AB156" i="2"/>
  <c r="U157" i="2"/>
  <c r="V157" i="2"/>
  <c r="W157" i="2"/>
  <c r="X157" i="2"/>
  <c r="Y157" i="2"/>
  <c r="AB157" i="2" s="1"/>
  <c r="Z157" i="2"/>
  <c r="AA157" i="2"/>
  <c r="AC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X159" i="2"/>
  <c r="Y159" i="2"/>
  <c r="AB159" i="2" s="1"/>
  <c r="Z159" i="2"/>
  <c r="AA159" i="2"/>
  <c r="AC159" i="2"/>
  <c r="U160" i="2"/>
  <c r="V160" i="2"/>
  <c r="W160" i="2"/>
  <c r="X160" i="2"/>
  <c r="AA160" i="2" s="1"/>
  <c r="Y160" i="2"/>
  <c r="Z160" i="2"/>
  <c r="AC160" i="2" s="1"/>
  <c r="AB160" i="2"/>
  <c r="U161" i="2"/>
  <c r="V161" i="2"/>
  <c r="W161" i="2"/>
  <c r="X161" i="2"/>
  <c r="Y161" i="2"/>
  <c r="AB161" i="2" s="1"/>
  <c r="Z161" i="2"/>
  <c r="AA161" i="2"/>
  <c r="AC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X163" i="2"/>
  <c r="Y163" i="2"/>
  <c r="AB163" i="2" s="1"/>
  <c r="Z163" i="2"/>
  <c r="AA163" i="2"/>
  <c r="AC163" i="2"/>
  <c r="U164" i="2"/>
  <c r="V164" i="2"/>
  <c r="W164" i="2"/>
  <c r="X164" i="2"/>
  <c r="AA164" i="2" s="1"/>
  <c r="Y164" i="2"/>
  <c r="Z164" i="2"/>
  <c r="AC164" i="2" s="1"/>
  <c r="AB164" i="2"/>
  <c r="U165" i="2"/>
  <c r="V165" i="2"/>
  <c r="W165" i="2"/>
  <c r="X165" i="2"/>
  <c r="Y165" i="2"/>
  <c r="AB165" i="2" s="1"/>
  <c r="Z165" i="2"/>
  <c r="AA165" i="2"/>
  <c r="AC165" i="2"/>
  <c r="U166" i="2"/>
  <c r="V166" i="2"/>
  <c r="W166" i="2"/>
  <c r="X166" i="2"/>
  <c r="AA166" i="2" s="1"/>
  <c r="Y166" i="2"/>
  <c r="Z166" i="2"/>
  <c r="AC166" i="2" s="1"/>
  <c r="AB166" i="2"/>
  <c r="U167" i="2"/>
  <c r="V167" i="2"/>
  <c r="W167" i="2"/>
  <c r="X167" i="2"/>
  <c r="Y167" i="2"/>
  <c r="AB167" i="2" s="1"/>
  <c r="Z167" i="2"/>
  <c r="AA167" i="2"/>
  <c r="AC167" i="2"/>
  <c r="U168" i="2"/>
  <c r="V168" i="2"/>
  <c r="W168" i="2"/>
  <c r="X168" i="2"/>
  <c r="AA168" i="2" s="1"/>
  <c r="Y168" i="2"/>
  <c r="Z168" i="2"/>
  <c r="AC168" i="2" s="1"/>
  <c r="AB168" i="2"/>
  <c r="U169" i="2"/>
  <c r="V169" i="2"/>
  <c r="W169" i="2"/>
  <c r="X169" i="2"/>
  <c r="Y169" i="2"/>
  <c r="AB169" i="2" s="1"/>
  <c r="Z169" i="2"/>
  <c r="AA169" i="2"/>
  <c r="AC169" i="2"/>
  <c r="U170" i="2"/>
  <c r="V170" i="2"/>
  <c r="W170" i="2"/>
  <c r="X170" i="2"/>
  <c r="AA170" i="2" s="1"/>
  <c r="Y170" i="2"/>
  <c r="Z170" i="2"/>
  <c r="AC170" i="2" s="1"/>
  <c r="AB170" i="2"/>
  <c r="U171" i="2"/>
  <c r="V171" i="2"/>
  <c r="W171" i="2"/>
  <c r="X171" i="2"/>
  <c r="Y171" i="2"/>
  <c r="AB171" i="2" s="1"/>
  <c r="Z171" i="2"/>
  <c r="AA171" i="2"/>
  <c r="AC171" i="2"/>
  <c r="U172" i="2"/>
  <c r="V172" i="2"/>
  <c r="W172" i="2"/>
  <c r="X172" i="2"/>
  <c r="AA172" i="2" s="1"/>
  <c r="Y172" i="2"/>
  <c r="Z172" i="2"/>
  <c r="AC172" i="2" s="1"/>
  <c r="AB172" i="2"/>
  <c r="U173" i="2"/>
  <c r="V173" i="2"/>
  <c r="W173" i="2"/>
  <c r="X173" i="2"/>
  <c r="Y173" i="2"/>
  <c r="AB173" i="2" s="1"/>
  <c r="Z173" i="2"/>
  <c r="AA173" i="2"/>
  <c r="AC173" i="2"/>
  <c r="U174" i="2"/>
  <c r="V174" i="2"/>
  <c r="W174" i="2"/>
  <c r="X174" i="2"/>
  <c r="AA174" i="2" s="1"/>
  <c r="Y174" i="2"/>
  <c r="Z174" i="2"/>
  <c r="AC174" i="2" s="1"/>
  <c r="AB174" i="2"/>
  <c r="U175" i="2"/>
  <c r="V175" i="2"/>
  <c r="W175" i="2"/>
  <c r="X175" i="2"/>
  <c r="Y175" i="2"/>
  <c r="AB175" i="2" s="1"/>
  <c r="Z175" i="2"/>
  <c r="AA175" i="2"/>
  <c r="AC175" i="2"/>
  <c r="U176" i="2"/>
  <c r="V176" i="2"/>
  <c r="W176" i="2"/>
  <c r="X176" i="2"/>
  <c r="AA176" i="2" s="1"/>
  <c r="Y176" i="2"/>
  <c r="Z176" i="2"/>
  <c r="AC176" i="2" s="1"/>
  <c r="AB176" i="2"/>
  <c r="U177" i="2"/>
  <c r="V177" i="2"/>
  <c r="W177" i="2"/>
  <c r="X177" i="2"/>
  <c r="Y177" i="2"/>
  <c r="AB177" i="2" s="1"/>
  <c r="Z177" i="2"/>
  <c r="AA177" i="2"/>
  <c r="AC177" i="2"/>
  <c r="U178" i="2"/>
  <c r="V178" i="2"/>
  <c r="W178" i="2"/>
  <c r="X178" i="2"/>
  <c r="AA178" i="2" s="1"/>
  <c r="Y178" i="2"/>
  <c r="Z178" i="2"/>
  <c r="AC178" i="2" s="1"/>
  <c r="AB178" i="2"/>
  <c r="U179" i="2"/>
  <c r="V179" i="2"/>
  <c r="W179" i="2"/>
  <c r="X179" i="2"/>
  <c r="Y179" i="2"/>
  <c r="AB179" i="2" s="1"/>
  <c r="Z179" i="2"/>
  <c r="AA179" i="2"/>
  <c r="AC179" i="2"/>
  <c r="U180" i="2"/>
  <c r="V180" i="2"/>
  <c r="W180" i="2"/>
  <c r="X180" i="2"/>
  <c r="AA180" i="2" s="1"/>
  <c r="Y180" i="2"/>
  <c r="Z180" i="2"/>
  <c r="AC180" i="2" s="1"/>
  <c r="AB180" i="2"/>
  <c r="U181" i="2"/>
  <c r="V181" i="2"/>
  <c r="W181" i="2"/>
  <c r="X181" i="2"/>
  <c r="Y181" i="2"/>
  <c r="AB181" i="2" s="1"/>
  <c r="Z181" i="2"/>
  <c r="AA181" i="2"/>
  <c r="AC181" i="2"/>
  <c r="U182" i="2"/>
  <c r="V182" i="2"/>
  <c r="W182" i="2"/>
  <c r="X182" i="2"/>
  <c r="AA182" i="2" s="1"/>
  <c r="Y182" i="2"/>
  <c r="Z182" i="2"/>
  <c r="AC182" i="2" s="1"/>
  <c r="AB182" i="2"/>
  <c r="U183" i="2"/>
  <c r="V183" i="2"/>
  <c r="W183" i="2"/>
  <c r="X183" i="2"/>
  <c r="Y183" i="2"/>
  <c r="AB183" i="2" s="1"/>
  <c r="Z183" i="2"/>
  <c r="AA183" i="2"/>
  <c r="AC183" i="2"/>
  <c r="U184" i="2"/>
  <c r="V184" i="2"/>
  <c r="W184" i="2"/>
  <c r="X184" i="2"/>
  <c r="AA184" i="2" s="1"/>
  <c r="Y184" i="2"/>
  <c r="Z184" i="2"/>
  <c r="AC184" i="2" s="1"/>
  <c r="AB184" i="2"/>
  <c r="U185" i="2"/>
  <c r="V185" i="2"/>
  <c r="W185" i="2"/>
  <c r="X185" i="2"/>
  <c r="Y185" i="2"/>
  <c r="AB185" i="2" s="1"/>
  <c r="Z185" i="2"/>
  <c r="AA185" i="2"/>
  <c r="AC185" i="2"/>
  <c r="U186" i="2"/>
  <c r="V186" i="2"/>
  <c r="W186" i="2"/>
  <c r="X186" i="2"/>
  <c r="AA186" i="2" s="1"/>
  <c r="Y186" i="2"/>
  <c r="Z186" i="2"/>
  <c r="AC186" i="2" s="1"/>
  <c r="AB186" i="2"/>
  <c r="U187" i="2"/>
  <c r="V187" i="2"/>
  <c r="W187" i="2"/>
  <c r="X187" i="2"/>
  <c r="Y187" i="2"/>
  <c r="AB187" i="2" s="1"/>
  <c r="Z187" i="2"/>
  <c r="AA187" i="2"/>
  <c r="AC187" i="2"/>
  <c r="U188" i="2"/>
  <c r="V188" i="2"/>
  <c r="W188" i="2"/>
  <c r="X188" i="2"/>
  <c r="AA188" i="2" s="1"/>
  <c r="Y188" i="2"/>
  <c r="Z188" i="2"/>
  <c r="AC188" i="2" s="1"/>
  <c r="AB188" i="2"/>
  <c r="U189" i="2"/>
  <c r="V189" i="2"/>
  <c r="W189" i="2"/>
  <c r="X189" i="2"/>
  <c r="Y189" i="2"/>
  <c r="AB189" i="2" s="1"/>
  <c r="Z189" i="2"/>
  <c r="AA189" i="2"/>
  <c r="AC189" i="2"/>
  <c r="U190" i="2"/>
  <c r="V190" i="2"/>
  <c r="W190" i="2"/>
  <c r="X190" i="2"/>
  <c r="AA190" i="2" s="1"/>
  <c r="Y190" i="2"/>
  <c r="Z190" i="2"/>
  <c r="AC190" i="2" s="1"/>
  <c r="AB190" i="2"/>
  <c r="U191" i="2"/>
  <c r="V191" i="2"/>
  <c r="W191" i="2"/>
  <c r="X191" i="2"/>
  <c r="Y191" i="2"/>
  <c r="AB191" i="2" s="1"/>
  <c r="Z191" i="2"/>
  <c r="AA191" i="2"/>
  <c r="AC191" i="2"/>
  <c r="U192" i="2"/>
  <c r="V192" i="2"/>
  <c r="W192" i="2"/>
  <c r="X192" i="2"/>
  <c r="AA192" i="2" s="1"/>
  <c r="Y192" i="2"/>
  <c r="Z192" i="2"/>
  <c r="AC192" i="2" s="1"/>
  <c r="AB192" i="2"/>
  <c r="U193" i="2"/>
  <c r="V193" i="2"/>
  <c r="W193" i="2"/>
  <c r="X193" i="2"/>
  <c r="Y193" i="2"/>
  <c r="AB193" i="2" s="1"/>
  <c r="Z193" i="2"/>
  <c r="AA193" i="2"/>
  <c r="AC193" i="2"/>
  <c r="U194" i="2"/>
  <c r="V194" i="2"/>
  <c r="W194" i="2"/>
  <c r="X194" i="2"/>
  <c r="AA194" i="2" s="1"/>
  <c r="Y194" i="2"/>
  <c r="Z194" i="2"/>
  <c r="AC194" i="2" s="1"/>
  <c r="AB194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F14" i="2"/>
  <c r="G14" i="2"/>
  <c r="H14" i="2"/>
  <c r="I14" i="2"/>
  <c r="J14" i="2"/>
  <c r="K14" i="2"/>
  <c r="L14" i="2"/>
  <c r="M14" i="2"/>
  <c r="N14" i="2"/>
  <c r="O14" i="2"/>
  <c r="P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G20" i="2"/>
  <c r="H20" i="2"/>
  <c r="I20" i="2"/>
  <c r="J20" i="2"/>
  <c r="K20" i="2"/>
  <c r="L20" i="2"/>
  <c r="M20" i="2"/>
  <c r="N20" i="2"/>
  <c r="O20" i="2"/>
  <c r="P20" i="2"/>
  <c r="E21" i="2"/>
  <c r="F21" i="2"/>
  <c r="G21" i="2"/>
  <c r="H21" i="2"/>
  <c r="I21" i="2"/>
  <c r="J21" i="2"/>
  <c r="K21" i="2"/>
  <c r="L21" i="2"/>
  <c r="M21" i="2"/>
  <c r="N21" i="2"/>
  <c r="O21" i="2"/>
  <c r="P21" i="2"/>
  <c r="E22" i="2"/>
  <c r="F22" i="2"/>
  <c r="G22" i="2"/>
  <c r="H22" i="2"/>
  <c r="I22" i="2"/>
  <c r="J22" i="2"/>
  <c r="K22" i="2"/>
  <c r="L22" i="2"/>
  <c r="M22" i="2"/>
  <c r="N22" i="2"/>
  <c r="O22" i="2"/>
  <c r="P22" i="2"/>
  <c r="E23" i="2"/>
  <c r="F23" i="2"/>
  <c r="G23" i="2"/>
  <c r="H23" i="2"/>
  <c r="I23" i="2"/>
  <c r="J23" i="2"/>
  <c r="K23" i="2"/>
  <c r="L23" i="2"/>
  <c r="M23" i="2"/>
  <c r="N23" i="2"/>
  <c r="O23" i="2"/>
  <c r="P23" i="2"/>
  <c r="E24" i="2"/>
  <c r="F24" i="2"/>
  <c r="G24" i="2"/>
  <c r="H24" i="2"/>
  <c r="I24" i="2"/>
  <c r="J24" i="2"/>
  <c r="K24" i="2"/>
  <c r="L24" i="2"/>
  <c r="M24" i="2"/>
  <c r="N24" i="2"/>
  <c r="O24" i="2"/>
  <c r="P24" i="2"/>
  <c r="E25" i="2"/>
  <c r="F25" i="2"/>
  <c r="G25" i="2"/>
  <c r="H25" i="2"/>
  <c r="I25" i="2"/>
  <c r="J25" i="2"/>
  <c r="K25" i="2"/>
  <c r="L25" i="2"/>
  <c r="M25" i="2"/>
  <c r="N25" i="2"/>
  <c r="O25" i="2"/>
  <c r="P25" i="2"/>
  <c r="E26" i="2"/>
  <c r="F26" i="2"/>
  <c r="G26" i="2"/>
  <c r="H26" i="2"/>
  <c r="I26" i="2"/>
  <c r="J26" i="2"/>
  <c r="K26" i="2"/>
  <c r="L26" i="2"/>
  <c r="M26" i="2"/>
  <c r="N26" i="2"/>
  <c r="O26" i="2"/>
  <c r="P26" i="2"/>
  <c r="E27" i="2"/>
  <c r="F27" i="2"/>
  <c r="G27" i="2"/>
  <c r="H27" i="2"/>
  <c r="I27" i="2"/>
  <c r="J27" i="2"/>
  <c r="K27" i="2"/>
  <c r="L27" i="2"/>
  <c r="M27" i="2"/>
  <c r="N27" i="2"/>
  <c r="O27" i="2"/>
  <c r="P27" i="2"/>
  <c r="E28" i="2"/>
  <c r="F28" i="2"/>
  <c r="G28" i="2"/>
  <c r="H28" i="2"/>
  <c r="I28" i="2"/>
  <c r="J28" i="2"/>
  <c r="K28" i="2"/>
  <c r="L28" i="2"/>
  <c r="M28" i="2"/>
  <c r="N28" i="2"/>
  <c r="O28" i="2"/>
  <c r="P28" i="2"/>
  <c r="E29" i="2"/>
  <c r="F29" i="2"/>
  <c r="G29" i="2"/>
  <c r="H29" i="2"/>
  <c r="I29" i="2"/>
  <c r="J29" i="2"/>
  <c r="K29" i="2"/>
  <c r="L29" i="2"/>
  <c r="M29" i="2"/>
  <c r="N29" i="2"/>
  <c r="O29" i="2"/>
  <c r="P29" i="2"/>
  <c r="E30" i="2"/>
  <c r="F30" i="2"/>
  <c r="G30" i="2"/>
  <c r="H30" i="2"/>
  <c r="I30" i="2"/>
  <c r="J30" i="2"/>
  <c r="K30" i="2"/>
  <c r="L30" i="2"/>
  <c r="M30" i="2"/>
  <c r="N30" i="2"/>
  <c r="O30" i="2"/>
  <c r="P30" i="2"/>
  <c r="E31" i="2"/>
  <c r="F31" i="2"/>
  <c r="G31" i="2"/>
  <c r="H31" i="2"/>
  <c r="I31" i="2"/>
  <c r="J31" i="2"/>
  <c r="K31" i="2"/>
  <c r="L31" i="2"/>
  <c r="M31" i="2"/>
  <c r="N31" i="2"/>
  <c r="O31" i="2"/>
  <c r="P31" i="2"/>
  <c r="E32" i="2"/>
  <c r="F32" i="2"/>
  <c r="G32" i="2"/>
  <c r="H32" i="2"/>
  <c r="I32" i="2"/>
  <c r="J32" i="2"/>
  <c r="K32" i="2"/>
  <c r="L32" i="2"/>
  <c r="M32" i="2"/>
  <c r="N32" i="2"/>
  <c r="O32" i="2"/>
  <c r="P32" i="2"/>
  <c r="E33" i="2"/>
  <c r="F33" i="2"/>
  <c r="G33" i="2"/>
  <c r="H33" i="2"/>
  <c r="I33" i="2"/>
  <c r="J33" i="2"/>
  <c r="K33" i="2"/>
  <c r="L33" i="2"/>
  <c r="M33" i="2"/>
  <c r="N33" i="2"/>
  <c r="O33" i="2"/>
  <c r="P33" i="2"/>
  <c r="E34" i="2"/>
  <c r="F34" i="2"/>
  <c r="G34" i="2"/>
  <c r="H34" i="2"/>
  <c r="I34" i="2"/>
  <c r="J34" i="2"/>
  <c r="K34" i="2"/>
  <c r="L34" i="2"/>
  <c r="M34" i="2"/>
  <c r="N34" i="2"/>
  <c r="O34" i="2"/>
  <c r="P34" i="2"/>
  <c r="E35" i="2"/>
  <c r="F35" i="2"/>
  <c r="G35" i="2"/>
  <c r="H35" i="2"/>
  <c r="I35" i="2"/>
  <c r="J35" i="2"/>
  <c r="K35" i="2"/>
  <c r="L35" i="2"/>
  <c r="M35" i="2"/>
  <c r="N35" i="2"/>
  <c r="O35" i="2"/>
  <c r="P35" i="2"/>
  <c r="E36" i="2"/>
  <c r="F36" i="2"/>
  <c r="G36" i="2"/>
  <c r="H36" i="2"/>
  <c r="I36" i="2"/>
  <c r="J36" i="2"/>
  <c r="K36" i="2"/>
  <c r="L36" i="2"/>
  <c r="M36" i="2"/>
  <c r="N36" i="2"/>
  <c r="O36" i="2"/>
  <c r="P36" i="2"/>
  <c r="E37" i="2"/>
  <c r="F37" i="2"/>
  <c r="G37" i="2"/>
  <c r="H37" i="2"/>
  <c r="I37" i="2"/>
  <c r="J37" i="2"/>
  <c r="K37" i="2"/>
  <c r="L37" i="2"/>
  <c r="M37" i="2"/>
  <c r="N37" i="2"/>
  <c r="O37" i="2"/>
  <c r="P37" i="2"/>
  <c r="E38" i="2"/>
  <c r="N38" i="2" s="1"/>
  <c r="F38" i="2"/>
  <c r="G38" i="2"/>
  <c r="P38" i="2" s="1"/>
  <c r="H38" i="2"/>
  <c r="I38" i="2"/>
  <c r="J38" i="2"/>
  <c r="K38" i="2"/>
  <c r="L38" i="2"/>
  <c r="M38" i="2"/>
  <c r="O38" i="2"/>
  <c r="E39" i="2"/>
  <c r="N39" i="2" s="1"/>
  <c r="F39" i="2"/>
  <c r="G39" i="2"/>
  <c r="P39" i="2" s="1"/>
  <c r="H39" i="2"/>
  <c r="I39" i="2"/>
  <c r="J39" i="2"/>
  <c r="K39" i="2"/>
  <c r="L39" i="2"/>
  <c r="M39" i="2"/>
  <c r="O39" i="2"/>
  <c r="E40" i="2"/>
  <c r="N40" i="2" s="1"/>
  <c r="F40" i="2"/>
  <c r="G40" i="2"/>
  <c r="P40" i="2" s="1"/>
  <c r="H40" i="2"/>
  <c r="I40" i="2"/>
  <c r="J40" i="2"/>
  <c r="K40" i="2"/>
  <c r="L40" i="2"/>
  <c r="M40" i="2"/>
  <c r="O40" i="2"/>
  <c r="E41" i="2"/>
  <c r="N41" i="2" s="1"/>
  <c r="F41" i="2"/>
  <c r="G41" i="2"/>
  <c r="P41" i="2" s="1"/>
  <c r="H41" i="2"/>
  <c r="I41" i="2"/>
  <c r="J41" i="2"/>
  <c r="K41" i="2"/>
  <c r="L41" i="2"/>
  <c r="M41" i="2"/>
  <c r="O41" i="2"/>
  <c r="E42" i="2"/>
  <c r="N42" i="2" s="1"/>
  <c r="F42" i="2"/>
  <c r="G42" i="2"/>
  <c r="P42" i="2" s="1"/>
  <c r="H42" i="2"/>
  <c r="I42" i="2"/>
  <c r="J42" i="2"/>
  <c r="K42" i="2"/>
  <c r="L42" i="2"/>
  <c r="M42" i="2"/>
  <c r="O42" i="2"/>
  <c r="E43" i="2"/>
  <c r="N43" i="2" s="1"/>
  <c r="F43" i="2"/>
  <c r="G43" i="2"/>
  <c r="P43" i="2" s="1"/>
  <c r="H43" i="2"/>
  <c r="I43" i="2"/>
  <c r="J43" i="2"/>
  <c r="K43" i="2"/>
  <c r="L43" i="2"/>
  <c r="M43" i="2"/>
  <c r="O43" i="2"/>
  <c r="E44" i="2"/>
  <c r="N44" i="2" s="1"/>
  <c r="F44" i="2"/>
  <c r="G44" i="2"/>
  <c r="P44" i="2" s="1"/>
  <c r="H44" i="2"/>
  <c r="I44" i="2"/>
  <c r="J44" i="2"/>
  <c r="K44" i="2"/>
  <c r="L44" i="2"/>
  <c r="M44" i="2"/>
  <c r="O44" i="2"/>
  <c r="E45" i="2"/>
  <c r="N45" i="2" s="1"/>
  <c r="F45" i="2"/>
  <c r="G45" i="2"/>
  <c r="P45" i="2" s="1"/>
  <c r="H45" i="2"/>
  <c r="I45" i="2"/>
  <c r="J45" i="2"/>
  <c r="K45" i="2"/>
  <c r="L45" i="2"/>
  <c r="M45" i="2"/>
  <c r="O45" i="2"/>
  <c r="E46" i="2"/>
  <c r="N46" i="2" s="1"/>
  <c r="F46" i="2"/>
  <c r="G46" i="2"/>
  <c r="P46" i="2" s="1"/>
  <c r="H46" i="2"/>
  <c r="I46" i="2"/>
  <c r="J46" i="2"/>
  <c r="K46" i="2"/>
  <c r="L46" i="2"/>
  <c r="M46" i="2"/>
  <c r="O46" i="2"/>
  <c r="E47" i="2"/>
  <c r="N47" i="2" s="1"/>
  <c r="F47" i="2"/>
  <c r="G47" i="2"/>
  <c r="P47" i="2" s="1"/>
  <c r="H47" i="2"/>
  <c r="I47" i="2"/>
  <c r="J47" i="2"/>
  <c r="K47" i="2"/>
  <c r="L47" i="2"/>
  <c r="M47" i="2"/>
  <c r="O47" i="2"/>
  <c r="E48" i="2"/>
  <c r="N48" i="2" s="1"/>
  <c r="F48" i="2"/>
  <c r="G48" i="2"/>
  <c r="P48" i="2" s="1"/>
  <c r="H48" i="2"/>
  <c r="I48" i="2"/>
  <c r="J48" i="2"/>
  <c r="K48" i="2"/>
  <c r="L48" i="2"/>
  <c r="M48" i="2"/>
  <c r="O48" i="2"/>
  <c r="E49" i="2"/>
  <c r="N49" i="2" s="1"/>
  <c r="F49" i="2"/>
  <c r="G49" i="2"/>
  <c r="P49" i="2" s="1"/>
  <c r="H49" i="2"/>
  <c r="I49" i="2"/>
  <c r="J49" i="2"/>
  <c r="K49" i="2"/>
  <c r="L49" i="2"/>
  <c r="M49" i="2"/>
  <c r="O49" i="2"/>
  <c r="E50" i="2"/>
  <c r="N50" i="2" s="1"/>
  <c r="F50" i="2"/>
  <c r="G50" i="2"/>
  <c r="P50" i="2" s="1"/>
  <c r="H50" i="2"/>
  <c r="I50" i="2"/>
  <c r="J50" i="2"/>
  <c r="K50" i="2"/>
  <c r="L50" i="2"/>
  <c r="M50" i="2"/>
  <c r="O50" i="2"/>
  <c r="E51" i="2"/>
  <c r="N51" i="2" s="1"/>
  <c r="F51" i="2"/>
  <c r="G51" i="2"/>
  <c r="P51" i="2" s="1"/>
  <c r="H51" i="2"/>
  <c r="I51" i="2"/>
  <c r="J51" i="2"/>
  <c r="K51" i="2"/>
  <c r="L51" i="2"/>
  <c r="M51" i="2"/>
  <c r="O51" i="2"/>
  <c r="E52" i="2"/>
  <c r="N52" i="2" s="1"/>
  <c r="F52" i="2"/>
  <c r="G52" i="2"/>
  <c r="P52" i="2" s="1"/>
  <c r="H52" i="2"/>
  <c r="I52" i="2"/>
  <c r="J52" i="2"/>
  <c r="K52" i="2"/>
  <c r="L52" i="2"/>
  <c r="M52" i="2"/>
  <c r="O52" i="2"/>
  <c r="E53" i="2"/>
  <c r="N53" i="2" s="1"/>
  <c r="F53" i="2"/>
  <c r="G53" i="2"/>
  <c r="P53" i="2" s="1"/>
  <c r="H53" i="2"/>
  <c r="I53" i="2"/>
  <c r="J53" i="2"/>
  <c r="K53" i="2"/>
  <c r="L53" i="2"/>
  <c r="M53" i="2"/>
  <c r="O53" i="2"/>
  <c r="E54" i="2"/>
  <c r="N54" i="2" s="1"/>
  <c r="F54" i="2"/>
  <c r="G54" i="2"/>
  <c r="P54" i="2" s="1"/>
  <c r="H54" i="2"/>
  <c r="I54" i="2"/>
  <c r="J54" i="2"/>
  <c r="K54" i="2"/>
  <c r="L54" i="2"/>
  <c r="M54" i="2"/>
  <c r="O54" i="2"/>
  <c r="E55" i="2"/>
  <c r="N55" i="2" s="1"/>
  <c r="F55" i="2"/>
  <c r="G55" i="2"/>
  <c r="P55" i="2" s="1"/>
  <c r="H55" i="2"/>
  <c r="I55" i="2"/>
  <c r="J55" i="2"/>
  <c r="K55" i="2"/>
  <c r="L55" i="2"/>
  <c r="M55" i="2"/>
  <c r="O55" i="2"/>
  <c r="E56" i="2"/>
  <c r="N56" i="2" s="1"/>
  <c r="F56" i="2"/>
  <c r="G56" i="2"/>
  <c r="P56" i="2" s="1"/>
  <c r="H56" i="2"/>
  <c r="I56" i="2"/>
  <c r="J56" i="2"/>
  <c r="K56" i="2"/>
  <c r="L56" i="2"/>
  <c r="M56" i="2"/>
  <c r="O56" i="2"/>
  <c r="E57" i="2"/>
  <c r="N57" i="2" s="1"/>
  <c r="F57" i="2"/>
  <c r="G57" i="2"/>
  <c r="P57" i="2" s="1"/>
  <c r="H57" i="2"/>
  <c r="I57" i="2"/>
  <c r="J57" i="2"/>
  <c r="K57" i="2"/>
  <c r="L57" i="2"/>
  <c r="M57" i="2"/>
  <c r="O57" i="2"/>
  <c r="E58" i="2"/>
  <c r="N58" i="2" s="1"/>
  <c r="F58" i="2"/>
  <c r="G58" i="2"/>
  <c r="P58" i="2" s="1"/>
  <c r="H58" i="2"/>
  <c r="I58" i="2"/>
  <c r="J58" i="2"/>
  <c r="K58" i="2"/>
  <c r="L58" i="2"/>
  <c r="M58" i="2"/>
  <c r="O58" i="2"/>
  <c r="E59" i="2"/>
  <c r="N59" i="2" s="1"/>
  <c r="F59" i="2"/>
  <c r="G59" i="2"/>
  <c r="P59" i="2" s="1"/>
  <c r="H59" i="2"/>
  <c r="I59" i="2"/>
  <c r="J59" i="2"/>
  <c r="K59" i="2"/>
  <c r="L59" i="2"/>
  <c r="M59" i="2"/>
  <c r="O59" i="2"/>
  <c r="E60" i="2"/>
  <c r="N60" i="2" s="1"/>
  <c r="F60" i="2"/>
  <c r="G60" i="2"/>
  <c r="P60" i="2" s="1"/>
  <c r="H60" i="2"/>
  <c r="I60" i="2"/>
  <c r="J60" i="2"/>
  <c r="K60" i="2"/>
  <c r="L60" i="2"/>
  <c r="M60" i="2"/>
  <c r="O60" i="2"/>
  <c r="E61" i="2"/>
  <c r="N61" i="2" s="1"/>
  <c r="F61" i="2"/>
  <c r="G61" i="2"/>
  <c r="P61" i="2" s="1"/>
  <c r="H61" i="2"/>
  <c r="I61" i="2"/>
  <c r="J61" i="2"/>
  <c r="K61" i="2"/>
  <c r="L61" i="2"/>
  <c r="M61" i="2"/>
  <c r="O61" i="2"/>
  <c r="E62" i="2"/>
  <c r="N62" i="2" s="1"/>
  <c r="F62" i="2"/>
  <c r="G62" i="2"/>
  <c r="P62" i="2" s="1"/>
  <c r="H62" i="2"/>
  <c r="I62" i="2"/>
  <c r="J62" i="2"/>
  <c r="K62" i="2"/>
  <c r="L62" i="2"/>
  <c r="M62" i="2"/>
  <c r="O62" i="2"/>
  <c r="E63" i="2"/>
  <c r="N63" i="2" s="1"/>
  <c r="F63" i="2"/>
  <c r="G63" i="2"/>
  <c r="P63" i="2" s="1"/>
  <c r="H63" i="2"/>
  <c r="I63" i="2"/>
  <c r="J63" i="2"/>
  <c r="K63" i="2"/>
  <c r="L63" i="2"/>
  <c r="M63" i="2"/>
  <c r="O63" i="2"/>
  <c r="E64" i="2"/>
  <c r="N64" i="2" s="1"/>
  <c r="F64" i="2"/>
  <c r="G64" i="2"/>
  <c r="P64" i="2" s="1"/>
  <c r="H64" i="2"/>
  <c r="I64" i="2"/>
  <c r="J64" i="2"/>
  <c r="K64" i="2"/>
  <c r="L64" i="2"/>
  <c r="M64" i="2"/>
  <c r="O64" i="2"/>
  <c r="E65" i="2"/>
  <c r="N65" i="2" s="1"/>
  <c r="F65" i="2"/>
  <c r="G65" i="2"/>
  <c r="P65" i="2" s="1"/>
  <c r="H65" i="2"/>
  <c r="I65" i="2"/>
  <c r="J65" i="2"/>
  <c r="K65" i="2"/>
  <c r="L65" i="2"/>
  <c r="M65" i="2"/>
  <c r="O65" i="2"/>
  <c r="E66" i="2"/>
  <c r="N66" i="2" s="1"/>
  <c r="F66" i="2"/>
  <c r="G66" i="2"/>
  <c r="P66" i="2" s="1"/>
  <c r="H66" i="2"/>
  <c r="I66" i="2"/>
  <c r="J66" i="2"/>
  <c r="K66" i="2"/>
  <c r="L66" i="2"/>
  <c r="M66" i="2"/>
  <c r="O66" i="2"/>
  <c r="E67" i="2"/>
  <c r="N67" i="2" s="1"/>
  <c r="F67" i="2"/>
  <c r="G67" i="2"/>
  <c r="P67" i="2" s="1"/>
  <c r="H67" i="2"/>
  <c r="I67" i="2"/>
  <c r="J67" i="2"/>
  <c r="K67" i="2"/>
  <c r="L67" i="2"/>
  <c r="M67" i="2"/>
  <c r="O67" i="2"/>
  <c r="E68" i="2"/>
  <c r="N68" i="2" s="1"/>
  <c r="F68" i="2"/>
  <c r="G68" i="2"/>
  <c r="P68" i="2" s="1"/>
  <c r="H68" i="2"/>
  <c r="I68" i="2"/>
  <c r="J68" i="2"/>
  <c r="K68" i="2"/>
  <c r="L68" i="2"/>
  <c r="M68" i="2"/>
  <c r="O68" i="2"/>
  <c r="E69" i="2"/>
  <c r="N69" i="2" s="1"/>
  <c r="F69" i="2"/>
  <c r="G69" i="2"/>
  <c r="P69" i="2" s="1"/>
  <c r="H69" i="2"/>
  <c r="I69" i="2"/>
  <c r="J69" i="2"/>
  <c r="K69" i="2"/>
  <c r="L69" i="2"/>
  <c r="M69" i="2"/>
  <c r="O69" i="2"/>
  <c r="E70" i="2"/>
  <c r="N70" i="2" s="1"/>
  <c r="F70" i="2"/>
  <c r="G70" i="2"/>
  <c r="P70" i="2" s="1"/>
  <c r="H70" i="2"/>
  <c r="I70" i="2"/>
  <c r="J70" i="2"/>
  <c r="K70" i="2"/>
  <c r="L70" i="2"/>
  <c r="M70" i="2"/>
  <c r="O70" i="2"/>
  <c r="E71" i="2"/>
  <c r="N71" i="2" s="1"/>
  <c r="F71" i="2"/>
  <c r="G71" i="2"/>
  <c r="P71" i="2" s="1"/>
  <c r="H71" i="2"/>
  <c r="I71" i="2"/>
  <c r="J71" i="2"/>
  <c r="K71" i="2"/>
  <c r="L71" i="2"/>
  <c r="M71" i="2"/>
  <c r="O71" i="2"/>
  <c r="E72" i="2"/>
  <c r="N72" i="2" s="1"/>
  <c r="F72" i="2"/>
  <c r="G72" i="2"/>
  <c r="P72" i="2" s="1"/>
  <c r="H72" i="2"/>
  <c r="I72" i="2"/>
  <c r="J72" i="2"/>
  <c r="K72" i="2"/>
  <c r="L72" i="2"/>
  <c r="M72" i="2"/>
  <c r="O72" i="2"/>
  <c r="E73" i="2"/>
  <c r="N73" i="2" s="1"/>
  <c r="F73" i="2"/>
  <c r="G73" i="2"/>
  <c r="P73" i="2" s="1"/>
  <c r="H73" i="2"/>
  <c r="I73" i="2"/>
  <c r="J73" i="2"/>
  <c r="K73" i="2"/>
  <c r="L73" i="2"/>
  <c r="M73" i="2"/>
  <c r="O73" i="2"/>
  <c r="E74" i="2"/>
  <c r="N74" i="2" s="1"/>
  <c r="F74" i="2"/>
  <c r="G74" i="2"/>
  <c r="P74" i="2" s="1"/>
  <c r="H74" i="2"/>
  <c r="I74" i="2"/>
  <c r="J74" i="2"/>
  <c r="K74" i="2"/>
  <c r="L74" i="2"/>
  <c r="M74" i="2"/>
  <c r="O74" i="2"/>
  <c r="E75" i="2"/>
  <c r="N75" i="2" s="1"/>
  <c r="F75" i="2"/>
  <c r="G75" i="2"/>
  <c r="P75" i="2" s="1"/>
  <c r="H75" i="2"/>
  <c r="I75" i="2"/>
  <c r="J75" i="2"/>
  <c r="K75" i="2"/>
  <c r="L75" i="2"/>
  <c r="M75" i="2"/>
  <c r="O75" i="2"/>
  <c r="E76" i="2"/>
  <c r="N76" i="2" s="1"/>
  <c r="F76" i="2"/>
  <c r="G76" i="2"/>
  <c r="P76" i="2" s="1"/>
  <c r="H76" i="2"/>
  <c r="I76" i="2"/>
  <c r="J76" i="2"/>
  <c r="K76" i="2"/>
  <c r="L76" i="2"/>
  <c r="M76" i="2"/>
  <c r="O76" i="2"/>
  <c r="E77" i="2"/>
  <c r="N77" i="2" s="1"/>
  <c r="F77" i="2"/>
  <c r="G77" i="2"/>
  <c r="P77" i="2" s="1"/>
  <c r="H77" i="2"/>
  <c r="I77" i="2"/>
  <c r="J77" i="2"/>
  <c r="K77" i="2"/>
  <c r="L77" i="2"/>
  <c r="M77" i="2"/>
  <c r="O77" i="2"/>
  <c r="E78" i="2"/>
  <c r="N78" i="2" s="1"/>
  <c r="F78" i="2"/>
  <c r="G78" i="2"/>
  <c r="P78" i="2" s="1"/>
  <c r="H78" i="2"/>
  <c r="I78" i="2"/>
  <c r="J78" i="2"/>
  <c r="K78" i="2"/>
  <c r="L78" i="2"/>
  <c r="M78" i="2"/>
  <c r="O78" i="2"/>
  <c r="E79" i="2"/>
  <c r="N79" i="2" s="1"/>
  <c r="F79" i="2"/>
  <c r="G79" i="2"/>
  <c r="P79" i="2" s="1"/>
  <c r="H79" i="2"/>
  <c r="I79" i="2"/>
  <c r="J79" i="2"/>
  <c r="K79" i="2"/>
  <c r="L79" i="2"/>
  <c r="M79" i="2"/>
  <c r="O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F81" i="2"/>
  <c r="O81" i="2" s="1"/>
  <c r="G81" i="2"/>
  <c r="H81" i="2"/>
  <c r="I81" i="2"/>
  <c r="J81" i="2"/>
  <c r="K81" i="2"/>
  <c r="L81" i="2"/>
  <c r="M81" i="2"/>
  <c r="N81" i="2"/>
  <c r="P81" i="2"/>
  <c r="E82" i="2"/>
  <c r="F82" i="2"/>
  <c r="O82" i="2" s="1"/>
  <c r="G82" i="2"/>
  <c r="H82" i="2"/>
  <c r="I82" i="2"/>
  <c r="J82" i="2"/>
  <c r="K82" i="2"/>
  <c r="L82" i="2"/>
  <c r="M82" i="2"/>
  <c r="N82" i="2"/>
  <c r="P82" i="2"/>
  <c r="E83" i="2"/>
  <c r="F83" i="2"/>
  <c r="O83" i="2" s="1"/>
  <c r="G83" i="2"/>
  <c r="H83" i="2"/>
  <c r="I83" i="2"/>
  <c r="J83" i="2"/>
  <c r="K83" i="2"/>
  <c r="L83" i="2"/>
  <c r="M83" i="2"/>
  <c r="N83" i="2"/>
  <c r="P83" i="2"/>
  <c r="E84" i="2"/>
  <c r="F84" i="2"/>
  <c r="O84" i="2" s="1"/>
  <c r="G84" i="2"/>
  <c r="H84" i="2"/>
  <c r="I84" i="2"/>
  <c r="J84" i="2"/>
  <c r="K84" i="2"/>
  <c r="L84" i="2"/>
  <c r="M84" i="2"/>
  <c r="N84" i="2"/>
  <c r="P84" i="2"/>
  <c r="E85" i="2"/>
  <c r="F85" i="2"/>
  <c r="O85" i="2" s="1"/>
  <c r="G85" i="2"/>
  <c r="H85" i="2"/>
  <c r="I85" i="2"/>
  <c r="J85" i="2"/>
  <c r="K85" i="2"/>
  <c r="L85" i="2"/>
  <c r="M85" i="2"/>
  <c r="N85" i="2"/>
  <c r="P85" i="2"/>
  <c r="E86" i="2"/>
  <c r="F86" i="2"/>
  <c r="O86" i="2" s="1"/>
  <c r="G86" i="2"/>
  <c r="H86" i="2"/>
  <c r="I86" i="2"/>
  <c r="J86" i="2"/>
  <c r="K86" i="2"/>
  <c r="L86" i="2"/>
  <c r="M86" i="2"/>
  <c r="N86" i="2"/>
  <c r="P86" i="2"/>
  <c r="E87" i="2"/>
  <c r="F87" i="2"/>
  <c r="O87" i="2" s="1"/>
  <c r="G87" i="2"/>
  <c r="H87" i="2"/>
  <c r="I87" i="2"/>
  <c r="J87" i="2"/>
  <c r="K87" i="2"/>
  <c r="L87" i="2"/>
  <c r="M87" i="2"/>
  <c r="N87" i="2"/>
  <c r="P87" i="2"/>
  <c r="E88" i="2"/>
  <c r="F88" i="2"/>
  <c r="O88" i="2" s="1"/>
  <c r="G88" i="2"/>
  <c r="H88" i="2"/>
  <c r="I88" i="2"/>
  <c r="J88" i="2"/>
  <c r="K88" i="2"/>
  <c r="L88" i="2"/>
  <c r="M88" i="2"/>
  <c r="N88" i="2"/>
  <c r="P88" i="2"/>
  <c r="E89" i="2"/>
  <c r="F89" i="2"/>
  <c r="O89" i="2" s="1"/>
  <c r="G89" i="2"/>
  <c r="H89" i="2"/>
  <c r="I89" i="2"/>
  <c r="J89" i="2"/>
  <c r="K89" i="2"/>
  <c r="L89" i="2"/>
  <c r="M89" i="2"/>
  <c r="N89" i="2"/>
  <c r="P89" i="2"/>
  <c r="E90" i="2"/>
  <c r="F90" i="2"/>
  <c r="O90" i="2" s="1"/>
  <c r="G90" i="2"/>
  <c r="H90" i="2"/>
  <c r="I90" i="2"/>
  <c r="J90" i="2"/>
  <c r="K90" i="2"/>
  <c r="L90" i="2"/>
  <c r="M90" i="2"/>
  <c r="N90" i="2"/>
  <c r="P90" i="2"/>
  <c r="E91" i="2"/>
  <c r="F91" i="2"/>
  <c r="O91" i="2" s="1"/>
  <c r="G91" i="2"/>
  <c r="H91" i="2"/>
  <c r="I91" i="2"/>
  <c r="J91" i="2"/>
  <c r="K91" i="2"/>
  <c r="L91" i="2"/>
  <c r="M91" i="2"/>
  <c r="N91" i="2"/>
  <c r="P91" i="2"/>
  <c r="E92" i="2"/>
  <c r="F92" i="2"/>
  <c r="O92" i="2" s="1"/>
  <c r="G92" i="2"/>
  <c r="H92" i="2"/>
  <c r="I92" i="2"/>
  <c r="J92" i="2"/>
  <c r="K92" i="2"/>
  <c r="L92" i="2"/>
  <c r="M92" i="2"/>
  <c r="N92" i="2"/>
  <c r="P92" i="2"/>
  <c r="E93" i="2"/>
  <c r="F93" i="2"/>
  <c r="O93" i="2" s="1"/>
  <c r="G93" i="2"/>
  <c r="H93" i="2"/>
  <c r="I93" i="2"/>
  <c r="J93" i="2"/>
  <c r="K93" i="2"/>
  <c r="L93" i="2"/>
  <c r="M93" i="2"/>
  <c r="N93" i="2"/>
  <c r="P93" i="2"/>
  <c r="E94" i="2"/>
  <c r="F94" i="2"/>
  <c r="O94" i="2" s="1"/>
  <c r="G94" i="2"/>
  <c r="H94" i="2"/>
  <c r="I94" i="2"/>
  <c r="J94" i="2"/>
  <c r="K94" i="2"/>
  <c r="L94" i="2"/>
  <c r="M94" i="2"/>
  <c r="N94" i="2"/>
  <c r="P94" i="2"/>
  <c r="E95" i="2"/>
  <c r="F95" i="2"/>
  <c r="O95" i="2" s="1"/>
  <c r="G95" i="2"/>
  <c r="H95" i="2"/>
  <c r="I95" i="2"/>
  <c r="J95" i="2"/>
  <c r="K95" i="2"/>
  <c r="L95" i="2"/>
  <c r="M95" i="2"/>
  <c r="N95" i="2"/>
  <c r="P95" i="2"/>
  <c r="E96" i="2"/>
  <c r="F96" i="2"/>
  <c r="O96" i="2" s="1"/>
  <c r="G96" i="2"/>
  <c r="H96" i="2"/>
  <c r="I96" i="2"/>
  <c r="J96" i="2"/>
  <c r="K96" i="2"/>
  <c r="L96" i="2"/>
  <c r="M96" i="2"/>
  <c r="N96" i="2"/>
  <c r="P96" i="2"/>
  <c r="E97" i="2"/>
  <c r="F97" i="2"/>
  <c r="O97" i="2" s="1"/>
  <c r="G97" i="2"/>
  <c r="H97" i="2"/>
  <c r="I97" i="2"/>
  <c r="J97" i="2"/>
  <c r="K97" i="2"/>
  <c r="L97" i="2"/>
  <c r="M97" i="2"/>
  <c r="N97" i="2"/>
  <c r="P97" i="2"/>
  <c r="E98" i="2"/>
  <c r="F98" i="2"/>
  <c r="G98" i="2"/>
  <c r="H98" i="2"/>
  <c r="I98" i="2"/>
  <c r="J98" i="2"/>
  <c r="K98" i="2"/>
  <c r="L98" i="2"/>
  <c r="M98" i="2"/>
  <c r="N98" i="2"/>
  <c r="O98" i="2"/>
  <c r="P98" i="2"/>
  <c r="E99" i="2"/>
  <c r="F99" i="2"/>
  <c r="G99" i="2"/>
  <c r="H99" i="2"/>
  <c r="I99" i="2"/>
  <c r="J99" i="2"/>
  <c r="K99" i="2"/>
  <c r="L99" i="2"/>
  <c r="M99" i="2"/>
  <c r="N99" i="2"/>
  <c r="O99" i="2"/>
  <c r="P99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E143" i="2"/>
  <c r="F143" i="2"/>
  <c r="G143" i="2"/>
  <c r="P143" i="2" s="1"/>
  <c r="H143" i="2"/>
  <c r="I143" i="2"/>
  <c r="J143" i="2"/>
  <c r="K143" i="2"/>
  <c r="L143" i="2"/>
  <c r="M143" i="2"/>
  <c r="N143" i="2"/>
  <c r="O143" i="2"/>
  <c r="E144" i="2"/>
  <c r="F144" i="2"/>
  <c r="G144" i="2"/>
  <c r="P144" i="2" s="1"/>
  <c r="H144" i="2"/>
  <c r="I144" i="2"/>
  <c r="J144" i="2"/>
  <c r="K144" i="2"/>
  <c r="L144" i="2"/>
  <c r="M144" i="2"/>
  <c r="N144" i="2"/>
  <c r="O144" i="2"/>
  <c r="E145" i="2"/>
  <c r="F145" i="2"/>
  <c r="G145" i="2"/>
  <c r="P145" i="2" s="1"/>
  <c r="H145" i="2"/>
  <c r="I145" i="2"/>
  <c r="J145" i="2"/>
  <c r="K145" i="2"/>
  <c r="L145" i="2"/>
  <c r="M145" i="2"/>
  <c r="N145" i="2"/>
  <c r="O145" i="2"/>
  <c r="E146" i="2"/>
  <c r="F146" i="2"/>
  <c r="G146" i="2"/>
  <c r="P146" i="2" s="1"/>
  <c r="H146" i="2"/>
  <c r="I146" i="2"/>
  <c r="J146" i="2"/>
  <c r="K146" i="2"/>
  <c r="L146" i="2"/>
  <c r="M146" i="2"/>
  <c r="N146" i="2"/>
  <c r="O146" i="2"/>
  <c r="E147" i="2"/>
  <c r="F147" i="2"/>
  <c r="G147" i="2"/>
  <c r="P147" i="2" s="1"/>
  <c r="H147" i="2"/>
  <c r="I147" i="2"/>
  <c r="J147" i="2"/>
  <c r="K147" i="2"/>
  <c r="L147" i="2"/>
  <c r="M147" i="2"/>
  <c r="N147" i="2"/>
  <c r="O147" i="2"/>
  <c r="E148" i="2"/>
  <c r="F148" i="2"/>
  <c r="G148" i="2"/>
  <c r="P148" i="2" s="1"/>
  <c r="H148" i="2"/>
  <c r="I148" i="2"/>
  <c r="J148" i="2"/>
  <c r="K148" i="2"/>
  <c r="L148" i="2"/>
  <c r="M148" i="2"/>
  <c r="N148" i="2"/>
  <c r="O148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88" i="4" l="1"/>
  <c r="E26" i="5"/>
  <c r="F63" i="5"/>
  <c r="S48" i="4"/>
  <c r="U48" i="4" s="1"/>
  <c r="E63" i="5"/>
  <c r="E142" i="5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G91" i="4" l="1"/>
  <c r="AO96" i="4"/>
  <c r="AU96" i="4" s="1"/>
  <c r="AI170" i="4"/>
  <c r="AB66" i="4"/>
  <c r="AA66" i="4"/>
  <c r="AE66" i="4"/>
  <c r="AB20" i="4"/>
  <c r="AH20" i="4"/>
  <c r="AF66" i="4"/>
  <c r="AN128" i="4"/>
  <c r="AT128" i="4" s="1"/>
  <c r="AE120" i="4"/>
  <c r="AA91" i="4"/>
  <c r="AC91" i="4"/>
  <c r="Z140" i="4"/>
  <c r="AD147" i="4"/>
  <c r="AB147" i="4"/>
  <c r="AI140" i="4"/>
  <c r="AO140" i="4" s="1"/>
  <c r="AU140" i="4" s="1"/>
  <c r="AI120" i="4"/>
  <c r="AH147" i="4"/>
  <c r="AN147" i="4" s="1"/>
  <c r="AT147" i="4" s="1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M147" i="4" s="1"/>
  <c r="AS147" i="4" s="1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123" i="4"/>
  <c r="AT123" i="4" s="1"/>
  <c r="AF148" i="4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47" i="4" l="1"/>
  <c r="AU147" i="4" s="1"/>
  <c r="AN91" i="4"/>
  <c r="AT91" i="4" s="1"/>
  <c r="E120" i="4"/>
  <c r="I120" i="4" s="1"/>
  <c r="AN97" i="4"/>
  <c r="AT97" i="4" s="1"/>
  <c r="AL148" i="4"/>
  <c r="AR148" i="4" s="1"/>
  <c r="D148" i="4" s="1"/>
  <c r="H148" i="4" s="1"/>
  <c r="AQ108" i="4"/>
  <c r="AW108" i="4" s="1"/>
  <c r="AM140" i="4"/>
  <c r="AS140" i="4" s="1"/>
  <c r="AL91" i="4"/>
  <c r="AR91" i="4" s="1"/>
  <c r="E91" i="4" s="1"/>
  <c r="I91" i="4" s="1"/>
  <c r="AM91" i="4"/>
  <c r="AS91" i="4" s="1"/>
  <c r="AN120" i="4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E168" i="4" s="1"/>
  <c r="I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G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E61" i="4" s="1"/>
  <c r="I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E143" i="4" s="1"/>
  <c r="I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D168" i="4"/>
  <c r="H168" i="4" s="1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E94" i="4"/>
  <c r="I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E148" i="4"/>
  <c r="I148" i="4" s="1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F143" i="4"/>
  <c r="J143" i="4" s="1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62" i="4" l="1"/>
  <c r="AR62" i="4" s="1"/>
  <c r="D155" i="4"/>
  <c r="H155" i="4" s="1"/>
  <c r="G143" i="4"/>
  <c r="G61" i="4"/>
  <c r="G168" i="4"/>
  <c r="D91" i="4"/>
  <c r="H91" i="4" s="1"/>
  <c r="F91" i="4"/>
  <c r="J91" i="4" s="1"/>
  <c r="G91" i="4"/>
  <c r="F70" i="4"/>
  <c r="J70" i="4" s="1"/>
  <c r="F61" i="4"/>
  <c r="J61" i="4" s="1"/>
  <c r="G148" i="4"/>
  <c r="D94" i="4"/>
  <c r="H94" i="4" s="1"/>
  <c r="E118" i="4"/>
  <c r="I118" i="4" s="1"/>
  <c r="D61" i="4"/>
  <c r="H61" i="4" s="1"/>
  <c r="D20" i="4"/>
  <c r="H20" i="4" s="1"/>
  <c r="F20" i="4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G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F126" i="4" s="1"/>
  <c r="J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G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E126" i="4"/>
  <c r="I126" i="4" s="1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F45" i="4"/>
  <c r="J45" i="4" s="1"/>
  <c r="D45" i="4"/>
  <c r="H45" i="4" s="1"/>
  <c r="AL125" i="4"/>
  <c r="AR125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D137" i="4"/>
  <c r="H137" i="4" s="1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AQ697" i="4"/>
  <c r="AW697" i="4" s="1"/>
  <c r="AP696" i="4"/>
  <c r="AV696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58" i="4" l="1"/>
  <c r="F137" i="4"/>
  <c r="J137" i="4" s="1"/>
  <c r="G86" i="4"/>
  <c r="E141" i="4"/>
  <c r="I141" i="4" s="1"/>
  <c r="E45" i="4"/>
  <c r="I45" i="4" s="1"/>
  <c r="G126" i="4"/>
  <c r="G134" i="4"/>
  <c r="F7" i="4"/>
  <c r="J7" i="4" s="1"/>
  <c r="E7" i="4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7" i="3"/>
  <c r="D197" i="10"/>
  <c r="D196" i="10"/>
  <c r="D194" i="10"/>
  <c r="D195" i="10"/>
  <c r="D191" i="10"/>
  <c r="D188" i="10"/>
  <c r="D190" i="10"/>
  <c r="D184" i="10"/>
  <c r="D183" i="10"/>
  <c r="D185" i="10"/>
  <c r="D178" i="10"/>
  <c r="D176" i="10"/>
  <c r="D177" i="10"/>
  <c r="D170" i="10"/>
  <c r="D175" i="10"/>
  <c r="D173" i="10"/>
  <c r="D3" i="10"/>
  <c r="D158" i="10"/>
  <c r="D144" i="10"/>
  <c r="D129" i="10"/>
  <c r="D109" i="10"/>
  <c r="D132" i="10"/>
  <c r="D106" i="10"/>
  <c r="D104" i="10"/>
  <c r="D74" i="10"/>
  <c r="D138" i="10"/>
  <c r="D161" i="10"/>
  <c r="D103" i="10"/>
  <c r="D134" i="10"/>
  <c r="D111" i="10"/>
  <c r="D91" i="10"/>
  <c r="D115" i="10"/>
  <c r="D98" i="10"/>
  <c r="D65" i="10"/>
  <c r="D87" i="10"/>
  <c r="D156" i="10"/>
  <c r="D101" i="10"/>
  <c r="D136" i="10"/>
  <c r="D135" i="10"/>
  <c r="D90" i="10"/>
  <c r="D160" i="10"/>
  <c r="D107" i="10"/>
  <c r="D85" i="10"/>
  <c r="D118" i="10"/>
  <c r="D125" i="10"/>
  <c r="D142" i="10"/>
  <c r="D95" i="10"/>
  <c r="D120" i="10"/>
  <c r="D80" i="10"/>
  <c r="D64" i="10"/>
  <c r="D72" i="10"/>
  <c r="D105" i="10"/>
  <c r="D164" i="10"/>
  <c r="D69" i="10"/>
  <c r="D66" i="10"/>
  <c r="D88" i="10"/>
  <c r="D93" i="10"/>
  <c r="D123" i="10"/>
  <c r="D92" i="10"/>
  <c r="D76" i="10"/>
  <c r="D108" i="10"/>
  <c r="D153" i="10"/>
  <c r="D110" i="10"/>
  <c r="D116" i="10"/>
  <c r="D114" i="10"/>
  <c r="D84" i="10"/>
  <c r="D165" i="10"/>
  <c r="D79" i="10"/>
  <c r="D70" i="10"/>
  <c r="D82" i="10"/>
  <c r="D143" i="10"/>
  <c r="D193" i="10"/>
  <c r="D192" i="10"/>
  <c r="D189" i="10"/>
  <c r="D182" i="10"/>
  <c r="D187" i="10"/>
  <c r="D186" i="10"/>
  <c r="D180" i="10"/>
  <c r="D179" i="10"/>
  <c r="D181" i="10"/>
  <c r="D172" i="10"/>
  <c r="D171" i="10"/>
  <c r="D174" i="10"/>
  <c r="D2" i="10"/>
  <c r="D159" i="10"/>
  <c r="D99" i="10"/>
  <c r="D97" i="10"/>
  <c r="D75" i="10"/>
  <c r="D83" i="10"/>
  <c r="D150" i="10"/>
  <c r="D62" i="10"/>
  <c r="D102" i="10"/>
  <c r="D68" i="10"/>
  <c r="D121" i="10"/>
  <c r="D148" i="10"/>
  <c r="D117" i="10"/>
  <c r="D94" i="10"/>
  <c r="D119" i="10"/>
  <c r="D137" i="10"/>
  <c r="D152" i="10"/>
  <c r="D63" i="10"/>
  <c r="D130" i="10"/>
  <c r="D77" i="10"/>
  <c r="D149" i="10"/>
  <c r="D122" i="10"/>
  <c r="D147" i="10"/>
  <c r="D145" i="10"/>
  <c r="D169" i="10"/>
  <c r="D157" i="10"/>
  <c r="D96" i="10"/>
  <c r="D128" i="10"/>
  <c r="D166" i="10"/>
  <c r="D112" i="10"/>
  <c r="D133" i="10"/>
  <c r="D151" i="10"/>
  <c r="D89" i="10"/>
  <c r="D124" i="10"/>
  <c r="D140" i="10"/>
  <c r="D155" i="10"/>
  <c r="D168" i="10"/>
  <c r="D141" i="10"/>
  <c r="D71" i="10"/>
  <c r="D126" i="10"/>
  <c r="D100" i="10"/>
  <c r="D163" i="10"/>
  <c r="D67" i="10"/>
  <c r="D154" i="10"/>
  <c r="D131" i="10"/>
  <c r="D81" i="10"/>
  <c r="D127" i="10"/>
  <c r="D78" i="10"/>
  <c r="D86" i="10"/>
  <c r="D167" i="10"/>
  <c r="D139" i="10"/>
  <c r="D73" i="10"/>
  <c r="D113" i="10"/>
  <c r="D162" i="10"/>
  <c r="D146" i="10"/>
  <c r="D193" i="3"/>
  <c r="D191" i="3"/>
  <c r="D188" i="3"/>
  <c r="D189" i="3"/>
  <c r="D184" i="3"/>
  <c r="D185" i="3"/>
  <c r="D183" i="3"/>
  <c r="D2" i="3"/>
  <c r="D192" i="3"/>
  <c r="D187" i="3"/>
  <c r="D182" i="3"/>
  <c r="D190" i="3"/>
  <c r="D186" i="3"/>
  <c r="D3" i="3"/>
  <c r="D22" i="10"/>
  <c r="D54" i="10"/>
  <c r="D50" i="10"/>
  <c r="D52" i="10"/>
  <c r="D16" i="10"/>
  <c r="D40" i="10"/>
  <c r="D29" i="10"/>
  <c r="D33" i="10"/>
  <c r="D8" i="10"/>
  <c r="D44" i="10"/>
  <c r="D19" i="10"/>
  <c r="D41" i="10"/>
  <c r="D12" i="10"/>
  <c r="D60" i="10"/>
  <c r="D11" i="10"/>
  <c r="D38" i="10"/>
  <c r="D26" i="10"/>
  <c r="D9" i="10"/>
  <c r="D23" i="10"/>
  <c r="D21" i="10"/>
  <c r="D5" i="10"/>
  <c r="D47" i="10"/>
  <c r="D6" i="10"/>
  <c r="D24" i="10"/>
  <c r="D27" i="10"/>
  <c r="D35" i="10"/>
  <c r="D10" i="10"/>
  <c r="D30" i="10"/>
  <c r="D48" i="10"/>
  <c r="D57" i="10"/>
  <c r="D59" i="10"/>
  <c r="D56" i="10"/>
  <c r="D20" i="10"/>
  <c r="D45" i="10"/>
  <c r="D17" i="10"/>
  <c r="D32" i="10"/>
  <c r="D42" i="10"/>
  <c r="D46" i="10"/>
  <c r="D51" i="10"/>
  <c r="D39" i="10"/>
  <c r="D28" i="10"/>
  <c r="D37" i="10"/>
  <c r="D18" i="10"/>
  <c r="D31" i="10"/>
  <c r="D36" i="10"/>
  <c r="D61" i="10"/>
  <c r="D55" i="10"/>
  <c r="D58" i="10"/>
  <c r="D53" i="10"/>
  <c r="D49" i="10"/>
  <c r="D13" i="10"/>
  <c r="D43" i="10"/>
  <c r="D4" i="10"/>
  <c r="D14" i="10"/>
  <c r="D25" i="10"/>
  <c r="D15" i="10"/>
  <c r="D34" i="10"/>
  <c r="D7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9" i="3"/>
  <c r="D177" i="3"/>
  <c r="D178" i="3"/>
  <c r="D175" i="3"/>
  <c r="D170" i="3"/>
  <c r="D173" i="3"/>
  <c r="D158" i="3"/>
  <c r="D91" i="3"/>
  <c r="D77" i="3"/>
  <c r="D123" i="3"/>
  <c r="D113" i="3"/>
  <c r="D62" i="3"/>
  <c r="D140" i="3"/>
  <c r="D161" i="3"/>
  <c r="D99" i="3"/>
  <c r="D101" i="3"/>
  <c r="D100" i="3"/>
  <c r="D78" i="3"/>
  <c r="D152" i="3"/>
  <c r="D155" i="3"/>
  <c r="D119" i="3"/>
  <c r="D125" i="3"/>
  <c r="D115" i="3"/>
  <c r="D80" i="3"/>
  <c r="D111" i="3"/>
  <c r="D159" i="3"/>
  <c r="D135" i="3"/>
  <c r="D122" i="3"/>
  <c r="D75" i="3"/>
  <c r="D87" i="3"/>
  <c r="D144" i="3"/>
  <c r="D154" i="3"/>
  <c r="D121" i="3"/>
  <c r="D162" i="3"/>
  <c r="D98" i="3"/>
  <c r="D114" i="3"/>
  <c r="D132" i="3"/>
  <c r="D136" i="3"/>
  <c r="D106" i="3"/>
  <c r="D169" i="3"/>
  <c r="D128" i="3"/>
  <c r="D76" i="3"/>
  <c r="D94" i="3"/>
  <c r="D153" i="3"/>
  <c r="D156" i="3"/>
  <c r="D95" i="3"/>
  <c r="D107" i="3"/>
  <c r="D92" i="3"/>
  <c r="D71" i="3"/>
  <c r="D118" i="3"/>
  <c r="D65" i="3"/>
  <c r="D110" i="3"/>
  <c r="D149" i="3"/>
  <c r="D160" i="3"/>
  <c r="D69" i="3"/>
  <c r="D131" i="3"/>
  <c r="D97" i="3"/>
  <c r="D73" i="3"/>
  <c r="D147" i="3"/>
  <c r="D142" i="3"/>
  <c r="D176" i="3"/>
  <c r="D181" i="3"/>
  <c r="D174" i="3"/>
  <c r="D171" i="3"/>
  <c r="D163" i="3"/>
  <c r="D150" i="3"/>
  <c r="D84" i="3"/>
  <c r="D137" i="3"/>
  <c r="D164" i="3"/>
  <c r="D117" i="3"/>
  <c r="D151" i="3"/>
  <c r="D83" i="3"/>
  <c r="D141" i="3"/>
  <c r="D127" i="3"/>
  <c r="D112" i="3"/>
  <c r="D85" i="3"/>
  <c r="D145" i="3"/>
  <c r="D104" i="3"/>
  <c r="D86" i="3"/>
  <c r="D133" i="3"/>
  <c r="D120" i="3"/>
  <c r="D63" i="3"/>
  <c r="D165" i="3"/>
  <c r="D146" i="3"/>
  <c r="D74" i="3"/>
  <c r="D93" i="3"/>
  <c r="D126" i="3"/>
  <c r="D108" i="3"/>
  <c r="D109" i="3"/>
  <c r="D116" i="3"/>
  <c r="D103" i="3"/>
  <c r="D82" i="3"/>
  <c r="D67" i="3"/>
  <c r="D180" i="3"/>
  <c r="D172" i="3"/>
  <c r="D81" i="3"/>
  <c r="D139" i="3"/>
  <c r="D105" i="3"/>
  <c r="D148" i="3"/>
  <c r="D90" i="3"/>
  <c r="D168" i="3"/>
  <c r="D72" i="3"/>
  <c r="D134" i="3"/>
  <c r="D166" i="3"/>
  <c r="D79" i="3"/>
  <c r="D89" i="3"/>
  <c r="D66" i="3"/>
  <c r="D157" i="3"/>
  <c r="D96" i="3"/>
  <c r="D124" i="3"/>
  <c r="D102" i="3"/>
  <c r="D138" i="3"/>
  <c r="D68" i="3"/>
  <c r="D130" i="3"/>
  <c r="D70" i="3"/>
  <c r="D143" i="3"/>
  <c r="D167" i="3"/>
  <c r="D88" i="3"/>
  <c r="D129" i="3"/>
  <c r="D64" i="3"/>
  <c r="D56" i="3"/>
  <c r="D58" i="3"/>
  <c r="D55" i="3"/>
  <c r="D29" i="3"/>
  <c r="D16" i="3"/>
  <c r="D31" i="3"/>
  <c r="D5" i="3"/>
  <c r="D46" i="3"/>
  <c r="D13" i="3"/>
  <c r="D52" i="3"/>
  <c r="D36" i="3"/>
  <c r="D9" i="3"/>
  <c r="D45" i="3"/>
  <c r="D48" i="3"/>
  <c r="D14" i="3"/>
  <c r="D18" i="3"/>
  <c r="D57" i="3"/>
  <c r="D28" i="3"/>
  <c r="D25" i="3"/>
  <c r="D27" i="3"/>
  <c r="D50" i="3"/>
  <c r="D24" i="3"/>
  <c r="D49" i="3"/>
  <c r="D33" i="3"/>
  <c r="D42" i="3"/>
  <c r="D47" i="3"/>
  <c r="D34" i="3"/>
  <c r="D4" i="3"/>
  <c r="D38" i="3"/>
  <c r="D21" i="3"/>
  <c r="D61" i="3"/>
  <c r="D51" i="3"/>
  <c r="D37" i="3"/>
  <c r="D30" i="3"/>
  <c r="D11" i="3"/>
  <c r="D26" i="3"/>
  <c r="D39" i="3"/>
  <c r="D20" i="3"/>
  <c r="D32" i="3"/>
  <c r="D43" i="3"/>
  <c r="D15" i="3"/>
  <c r="D35" i="3"/>
  <c r="D44" i="3"/>
  <c r="D59" i="3"/>
  <c r="D60" i="3"/>
  <c r="D54" i="3"/>
  <c r="D8" i="3"/>
  <c r="D23" i="3"/>
  <c r="D6" i="3"/>
  <c r="D40" i="3"/>
  <c r="D19" i="3"/>
  <c r="D12" i="3"/>
  <c r="D41" i="3"/>
  <c r="D17" i="3"/>
  <c r="D53" i="3"/>
  <c r="D22" i="3"/>
  <c r="D7" i="3"/>
  <c r="D10" i="3"/>
  <c r="F31" i="3" l="1"/>
  <c r="H31" i="3"/>
  <c r="K31" i="3"/>
  <c r="I31" i="3"/>
  <c r="J31" i="3"/>
  <c r="F5" i="3"/>
  <c r="H5" i="3"/>
  <c r="I5" i="3"/>
  <c r="J5" i="3"/>
  <c r="K5" i="3"/>
  <c r="H66" i="3"/>
  <c r="F66" i="3"/>
  <c r="J66" i="3"/>
  <c r="I66" i="3"/>
  <c r="K66" i="3"/>
  <c r="F43" i="3"/>
  <c r="J43" i="3"/>
  <c r="H43" i="3"/>
  <c r="I43" i="3"/>
  <c r="K43" i="3"/>
  <c r="J22" i="3"/>
  <c r="K22" i="3"/>
  <c r="F22" i="3"/>
  <c r="H22" i="3"/>
  <c r="I22" i="3"/>
  <c r="J13" i="3"/>
  <c r="H13" i="3"/>
  <c r="F13" i="3"/>
  <c r="I13" i="3"/>
  <c r="K13" i="3"/>
  <c r="J48" i="3"/>
  <c r="H48" i="3"/>
  <c r="F48" i="3"/>
  <c r="K48" i="3"/>
  <c r="I48" i="3"/>
  <c r="F60" i="3"/>
  <c r="I60" i="3"/>
  <c r="J60" i="3"/>
  <c r="K60" i="3"/>
  <c r="H60" i="3"/>
  <c r="I8" i="3"/>
  <c r="F8" i="3"/>
  <c r="H8" i="3"/>
  <c r="K8" i="3"/>
  <c r="J8" i="3"/>
  <c r="K33" i="3"/>
  <c r="I33" i="3"/>
  <c r="F33" i="3"/>
  <c r="J33" i="3"/>
  <c r="H33" i="3"/>
  <c r="J39" i="3"/>
  <c r="I39" i="3"/>
  <c r="F39" i="3"/>
  <c r="K39" i="3"/>
  <c r="H39" i="3"/>
  <c r="I49" i="3"/>
  <c r="F49" i="3"/>
  <c r="J49" i="3"/>
  <c r="K49" i="3"/>
  <c r="H49" i="3"/>
  <c r="K55" i="3"/>
  <c r="J55" i="3"/>
  <c r="H55" i="3"/>
  <c r="F55" i="3"/>
  <c r="I55" i="3"/>
  <c r="K46" i="3"/>
  <c r="I46" i="3"/>
  <c r="F46" i="3"/>
  <c r="H46" i="3"/>
  <c r="J46" i="3"/>
  <c r="H12" i="3"/>
  <c r="F12" i="3"/>
  <c r="J12" i="3"/>
  <c r="I12" i="3"/>
  <c r="K12" i="3"/>
  <c r="K37" i="3"/>
  <c r="J37" i="3"/>
  <c r="H37" i="3"/>
  <c r="F37" i="3"/>
  <c r="I37" i="3"/>
  <c r="K73" i="3"/>
  <c r="F73" i="3"/>
  <c r="H73" i="3"/>
  <c r="I73" i="3"/>
  <c r="J73" i="3"/>
  <c r="J51" i="3"/>
  <c r="F51" i="3"/>
  <c r="H51" i="3"/>
  <c r="K51" i="3"/>
  <c r="I51" i="3"/>
  <c r="J79" i="3"/>
  <c r="K79" i="3"/>
  <c r="I79" i="3"/>
  <c r="H79" i="3"/>
  <c r="F79" i="3"/>
  <c r="H105" i="3"/>
  <c r="J105" i="3"/>
  <c r="K105" i="3"/>
  <c r="I105" i="3"/>
  <c r="F105" i="3"/>
  <c r="F133" i="3"/>
  <c r="K133" i="3"/>
  <c r="I133" i="3"/>
  <c r="J133" i="3"/>
  <c r="H133" i="3"/>
  <c r="I164" i="3"/>
  <c r="J164" i="3"/>
  <c r="K164" i="3"/>
  <c r="F164" i="3"/>
  <c r="H164" i="3"/>
  <c r="F84" i="3"/>
  <c r="J84" i="3"/>
  <c r="I84" i="3"/>
  <c r="K84" i="3"/>
  <c r="H84" i="3"/>
  <c r="J88" i="3"/>
  <c r="I88" i="3"/>
  <c r="F88" i="3"/>
  <c r="K88" i="3"/>
  <c r="H88" i="3"/>
  <c r="F143" i="3"/>
  <c r="K143" i="3"/>
  <c r="I143" i="3"/>
  <c r="H143" i="3"/>
  <c r="J143" i="3"/>
  <c r="I38" i="3"/>
  <c r="H38" i="3"/>
  <c r="F38" i="3"/>
  <c r="J38" i="3"/>
  <c r="K38" i="3"/>
  <c r="J4" i="3"/>
  <c r="H4" i="3"/>
  <c r="I4" i="3"/>
  <c r="F4" i="3"/>
  <c r="K4" i="3"/>
  <c r="H27" i="3"/>
  <c r="J27" i="3"/>
  <c r="I27" i="3"/>
  <c r="K27" i="3"/>
  <c r="F27" i="3"/>
  <c r="F56" i="3"/>
  <c r="I56" i="3"/>
  <c r="J56" i="3"/>
  <c r="K56" i="3"/>
  <c r="H56" i="3"/>
  <c r="J77" i="3"/>
  <c r="I77" i="3"/>
  <c r="F77" i="3"/>
  <c r="H77" i="3"/>
  <c r="K77" i="3"/>
  <c r="H17" i="3"/>
  <c r="I17" i="3"/>
  <c r="J17" i="3"/>
  <c r="K17" i="3"/>
  <c r="F17" i="3"/>
  <c r="J20" i="3"/>
  <c r="I20" i="3"/>
  <c r="H20" i="3"/>
  <c r="K20" i="3"/>
  <c r="F20" i="3"/>
  <c r="I52" i="3"/>
  <c r="J52" i="3"/>
  <c r="F52" i="3"/>
  <c r="H52" i="3"/>
  <c r="K52" i="3"/>
  <c r="J67" i="3"/>
  <c r="K67" i="3"/>
  <c r="H67" i="3"/>
  <c r="I67" i="3"/>
  <c r="F67" i="3"/>
  <c r="J40" i="3"/>
  <c r="I40" i="3"/>
  <c r="K40" i="3"/>
  <c r="F40" i="3"/>
  <c r="H40" i="3"/>
  <c r="H7" i="3"/>
  <c r="I7" i="3"/>
  <c r="K7" i="3"/>
  <c r="J7" i="3"/>
  <c r="F7" i="3"/>
  <c r="J62" i="3"/>
  <c r="F62" i="3"/>
  <c r="H62" i="3"/>
  <c r="I62" i="3"/>
  <c r="K62" i="3"/>
  <c r="K54" i="3"/>
  <c r="H54" i="3"/>
  <c r="J54" i="3"/>
  <c r="I54" i="3"/>
  <c r="F54" i="3"/>
  <c r="H69" i="3"/>
  <c r="K69" i="3"/>
  <c r="F69" i="3"/>
  <c r="J69" i="3"/>
  <c r="I69" i="3"/>
  <c r="F59" i="3"/>
  <c r="H59" i="3"/>
  <c r="K59" i="3"/>
  <c r="J59" i="3"/>
  <c r="I59" i="3"/>
  <c r="K35" i="3"/>
  <c r="F35" i="3"/>
  <c r="I35" i="3"/>
  <c r="H35" i="3"/>
  <c r="J35" i="3"/>
  <c r="H24" i="3"/>
  <c r="K24" i="3"/>
  <c r="I24" i="3"/>
  <c r="F24" i="3"/>
  <c r="J24" i="3"/>
  <c r="I68" i="3"/>
  <c r="J68" i="3"/>
  <c r="H68" i="3"/>
  <c r="F68" i="3"/>
  <c r="K68" i="3"/>
  <c r="H71" i="3"/>
  <c r="K71" i="3"/>
  <c r="F71" i="3"/>
  <c r="I71" i="3"/>
  <c r="J71" i="3"/>
  <c r="J151" i="3"/>
  <c r="I151" i="3"/>
  <c r="K151" i="3"/>
  <c r="F151" i="3"/>
  <c r="H151" i="3"/>
  <c r="F96" i="3"/>
  <c r="I96" i="3"/>
  <c r="K96" i="3"/>
  <c r="J96" i="3"/>
  <c r="H96" i="3"/>
  <c r="K157" i="3"/>
  <c r="J157" i="3"/>
  <c r="I157" i="3"/>
  <c r="H157" i="3"/>
  <c r="F157" i="3"/>
  <c r="H116" i="3"/>
  <c r="I116" i="3"/>
  <c r="F116" i="3"/>
  <c r="K116" i="3"/>
  <c r="J116" i="3"/>
  <c r="J126" i="3"/>
  <c r="F126" i="3"/>
  <c r="H126" i="3"/>
  <c r="I126" i="3"/>
  <c r="K126" i="3"/>
  <c r="I99" i="3"/>
  <c r="J99" i="3"/>
  <c r="H99" i="3"/>
  <c r="K99" i="3"/>
  <c r="F99" i="3"/>
  <c r="H93" i="3"/>
  <c r="K93" i="3"/>
  <c r="F93" i="3"/>
  <c r="I93" i="3"/>
  <c r="J93" i="3"/>
  <c r="H95" i="3"/>
  <c r="F95" i="3"/>
  <c r="K95" i="3"/>
  <c r="J95" i="3"/>
  <c r="I95" i="3"/>
  <c r="I91" i="3"/>
  <c r="K91" i="3"/>
  <c r="H91" i="3"/>
  <c r="J91" i="3"/>
  <c r="F91" i="3"/>
  <c r="J149" i="3"/>
  <c r="F149" i="3"/>
  <c r="I149" i="3"/>
  <c r="H149" i="3"/>
  <c r="K149" i="3"/>
  <c r="K154" i="3"/>
  <c r="F154" i="3"/>
  <c r="I154" i="3"/>
  <c r="H154" i="3"/>
  <c r="J154" i="3"/>
  <c r="I132" i="3"/>
  <c r="K132" i="3"/>
  <c r="F132" i="3"/>
  <c r="J132" i="3"/>
  <c r="H132" i="3"/>
  <c r="H118" i="3"/>
  <c r="J118" i="3"/>
  <c r="I118" i="3"/>
  <c r="K118" i="3"/>
  <c r="F118" i="3"/>
  <c r="J121" i="3"/>
  <c r="F121" i="3"/>
  <c r="K121" i="3"/>
  <c r="H121" i="3"/>
  <c r="I121" i="3"/>
  <c r="K148" i="3"/>
  <c r="F148" i="3"/>
  <c r="H148" i="3"/>
  <c r="J148" i="3"/>
  <c r="I148" i="3"/>
  <c r="F112" i="3"/>
  <c r="K112" i="3"/>
  <c r="H112" i="3"/>
  <c r="J112" i="3"/>
  <c r="I112" i="3"/>
  <c r="F86" i="3"/>
  <c r="K86" i="3"/>
  <c r="H86" i="3"/>
  <c r="I86" i="3"/>
  <c r="J86" i="3"/>
  <c r="F181" i="3"/>
  <c r="I181" i="3"/>
  <c r="K181" i="3"/>
  <c r="H181" i="3"/>
  <c r="J181" i="3"/>
  <c r="I178" i="3"/>
  <c r="H178" i="3"/>
  <c r="K178" i="3"/>
  <c r="J178" i="3"/>
  <c r="F178" i="3"/>
  <c r="I168" i="3"/>
  <c r="F168" i="3"/>
  <c r="H168" i="3"/>
  <c r="K168" i="3"/>
  <c r="J168" i="3"/>
  <c r="F180" i="3"/>
  <c r="H180" i="3"/>
  <c r="J180" i="3"/>
  <c r="K180" i="3"/>
  <c r="I180" i="3"/>
  <c r="F94" i="3"/>
  <c r="K94" i="3"/>
  <c r="I94" i="3"/>
  <c r="H94" i="3"/>
  <c r="J94" i="3"/>
  <c r="F136" i="3"/>
  <c r="I136" i="3"/>
  <c r="J136" i="3"/>
  <c r="K136" i="3"/>
  <c r="H136" i="3"/>
  <c r="F134" i="3"/>
  <c r="K134" i="3"/>
  <c r="J134" i="3"/>
  <c r="I134" i="3"/>
  <c r="H134" i="3"/>
  <c r="H125" i="3"/>
  <c r="J125" i="3"/>
  <c r="I125" i="3"/>
  <c r="K125" i="3"/>
  <c r="F125" i="3"/>
  <c r="K103" i="3"/>
  <c r="F103" i="3"/>
  <c r="H103" i="3"/>
  <c r="I103" i="3"/>
  <c r="J103" i="3"/>
  <c r="K104" i="3"/>
  <c r="H104" i="3"/>
  <c r="F104" i="3"/>
  <c r="J104" i="3"/>
  <c r="I104" i="3"/>
  <c r="F92" i="3"/>
  <c r="K92" i="3"/>
  <c r="H92" i="3"/>
  <c r="J92" i="3"/>
  <c r="I92" i="3"/>
  <c r="J114" i="3"/>
  <c r="H114" i="3"/>
  <c r="I114" i="3"/>
  <c r="K114" i="3"/>
  <c r="F114" i="3"/>
  <c r="J145" i="3"/>
  <c r="I145" i="3"/>
  <c r="F145" i="3"/>
  <c r="K145" i="3"/>
  <c r="H145" i="3"/>
  <c r="K120" i="3"/>
  <c r="I120" i="3"/>
  <c r="H120" i="3"/>
  <c r="J120" i="3"/>
  <c r="F120" i="3"/>
  <c r="I135" i="3"/>
  <c r="F135" i="3"/>
  <c r="J135" i="3"/>
  <c r="K135" i="3"/>
  <c r="H135" i="3"/>
  <c r="J119" i="3"/>
  <c r="I119" i="3"/>
  <c r="K119" i="3"/>
  <c r="F119" i="3"/>
  <c r="H119" i="3"/>
  <c r="H144" i="3"/>
  <c r="F144" i="3"/>
  <c r="J144" i="3"/>
  <c r="K144" i="3"/>
  <c r="I144" i="3"/>
  <c r="F122" i="3"/>
  <c r="J122" i="3"/>
  <c r="H122" i="3"/>
  <c r="I122" i="3"/>
  <c r="K122" i="3"/>
  <c r="J146" i="3"/>
  <c r="K146" i="3"/>
  <c r="I146" i="3"/>
  <c r="F146" i="3"/>
  <c r="H146" i="3"/>
  <c r="J137" i="3"/>
  <c r="K137" i="3"/>
  <c r="I137" i="3"/>
  <c r="F137" i="3"/>
  <c r="H137" i="3"/>
  <c r="F110" i="3"/>
  <c r="I110" i="3"/>
  <c r="K110" i="3"/>
  <c r="H110" i="3"/>
  <c r="J110" i="3"/>
  <c r="I160" i="3"/>
  <c r="F160" i="3"/>
  <c r="K160" i="3"/>
  <c r="J160" i="3"/>
  <c r="H160" i="3"/>
  <c r="F82" i="3"/>
  <c r="K82" i="3"/>
  <c r="I82" i="3"/>
  <c r="J82" i="3"/>
  <c r="H82" i="3"/>
  <c r="H124" i="3"/>
  <c r="F124" i="3"/>
  <c r="J124" i="3"/>
  <c r="I124" i="3"/>
  <c r="K124" i="3"/>
  <c r="K153" i="3"/>
  <c r="J153" i="3"/>
  <c r="I153" i="3"/>
  <c r="F153" i="3"/>
  <c r="H153" i="3"/>
  <c r="F174" i="3"/>
  <c r="I174" i="3"/>
  <c r="J174" i="3"/>
  <c r="H174" i="3"/>
  <c r="K174" i="3"/>
  <c r="J167" i="3"/>
  <c r="H167" i="3"/>
  <c r="F167" i="3"/>
  <c r="K167" i="3"/>
  <c r="I167" i="3"/>
  <c r="J177" i="3"/>
  <c r="H177" i="3"/>
  <c r="I177" i="3"/>
  <c r="F177" i="3"/>
  <c r="K177" i="3"/>
  <c r="F6" i="3"/>
  <c r="K6" i="3"/>
  <c r="H6" i="3"/>
  <c r="J6" i="3"/>
  <c r="I6" i="3"/>
  <c r="H10" i="3"/>
  <c r="K10" i="3"/>
  <c r="I10" i="3"/>
  <c r="J10" i="3"/>
  <c r="F10" i="3"/>
  <c r="F30" i="3"/>
  <c r="H30" i="3"/>
  <c r="I30" i="3"/>
  <c r="K30" i="3"/>
  <c r="J30" i="3"/>
  <c r="K36" i="3"/>
  <c r="J36" i="3"/>
  <c r="I36" i="3"/>
  <c r="H36" i="3"/>
  <c r="F36" i="3"/>
  <c r="H32" i="3"/>
  <c r="I32" i="3"/>
  <c r="F32" i="3"/>
  <c r="J32" i="3"/>
  <c r="K32" i="3"/>
  <c r="J65" i="3"/>
  <c r="H65" i="3"/>
  <c r="I65" i="3"/>
  <c r="F65" i="3"/>
  <c r="K65" i="3"/>
  <c r="I70" i="3"/>
  <c r="J70" i="3"/>
  <c r="F70" i="3"/>
  <c r="H70" i="3"/>
  <c r="K70" i="3"/>
  <c r="K72" i="3"/>
  <c r="I72" i="3"/>
  <c r="H72" i="3"/>
  <c r="F72" i="3"/>
  <c r="J72" i="3"/>
  <c r="F21" i="3"/>
  <c r="H21" i="3"/>
  <c r="K21" i="3"/>
  <c r="I21" i="3"/>
  <c r="J21" i="3"/>
  <c r="K9" i="3"/>
  <c r="F9" i="3"/>
  <c r="J9" i="3"/>
  <c r="I9" i="3"/>
  <c r="H9" i="3"/>
  <c r="I19" i="3"/>
  <c r="H19" i="3"/>
  <c r="K19" i="3"/>
  <c r="F19" i="3"/>
  <c r="J19" i="3"/>
  <c r="I29" i="3"/>
  <c r="F29" i="3"/>
  <c r="H29" i="3"/>
  <c r="K29" i="3"/>
  <c r="J29" i="3"/>
  <c r="J14" i="3"/>
  <c r="H14" i="3"/>
  <c r="K14" i="3"/>
  <c r="I14" i="3"/>
  <c r="F14" i="3"/>
  <c r="I58" i="3"/>
  <c r="F58" i="3"/>
  <c r="K58" i="3"/>
  <c r="J58" i="3"/>
  <c r="H58" i="3"/>
  <c r="J50" i="3"/>
  <c r="F50" i="3"/>
  <c r="I50" i="3"/>
  <c r="H50" i="3"/>
  <c r="K50" i="3"/>
  <c r="H41" i="3"/>
  <c r="K41" i="3"/>
  <c r="J41" i="3"/>
  <c r="F41" i="3"/>
  <c r="I41" i="3"/>
  <c r="K42" i="3"/>
  <c r="F42" i="3"/>
  <c r="J42" i="3"/>
  <c r="H42" i="3"/>
  <c r="I42" i="3"/>
  <c r="F23" i="3"/>
  <c r="J23" i="3"/>
  <c r="K23" i="3"/>
  <c r="I23" i="3"/>
  <c r="H23" i="3"/>
  <c r="I15" i="3"/>
  <c r="K15" i="3"/>
  <c r="J15" i="3"/>
  <c r="H15" i="3"/>
  <c r="F15" i="3"/>
  <c r="F16" i="3"/>
  <c r="K16" i="3"/>
  <c r="H16" i="3"/>
  <c r="J16" i="3"/>
  <c r="I16" i="3"/>
  <c r="F28" i="3"/>
  <c r="I28" i="3"/>
  <c r="J28" i="3"/>
  <c r="K28" i="3"/>
  <c r="H28" i="3"/>
  <c r="J74" i="3"/>
  <c r="I74" i="3"/>
  <c r="H74" i="3"/>
  <c r="K74" i="3"/>
  <c r="F74" i="3"/>
  <c r="J44" i="3"/>
  <c r="F44" i="3"/>
  <c r="K44" i="3"/>
  <c r="H44" i="3"/>
  <c r="I44" i="3"/>
  <c r="F75" i="3"/>
  <c r="H75" i="3"/>
  <c r="I75" i="3"/>
  <c r="K75" i="3"/>
  <c r="J75" i="3"/>
  <c r="F53" i="3"/>
  <c r="J53" i="3"/>
  <c r="I53" i="3"/>
  <c r="K53" i="3"/>
  <c r="H53" i="3"/>
  <c r="H47" i="3"/>
  <c r="F47" i="3"/>
  <c r="J47" i="3"/>
  <c r="I47" i="3"/>
  <c r="K47" i="3"/>
  <c r="F57" i="3"/>
  <c r="K57" i="3"/>
  <c r="I57" i="3"/>
  <c r="H57" i="3"/>
  <c r="J57" i="3"/>
  <c r="J45" i="3"/>
  <c r="K45" i="3"/>
  <c r="I45" i="3"/>
  <c r="F45" i="3"/>
  <c r="H45" i="3"/>
  <c r="F18" i="3"/>
  <c r="K18" i="3"/>
  <c r="J18" i="3"/>
  <c r="I18" i="3"/>
  <c r="H18" i="3"/>
  <c r="I25" i="3"/>
  <c r="J25" i="3"/>
  <c r="K25" i="3"/>
  <c r="H25" i="3"/>
  <c r="F25" i="3"/>
  <c r="J11" i="3"/>
  <c r="I11" i="3"/>
  <c r="F11" i="3"/>
  <c r="H11" i="3"/>
  <c r="K11" i="3"/>
  <c r="K26" i="3"/>
  <c r="F26" i="3"/>
  <c r="H26" i="3"/>
  <c r="J26" i="3"/>
  <c r="I26" i="3"/>
  <c r="I34" i="3"/>
  <c r="J34" i="3"/>
  <c r="K34" i="3"/>
  <c r="F34" i="3"/>
  <c r="H34" i="3"/>
  <c r="J61" i="3"/>
  <c r="K61" i="3"/>
  <c r="H61" i="3"/>
  <c r="I61" i="3"/>
  <c r="F61" i="3"/>
  <c r="J76" i="3"/>
  <c r="I76" i="3"/>
  <c r="F76" i="3"/>
  <c r="H76" i="3"/>
  <c r="K76" i="3"/>
  <c r="F63" i="3"/>
  <c r="I63" i="3"/>
  <c r="K63" i="3"/>
  <c r="H63" i="3"/>
  <c r="J63" i="3"/>
  <c r="H64" i="3"/>
  <c r="F64" i="3"/>
  <c r="K64" i="3"/>
  <c r="I64" i="3"/>
  <c r="J64" i="3"/>
  <c r="J147" i="3"/>
  <c r="K147" i="3"/>
  <c r="F147" i="3"/>
  <c r="I147" i="3"/>
  <c r="H147" i="3"/>
  <c r="K127" i="3"/>
  <c r="J127" i="3"/>
  <c r="I127" i="3"/>
  <c r="H127" i="3"/>
  <c r="F127" i="3"/>
  <c r="K142" i="3"/>
  <c r="J142" i="3"/>
  <c r="I142" i="3"/>
  <c r="F142" i="3"/>
  <c r="H142" i="3"/>
  <c r="F156" i="3"/>
  <c r="I156" i="3"/>
  <c r="H156" i="3"/>
  <c r="K156" i="3"/>
  <c r="J156" i="3"/>
  <c r="H162" i="3"/>
  <c r="I162" i="3"/>
  <c r="J162" i="3"/>
  <c r="F162" i="3"/>
  <c r="K162" i="3"/>
  <c r="K109" i="3"/>
  <c r="H109" i="3"/>
  <c r="F109" i="3"/>
  <c r="J109" i="3"/>
  <c r="I109" i="3"/>
  <c r="J90" i="3"/>
  <c r="I90" i="3"/>
  <c r="H90" i="3"/>
  <c r="K90" i="3"/>
  <c r="F90" i="3"/>
  <c r="K106" i="3"/>
  <c r="I106" i="3"/>
  <c r="F106" i="3"/>
  <c r="J106" i="3"/>
  <c r="H106" i="3"/>
  <c r="J131" i="3"/>
  <c r="I131" i="3"/>
  <c r="H131" i="3"/>
  <c r="F131" i="3"/>
  <c r="K131" i="3"/>
  <c r="I141" i="3"/>
  <c r="F141" i="3"/>
  <c r="H141" i="3"/>
  <c r="J141" i="3"/>
  <c r="K141" i="3"/>
  <c r="J117" i="3"/>
  <c r="H117" i="3"/>
  <c r="K117" i="3"/>
  <c r="I117" i="3"/>
  <c r="F117" i="3"/>
  <c r="F89" i="3"/>
  <c r="H89" i="3"/>
  <c r="I89" i="3"/>
  <c r="K89" i="3"/>
  <c r="J89" i="3"/>
  <c r="F161" i="3"/>
  <c r="K161" i="3"/>
  <c r="I161" i="3"/>
  <c r="H161" i="3"/>
  <c r="J161" i="3"/>
  <c r="J80" i="3"/>
  <c r="I80" i="3"/>
  <c r="H80" i="3"/>
  <c r="F80" i="3"/>
  <c r="K80" i="3"/>
  <c r="K113" i="3"/>
  <c r="J113" i="3"/>
  <c r="I113" i="3"/>
  <c r="H113" i="3"/>
  <c r="F113" i="3"/>
  <c r="J85" i="3"/>
  <c r="F85" i="3"/>
  <c r="I85" i="3"/>
  <c r="H85" i="3"/>
  <c r="K85" i="3"/>
  <c r="J87" i="3"/>
  <c r="K87" i="3"/>
  <c r="F87" i="3"/>
  <c r="I87" i="3"/>
  <c r="H87" i="3"/>
  <c r="F158" i="3"/>
  <c r="K158" i="3"/>
  <c r="I158" i="3"/>
  <c r="J158" i="3"/>
  <c r="H158" i="3"/>
  <c r="K128" i="3"/>
  <c r="H128" i="3"/>
  <c r="F128" i="3"/>
  <c r="I128" i="3"/>
  <c r="J128" i="3"/>
  <c r="H102" i="3"/>
  <c r="I102" i="3"/>
  <c r="F102" i="3"/>
  <c r="K102" i="3"/>
  <c r="J102" i="3"/>
  <c r="H123" i="3"/>
  <c r="J123" i="3"/>
  <c r="I123" i="3"/>
  <c r="F123" i="3"/>
  <c r="K123" i="3"/>
  <c r="F163" i="3"/>
  <c r="H163" i="3"/>
  <c r="J163" i="3"/>
  <c r="K163" i="3"/>
  <c r="I163" i="3"/>
  <c r="J78" i="3"/>
  <c r="F78" i="3"/>
  <c r="K78" i="3"/>
  <c r="I78" i="3"/>
  <c r="H78" i="3"/>
  <c r="H176" i="3"/>
  <c r="F176" i="3"/>
  <c r="J176" i="3"/>
  <c r="K176" i="3"/>
  <c r="I176" i="3"/>
  <c r="F170" i="3"/>
  <c r="J170" i="3"/>
  <c r="H170" i="3"/>
  <c r="I170" i="3"/>
  <c r="K170" i="3"/>
  <c r="J179" i="3"/>
  <c r="I179" i="3"/>
  <c r="K179" i="3"/>
  <c r="F179" i="3"/>
  <c r="H179" i="3"/>
  <c r="F138" i="3"/>
  <c r="K138" i="3"/>
  <c r="H138" i="3"/>
  <c r="I138" i="3"/>
  <c r="J138" i="3"/>
  <c r="I107" i="3"/>
  <c r="F107" i="3"/>
  <c r="J107" i="3"/>
  <c r="H107" i="3"/>
  <c r="K107" i="3"/>
  <c r="H130" i="3"/>
  <c r="J130" i="3"/>
  <c r="F130" i="3"/>
  <c r="K130" i="3"/>
  <c r="I130" i="3"/>
  <c r="J129" i="3"/>
  <c r="K129" i="3"/>
  <c r="H129" i="3"/>
  <c r="F129" i="3"/>
  <c r="I129" i="3"/>
  <c r="K83" i="3"/>
  <c r="J83" i="3"/>
  <c r="I83" i="3"/>
  <c r="F83" i="3"/>
  <c r="H83" i="3"/>
  <c r="J139" i="3"/>
  <c r="I139" i="3"/>
  <c r="K139" i="3"/>
  <c r="F139" i="3"/>
  <c r="H139" i="3"/>
  <c r="J108" i="3"/>
  <c r="H108" i="3"/>
  <c r="K108" i="3"/>
  <c r="F108" i="3"/>
  <c r="I108" i="3"/>
  <c r="K150" i="3"/>
  <c r="H150" i="3"/>
  <c r="F150" i="3"/>
  <c r="J150" i="3"/>
  <c r="I150" i="3"/>
  <c r="J166" i="3"/>
  <c r="I166" i="3"/>
  <c r="H166" i="3"/>
  <c r="K166" i="3"/>
  <c r="F166" i="3"/>
  <c r="J152" i="3"/>
  <c r="F152" i="3"/>
  <c r="H152" i="3"/>
  <c r="I152" i="3"/>
  <c r="K152" i="3"/>
  <c r="F97" i="3"/>
  <c r="H97" i="3"/>
  <c r="K97" i="3"/>
  <c r="J97" i="3"/>
  <c r="I97" i="3"/>
  <c r="H115" i="3"/>
  <c r="I115" i="3"/>
  <c r="K115" i="3"/>
  <c r="J115" i="3"/>
  <c r="F115" i="3"/>
  <c r="H100" i="3"/>
  <c r="F100" i="3"/>
  <c r="I100" i="3"/>
  <c r="K100" i="3"/>
  <c r="J100" i="3"/>
  <c r="K140" i="3"/>
  <c r="H140" i="3"/>
  <c r="J140" i="3"/>
  <c r="F140" i="3"/>
  <c r="I140" i="3"/>
  <c r="I98" i="3"/>
  <c r="H98" i="3"/>
  <c r="F98" i="3"/>
  <c r="J98" i="3"/>
  <c r="K98" i="3"/>
  <c r="K155" i="3"/>
  <c r="H155" i="3"/>
  <c r="F155" i="3"/>
  <c r="I155" i="3"/>
  <c r="J155" i="3"/>
  <c r="H81" i="3"/>
  <c r="K81" i="3"/>
  <c r="I81" i="3"/>
  <c r="J81" i="3"/>
  <c r="F81" i="3"/>
  <c r="I111" i="3"/>
  <c r="J111" i="3"/>
  <c r="F111" i="3"/>
  <c r="K111" i="3"/>
  <c r="H111" i="3"/>
  <c r="K101" i="3"/>
  <c r="H101" i="3"/>
  <c r="F101" i="3"/>
  <c r="I101" i="3"/>
  <c r="J101" i="3"/>
  <c r="F159" i="3"/>
  <c r="H159" i="3"/>
  <c r="I159" i="3"/>
  <c r="J159" i="3"/>
  <c r="K159" i="3"/>
  <c r="J165" i="3"/>
  <c r="I165" i="3"/>
  <c r="K165" i="3"/>
  <c r="F165" i="3"/>
  <c r="H165" i="3"/>
  <c r="J172" i="3"/>
  <c r="K172" i="3"/>
  <c r="F172" i="3"/>
  <c r="I172" i="3"/>
  <c r="H172" i="3"/>
  <c r="I171" i="3"/>
  <c r="F171" i="3"/>
  <c r="H171" i="3"/>
  <c r="K171" i="3"/>
  <c r="J171" i="3"/>
  <c r="F173" i="3"/>
  <c r="H173" i="3"/>
  <c r="I173" i="3"/>
  <c r="K173" i="3"/>
  <c r="J173" i="3"/>
  <c r="K169" i="3"/>
  <c r="F169" i="3"/>
  <c r="H169" i="3"/>
  <c r="J169" i="3"/>
  <c r="I169" i="3"/>
  <c r="J175" i="3"/>
  <c r="H175" i="3"/>
  <c r="F175" i="3"/>
  <c r="I175" i="3"/>
  <c r="K175" i="3"/>
</calcChain>
</file>

<file path=xl/sharedStrings.xml><?xml version="1.0" encoding="utf-8"?>
<sst xmlns="http://schemas.openxmlformats.org/spreadsheetml/2006/main" count="1666" uniqueCount="479">
  <si>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</si>
  <si>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</si>
  <si>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</si>
  <si>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</si>
  <si>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</si>
  <si>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</si>
  <si>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</si>
  <si>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</si>
  <si>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</si>
  <si>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</si>
  <si>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</si>
  <si>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</si>
  <si>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</si>
  <si>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</si>
  <si>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</si>
  <si>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</si>
  <si>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</si>
  <si>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</si>
  <si>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</si>
  <si>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</si>
  <si>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</si>
  <si>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</si>
  <si>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</si>
  <si>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</si>
  <si>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</si>
  <si>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</si>
  <si>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</si>
  <si>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</si>
  <si>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</si>
  <si>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</si>
  <si>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</si>
  <si>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</si>
  <si>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</si>
  <si>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</si>
  <si>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</si>
  <si>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</si>
  <si>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</si>
  <si>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</si>
  <si>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</si>
  <si>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</si>
  <si>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</si>
  <si>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</si>
  <si>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</si>
  <si>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</si>
  <si>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</si>
  <si>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</si>
  <si>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</si>
  <si>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</si>
  <si>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</si>
  <si>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</si>
  <si>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</si>
  <si>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</si>
  <si>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</si>
  <si>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</si>
  <si>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</si>
  <si>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</si>
  <si>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</si>
  <si>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</si>
  <si>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</si>
  <si>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</si>
  <si>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</si>
  <si>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</si>
  <si>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</si>
  <si>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</si>
  <si>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</si>
  <si>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</si>
  <si>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</si>
  <si>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</si>
  <si>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EC</t>
  </si>
  <si>
    <t>Solihull</t>
  </si>
  <si>
    <t>Caen</t>
  </si>
  <si>
    <t>Oxford</t>
  </si>
  <si>
    <t>Barrow</t>
  </si>
  <si>
    <t>Salford</t>
  </si>
  <si>
    <t>Carlisle</t>
  </si>
  <si>
    <t>Stockport</t>
  </si>
  <si>
    <t>Boreham Wood</t>
  </si>
  <si>
    <t>Notts County</t>
  </si>
  <si>
    <t>E1</t>
  </si>
  <si>
    <t>F2</t>
  </si>
  <si>
    <t>P1</t>
  </si>
  <si>
    <t>SP1</t>
  </si>
  <si>
    <t>E2</t>
  </si>
  <si>
    <t>E3</t>
  </si>
  <si>
    <t>Metz</t>
  </si>
  <si>
    <t>Barnsley</t>
  </si>
  <si>
    <t>Luton</t>
  </si>
  <si>
    <t>Cardiff</t>
  </si>
  <si>
    <t>Crewe</t>
  </si>
  <si>
    <t>Walsall</t>
  </si>
  <si>
    <t>Woking</t>
  </si>
  <si>
    <t>Birmingham</t>
  </si>
  <si>
    <t>West Brom</t>
  </si>
  <si>
    <t>Arsenal</t>
  </si>
  <si>
    <t>Blackpool</t>
  </si>
  <si>
    <t>Rotherham</t>
  </si>
  <si>
    <t>Bristol City</t>
  </si>
  <si>
    <t>Norwich</t>
  </si>
  <si>
    <t>Burnley</t>
  </si>
  <si>
    <t>Preston</t>
  </si>
  <si>
    <t>Middlesbrough</t>
  </si>
  <si>
    <t>Coventry</t>
  </si>
  <si>
    <t>QPR</t>
  </si>
  <si>
    <t>Millwall</t>
  </si>
  <si>
    <t>Sheffield United</t>
  </si>
  <si>
    <t>Swansea</t>
  </si>
  <si>
    <t>Stoke</t>
  </si>
  <si>
    <t>Hull</t>
  </si>
  <si>
    <t>Sunderland</t>
  </si>
  <si>
    <t>Reading</t>
  </si>
  <si>
    <t>Watford</t>
  </si>
  <si>
    <t>Blackburn</t>
  </si>
  <si>
    <t>Wigan</t>
  </si>
  <si>
    <t>Huddersfield</t>
  </si>
  <si>
    <t>Cambridge</t>
  </si>
  <si>
    <t>Burton</t>
  </si>
  <si>
    <t>Exeter</t>
  </si>
  <si>
    <t>Charlton</t>
  </si>
  <si>
    <t>Fleetwood Town</t>
  </si>
  <si>
    <t>Cheltenham</t>
  </si>
  <si>
    <t>Accrington</t>
  </si>
  <si>
    <t>Ipswich</t>
  </si>
  <si>
    <t>Sheffield Weds</t>
  </si>
  <si>
    <t>Lincoln</t>
  </si>
  <si>
    <t>Bristol Rvs</t>
  </si>
  <si>
    <t>Milton Keynes Dons</t>
  </si>
  <si>
    <t>Morecambe</t>
  </si>
  <si>
    <t>Forest Green</t>
  </si>
  <si>
    <t>Peterboro</t>
  </si>
  <si>
    <t>Bolton</t>
  </si>
  <si>
    <t>Plymouth</t>
  </si>
  <si>
    <t>Portsmouth</t>
  </si>
  <si>
    <t>Shrewsbury</t>
  </si>
  <si>
    <t>Port Vale</t>
  </si>
  <si>
    <t>Wycombe</t>
  </si>
  <si>
    <t>Derby</t>
  </si>
  <si>
    <t>AFC Wimbledon</t>
  </si>
  <si>
    <t>Newport County</t>
  </si>
  <si>
    <t>Crawley Town</t>
  </si>
  <si>
    <t>Grimsby</t>
  </si>
  <si>
    <t>Colchester</t>
  </si>
  <si>
    <t>Harrogate</t>
  </si>
  <si>
    <t>Hartlepool</t>
  </si>
  <si>
    <t>Sutton</t>
  </si>
  <si>
    <t>Mansfield</t>
  </si>
  <si>
    <t>Gillingham</t>
  </si>
  <si>
    <t>Rochdale</t>
  </si>
  <si>
    <t>Northampton</t>
  </si>
  <si>
    <t>Stevenage</t>
  </si>
  <si>
    <t>Bradford</t>
  </si>
  <si>
    <t>Swindon</t>
  </si>
  <si>
    <t>Doncaster</t>
  </si>
  <si>
    <t>Tranmere</t>
  </si>
  <si>
    <t>Leyton Orient</t>
  </si>
  <si>
    <t>Dag and Red</t>
  </si>
  <si>
    <t>Wrexham</t>
  </si>
  <si>
    <t>Chesterfield</t>
  </si>
  <si>
    <t>Bonnyrigg Rose</t>
  </si>
  <si>
    <t>Man City</t>
  </si>
  <si>
    <t>Liverpool</t>
  </si>
  <si>
    <t>Everton</t>
  </si>
  <si>
    <t>Lamia</t>
  </si>
  <si>
    <t>OFI Crete</t>
  </si>
  <si>
    <t>Asteras Tripolis</t>
  </si>
  <si>
    <t>PAOK</t>
  </si>
  <si>
    <t>AEK</t>
  </si>
  <si>
    <t>Levadeiakos</t>
  </si>
  <si>
    <t>Olympiakos</t>
  </si>
  <si>
    <t>Panetolikos</t>
  </si>
  <si>
    <t>Verona</t>
  </si>
  <si>
    <t>Salernitana</t>
  </si>
  <si>
    <t>Sampdoria</t>
  </si>
  <si>
    <t>Inter</t>
  </si>
  <si>
    <t>Rio Ave</t>
  </si>
  <si>
    <t>Estoril</t>
  </si>
  <si>
    <t>Boavista</t>
  </si>
  <si>
    <t>Casa Pia</t>
  </si>
  <si>
    <t>Espanol</t>
  </si>
  <si>
    <t>Sociedad</t>
  </si>
  <si>
    <t>Santander</t>
  </si>
  <si>
    <t>Leganes</t>
  </si>
  <si>
    <t>I1</t>
  </si>
  <si>
    <t>SP2</t>
  </si>
  <si>
    <t>E0</t>
  </si>
  <si>
    <t>G1</t>
  </si>
  <si>
    <t>SC3</t>
  </si>
  <si>
    <t>Aldershot</t>
  </si>
  <si>
    <t>Altrincham</t>
  </si>
  <si>
    <t>Bromley</t>
  </si>
  <si>
    <t>Eastleigh</t>
  </si>
  <si>
    <t>Barnet</t>
  </si>
  <si>
    <t>Oldham</t>
  </si>
  <si>
    <t>Gateshead</t>
  </si>
  <si>
    <t>Southend</t>
  </si>
  <si>
    <t>Halifax</t>
  </si>
  <si>
    <t>Stirling</t>
  </si>
  <si>
    <t>Motherwell</t>
  </si>
  <si>
    <t>St Mirren</t>
  </si>
  <si>
    <t>Real Madrid</t>
  </si>
  <si>
    <t>Elche</t>
  </si>
  <si>
    <t>SC0</t>
  </si>
  <si>
    <t>Waregem</t>
  </si>
  <si>
    <t>Kortrijk</t>
  </si>
  <si>
    <t>Mainz</t>
  </si>
  <si>
    <t>Mgladbach</t>
  </si>
  <si>
    <t>Fortuna Dusseldorf</t>
  </si>
  <si>
    <t>Braunschweig</t>
  </si>
  <si>
    <t>Karlsruhe</t>
  </si>
  <si>
    <t>Regensburg</t>
  </si>
  <si>
    <t>Fulham</t>
  </si>
  <si>
    <t>Wolves</t>
  </si>
  <si>
    <t>Lille</t>
  </si>
  <si>
    <t>Brest</t>
  </si>
  <si>
    <t>Volos NFC</t>
  </si>
  <si>
    <t>Frosinone</t>
  </si>
  <si>
    <t>Parma</t>
  </si>
  <si>
    <t>Pisa</t>
  </si>
  <si>
    <t>Perugia</t>
  </si>
  <si>
    <t>Sparta Rotterdam</t>
  </si>
  <si>
    <t>Utrecht</t>
  </si>
  <si>
    <t>Famalicao</t>
  </si>
  <si>
    <t>Portimonense</t>
  </si>
  <si>
    <t>Raith Rvs</t>
  </si>
  <si>
    <t>Ayr</t>
  </si>
  <si>
    <t>Betis</t>
  </si>
  <si>
    <t>Eibar</t>
  </si>
  <si>
    <t>Villarreal B</t>
  </si>
  <si>
    <t>Seraing</t>
  </si>
  <si>
    <t>Mechelen</t>
  </si>
  <si>
    <t>Eupen</t>
  </si>
  <si>
    <t>Cercle Brugge</t>
  </si>
  <si>
    <t>Genk</t>
  </si>
  <si>
    <t>Oostende</t>
  </si>
  <si>
    <t>Westerlo</t>
  </si>
  <si>
    <t>St. Gilloise</t>
  </si>
  <si>
    <t>FC Koln</t>
  </si>
  <si>
    <t>Wolfsburg</t>
  </si>
  <si>
    <t>Hertha</t>
  </si>
  <si>
    <t>Augsburg</t>
  </si>
  <si>
    <t>Hoffenheim</t>
  </si>
  <si>
    <t>Dortmund</t>
  </si>
  <si>
    <t>RB Leipzig</t>
  </si>
  <si>
    <t>Ein Frankfurt</t>
  </si>
  <si>
    <t>Werder Bremen</t>
  </si>
  <si>
    <t>Bochum</t>
  </si>
  <si>
    <t>Schalke 04</t>
  </si>
  <si>
    <t>Stuttgart</t>
  </si>
  <si>
    <t>Holstein Kiel</t>
  </si>
  <si>
    <t>Paderborn</t>
  </si>
  <si>
    <t>Kaiserslautern</t>
  </si>
  <si>
    <t>Greuther Furth</t>
  </si>
  <si>
    <t>Nurnberg</t>
  </si>
  <si>
    <t>Sandhausen</t>
  </si>
  <si>
    <t>Darmstadt</t>
  </si>
  <si>
    <t>Hamburg</t>
  </si>
  <si>
    <t>Aston Villa</t>
  </si>
  <si>
    <t>Leeds</t>
  </si>
  <si>
    <t>Southampton</t>
  </si>
  <si>
    <t>Leicester</t>
  </si>
  <si>
    <t>West Ham</t>
  </si>
  <si>
    <t>Nottm Forest</t>
  </si>
  <si>
    <t>Bournemouth</t>
  </si>
  <si>
    <t>Crystal Palace</t>
  </si>
  <si>
    <t>Scunthorpe</t>
  </si>
  <si>
    <t>Maidenhead</t>
  </si>
  <si>
    <t>Maidstone</t>
  </si>
  <si>
    <t>Torquay</t>
  </si>
  <si>
    <t>Wealdstone</t>
  </si>
  <si>
    <t>Dorking</t>
  </si>
  <si>
    <t>York</t>
  </si>
  <si>
    <t>Yeovil</t>
  </si>
  <si>
    <t>Angers</t>
  </si>
  <si>
    <t>Lyon</t>
  </si>
  <si>
    <t>Montpellier</t>
  </si>
  <si>
    <t>Lens</t>
  </si>
  <si>
    <t>Grenoble</t>
  </si>
  <si>
    <t>Le Havre</t>
  </si>
  <si>
    <t>Guingamp</t>
  </si>
  <si>
    <t>Laval</t>
  </si>
  <si>
    <t>Quevilly Rouen</t>
  </si>
  <si>
    <t>Nimes</t>
  </si>
  <si>
    <t>Paris FC</t>
  </si>
  <si>
    <t>Niort</t>
  </si>
  <si>
    <t>Rodez</t>
  </si>
  <si>
    <t>Bastia</t>
  </si>
  <si>
    <t>Sochaux</t>
  </si>
  <si>
    <t>Annecy</t>
  </si>
  <si>
    <t>St Etienne</t>
  </si>
  <si>
    <t>Pau FC</t>
  </si>
  <si>
    <t>Valenciennes</t>
  </si>
  <si>
    <t>Dijon</t>
  </si>
  <si>
    <t>Giannina</t>
  </si>
  <si>
    <t>Panathinaikos</t>
  </si>
  <si>
    <t>Empoli</t>
  </si>
  <si>
    <t>Napoli</t>
  </si>
  <si>
    <t>Lecce</t>
  </si>
  <si>
    <t>Sassuolo</t>
  </si>
  <si>
    <t>Brescia</t>
  </si>
  <si>
    <t>Bari</t>
  </si>
  <si>
    <t>Como</t>
  </si>
  <si>
    <t>Cosenza</t>
  </si>
  <si>
    <t>Reggina</t>
  </si>
  <si>
    <t>Modena</t>
  </si>
  <si>
    <t>Sudtirol</t>
  </si>
  <si>
    <t>Palermo</t>
  </si>
  <si>
    <t>Ternana</t>
  </si>
  <si>
    <t>Cittadella</t>
  </si>
  <si>
    <t>Venezia</t>
  </si>
  <si>
    <t>Cagliari</t>
  </si>
  <si>
    <t>Genoa</t>
  </si>
  <si>
    <t>Spal</t>
  </si>
  <si>
    <t>Groningen</t>
  </si>
  <si>
    <t>Excelsior</t>
  </si>
  <si>
    <t>Heerenveen</t>
  </si>
  <si>
    <t>Waalwijk</t>
  </si>
  <si>
    <t>AZ Alkmaar</t>
  </si>
  <si>
    <t>Cambuur</t>
  </si>
  <si>
    <t>Nijmegen</t>
  </si>
  <si>
    <t>Volendam</t>
  </si>
  <si>
    <t>Arouca</t>
  </si>
  <si>
    <t>Maritimo</t>
  </si>
  <si>
    <t>Santa Clara</t>
  </si>
  <si>
    <t>Vizela</t>
  </si>
  <si>
    <t>Benfica</t>
  </si>
  <si>
    <t>Aberdeen</t>
  </si>
  <si>
    <t>Livingston</t>
  </si>
  <si>
    <t>Kilmarnock</t>
  </si>
  <si>
    <t>Ross County</t>
  </si>
  <si>
    <t>Dundee United</t>
  </si>
  <si>
    <t>St Johnstone</t>
  </si>
  <si>
    <t>Arbroath</t>
  </si>
  <si>
    <t>Partick</t>
  </si>
  <si>
    <t>Dundee</t>
  </si>
  <si>
    <t>Inverness C</t>
  </si>
  <si>
    <t>Hamilton</t>
  </si>
  <si>
    <t>Queens Park</t>
  </si>
  <si>
    <t>Morton</t>
  </si>
  <si>
    <t>Cove Rangers</t>
  </si>
  <si>
    <t>Airdrie Utd</t>
  </si>
  <si>
    <t>Falkirk</t>
  </si>
  <si>
    <t>Alloa</t>
  </si>
  <si>
    <t>Montrose</t>
  </si>
  <si>
    <t>FC Edinburgh</t>
  </si>
  <si>
    <t>Clyde</t>
  </si>
  <si>
    <t>Peterhead</t>
  </si>
  <si>
    <t>Kelty Hearts</t>
  </si>
  <si>
    <t>Queen of Sth</t>
  </si>
  <si>
    <t>Dunfermline</t>
  </si>
  <si>
    <t>Albion Rvs</t>
  </si>
  <si>
    <t>Annan Athletic</t>
  </si>
  <si>
    <t>Stenhousemuir</t>
  </si>
  <si>
    <t>Dumbarton</t>
  </si>
  <si>
    <t>Elgin</t>
  </si>
  <si>
    <t>Forfar</t>
  </si>
  <si>
    <t>Stranraer</t>
  </si>
  <si>
    <t>East Fife</t>
  </si>
  <si>
    <t>Mallorca</t>
  </si>
  <si>
    <t>Cadiz</t>
  </si>
  <si>
    <t>Vallecano</t>
  </si>
  <si>
    <t>Ath Madrid</t>
  </si>
  <si>
    <t>Valencia</t>
  </si>
  <si>
    <t>Alaves</t>
  </si>
  <si>
    <t>Cartagena</t>
  </si>
  <si>
    <t>Andorra</t>
  </si>
  <si>
    <t>Mirandes</t>
  </si>
  <si>
    <t>Sp Gijon</t>
  </si>
  <si>
    <t>Tenerife</t>
  </si>
  <si>
    <t>Fenerbahce</t>
  </si>
  <si>
    <t>Konyaspor</t>
  </si>
  <si>
    <t>Giresunspor</t>
  </si>
  <si>
    <t>Kayserispor</t>
  </si>
  <si>
    <t>Club Brugge</t>
  </si>
  <si>
    <t>Gent</t>
  </si>
  <si>
    <t>Oud-Heverlee Leuven</t>
  </si>
  <si>
    <t>Antwerp</t>
  </si>
  <si>
    <t>Anderlecht</t>
  </si>
  <si>
    <t>Standard</t>
  </si>
  <si>
    <t>Charleroi</t>
  </si>
  <si>
    <t>St Truiden</t>
  </si>
  <si>
    <t>Freiburg</t>
  </si>
  <si>
    <t>Leverkusen</t>
  </si>
  <si>
    <t>Bayern Munich</t>
  </si>
  <si>
    <t>Union Berlin</t>
  </si>
  <si>
    <t>Bielefeld</t>
  </si>
  <si>
    <t>Heidenheim</t>
  </si>
  <si>
    <t>Hannover</t>
  </si>
  <si>
    <t>Magdeburg</t>
  </si>
  <si>
    <t>St Pauli</t>
  </si>
  <si>
    <t>Hansa Rostock</t>
  </si>
  <si>
    <t>Tottenham</t>
  </si>
  <si>
    <t>Chelsea</t>
  </si>
  <si>
    <t>Lorient</t>
  </si>
  <si>
    <t>Auxerre</t>
  </si>
  <si>
    <t>Ajaccio</t>
  </si>
  <si>
    <t>Troyes</t>
  </si>
  <si>
    <t>Clermont</t>
  </si>
  <si>
    <t>Strasbourg</t>
  </si>
  <si>
    <t>Nantes</t>
  </si>
  <si>
    <t>Rennes</t>
  </si>
  <si>
    <t>Reims</t>
  </si>
  <si>
    <t>Toulouse</t>
  </si>
  <si>
    <t>Monaco</t>
  </si>
  <si>
    <t>Nice</t>
  </si>
  <si>
    <t>Marseille</t>
  </si>
  <si>
    <t>Paris SG</t>
  </si>
  <si>
    <t>Ionikos</t>
  </si>
  <si>
    <t>Aris</t>
  </si>
  <si>
    <t>Atromitos</t>
  </si>
  <si>
    <t>Bologna</t>
  </si>
  <si>
    <t>Monza</t>
  </si>
  <si>
    <t>Udinese</t>
  </si>
  <si>
    <t>Spezia</t>
  </si>
  <si>
    <t>Milan</t>
  </si>
  <si>
    <t>Atalanta</t>
  </si>
  <si>
    <t>Ascoli</t>
  </si>
  <si>
    <t>Benevento</t>
  </si>
  <si>
    <t>For Sittard</t>
  </si>
  <si>
    <t>Feyenoord</t>
  </si>
  <si>
    <t>FC Emmen</t>
  </si>
  <si>
    <t>Go Ahead Eagles</t>
  </si>
  <si>
    <t>Vitesse</t>
  </si>
  <si>
    <t>Ajax</t>
  </si>
  <si>
    <t>PSV Eindhoven</t>
  </si>
  <si>
    <t>Twente</t>
  </si>
  <si>
    <t>Chaves</t>
  </si>
  <si>
    <t>Pacos Ferreira</t>
  </si>
  <si>
    <t>Porto</t>
  </si>
  <si>
    <t>Gil Vicente</t>
  </si>
  <si>
    <t>Ath Bilbao</t>
  </si>
  <si>
    <t>Girona</t>
  </si>
  <si>
    <t>Celta</t>
  </si>
  <si>
    <t>Valladolid</t>
  </si>
  <si>
    <t>Almeria</t>
  </si>
  <si>
    <t>Barcelona</t>
  </si>
  <si>
    <t>Sevilla</t>
  </si>
  <si>
    <t>Osasuna</t>
  </si>
  <si>
    <t>Ibiza</t>
  </si>
  <si>
    <t>Huesca</t>
  </si>
  <si>
    <t>Levante</t>
  </si>
  <si>
    <t>Lugo</t>
  </si>
  <si>
    <t>Zaragoza</t>
  </si>
  <si>
    <t>Burgos</t>
  </si>
  <si>
    <t>Las Palmas</t>
  </si>
  <si>
    <t>Ponferradina</t>
  </si>
  <si>
    <t>Oviedo</t>
  </si>
  <si>
    <t>Albacete</t>
  </si>
  <si>
    <t>Umraniyespor</t>
  </si>
  <si>
    <t>Ad. Demirspor</t>
  </si>
  <si>
    <t>Besiktas</t>
  </si>
  <si>
    <t>Antalyaspor</t>
  </si>
  <si>
    <t>Amiens</t>
  </si>
  <si>
    <t>Bordeaux</t>
  </si>
  <si>
    <t>Fiorentina</t>
  </si>
  <si>
    <t>Lazio</t>
  </si>
  <si>
    <t>Sp Lisbon</t>
  </si>
  <si>
    <t>Guimaraes</t>
  </si>
  <si>
    <t>Sp Braga</t>
  </si>
  <si>
    <t>Villarreal</t>
  </si>
  <si>
    <t>Getafe</t>
  </si>
  <si>
    <t>Granada</t>
  </si>
  <si>
    <t>Malaga</t>
  </si>
  <si>
    <t>Cremonese</t>
  </si>
  <si>
    <t>Roma</t>
  </si>
  <si>
    <t>Juventus</t>
  </si>
  <si>
    <t>Torino</t>
  </si>
  <si>
    <t>24/02/2023</t>
  </si>
  <si>
    <t>25/02/2023</t>
  </si>
  <si>
    <t>26/02/2023</t>
  </si>
  <si>
    <t>27/02/2023</t>
  </si>
  <si>
    <t>28/02/2023</t>
  </si>
  <si>
    <t>B1</t>
  </si>
  <si>
    <t>D1</t>
  </si>
  <si>
    <t>D2</t>
  </si>
  <si>
    <t>F1</t>
  </si>
  <si>
    <t>I2</t>
  </si>
  <si>
    <t>N1</t>
  </si>
  <si>
    <t>SC1</t>
  </si>
  <si>
    <t>SC2</t>
  </si>
  <si>
    <t>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</si>
</sst>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1.0580097445486314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1.0434058512320166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1.0556120689697279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1.0522085198267568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1.0428644784088332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1.0509930436304777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1.0717032521441066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1.048153965543114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1.0516104099147749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1.047073470420135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1.0524934496338532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1.0716502370068346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1.0427491060172347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1.0605101786372635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1.049459408292031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1.0525123267481189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1.0689524592883206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1.0475117579190587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1.0362637658896696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1.0534523975910519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1.0440279853919932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1.0419581736699886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1.0349578533419834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1.0510869493716231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1.0439719885779606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1.0487772084693074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1.0480610077274732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1.0423915204335932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1.038506964435719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1.043360692319973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1.0448679076073528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1.0523293923701496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1.0439719885779606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1.0483511839381512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1.0512150176064545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1.0580097445486314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1.0424343751332963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1.0487772084693074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1.0538424813225786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1.0483906463555754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1.0567609363032806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1.0457565564423787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1.0502439111838868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1.042106143326367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1.0593568958392465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1.0555202493807025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1.0581003177923753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1.0501502456550436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1.0541841730823214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1.0555202493807025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1.0593568958392465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1.0600668335258359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1.0536616911224432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1.0557821208912506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1.0518980699471303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1.0588150667767779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1.0605101786372635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1.0614462748260522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1.0605174007793741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1.0597065109096055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1.0593568958392465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1.0593065045417684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1.0605101786372635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1.0574312850692822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1.0509354515449301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1.0597065109096055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1.0600632093526758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1.0500631329117833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1.0703838499014962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1.0709171136039117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1.0688052819193437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1.0724395508015951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1.0643567077555702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1.0764091542742731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1.0637206832523536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1.0633092374354824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1.0648207184922545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1.104639419791936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1.0717876217555127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1.0927733150334311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1.0344490471441554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1.038953678663225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1.0697333647833527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1.0611367580726192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1.058250703018615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1.0586373210952964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1.0747679749614711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1.0638506360918354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1.0597111971376585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1.0475117579190587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1.0593065045417684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1.0797191791004319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1.0741047977005509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1.0770969327266371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1.0479830465041664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1.0709171136039117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1.0488145277884962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1.050305669221034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1.0513686083765104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1.0529232824658912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1.0510694237812139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1.0461929391857427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1.0511368361869355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1.0522559150967761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1.0512018249471584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1.0656089460421265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1.0518428764688503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1.048583109071006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1.0556315371027907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1.0538644213740753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1.0439719885779606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1.0543819242504819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1.0513686083765104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1.0511989710920113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1.0857132283031086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1.0887955014239501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1.0741047977005509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1.0730279423458573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1.0741766796315904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1.0858375829061273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1.0873987439628201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1.0769576152392319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1.0728504070978289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1.0728504070978289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1.0869608478919779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1.071200922068871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1.0711539295565653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1.0877322956960667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1.0609394207303442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1.0441018447693231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1.0342024872400046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1.0407647371379136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1.0588161259487125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1.0667545857790788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1.0609541449825806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1.0734509255858986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1.0509930436304777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1.0420112422030368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1.0541841730823214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1.0662939096981978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1.0703838499014962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1.0717975665577553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1.0349578533419834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1.0434324628629703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1.0421804198806015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1.0488545698370915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1.0431976029859278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1.0359060590701679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1.037952243407696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1.0434324628629703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1.0440279853919932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1.043438569981763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1.0407298027485501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1.0342024872400046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1.0456526785031968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1.0848921818864943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1.0910379084714694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1.0905727516165582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1.0633092374354824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1.0648207184922545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1.0682468217514451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1.0671330848711666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1.0481397396121741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1.0511989710920113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1.0543300667589199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1.0511989710920113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1.0513686083765104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1.0510694237812139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1.0512150176064545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1.0755802342973508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1.043438569981763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1.0407298027485501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1.047592923283859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1.0429171817048493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1.0775660711684272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1.0744841031203913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1.092615818458252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1.0724395508015951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1.0964530829844723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1.0529232824658912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1.0497253316960662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1.0505862061664459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1.0700036736716445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1.0463684894705136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1.0344490471441554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1.0670046225137999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1.0569383568656741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1.0452102388436428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1.0747679749614711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1.0448679076073528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1.0448679076073528</v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1.031838689059396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19.357993883433831</v>
      </c>
      <c r="I2" s="6">
        <f>IF('Log_working_3-way'!$D2="","",'True_Odds_Calculator_3-way'!O3/'True_Odds_Calculator_3-way'!B3-1)</f>
        <v>6.3423438086068016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3.3598887598977445E-2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1.0212156375224084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19.39190928833866</v>
      </c>
      <c r="I3" s="6">
        <f>IF('Log_working_3-way'!$D3="","",'True_Odds_Calculator_3-way'!O4/'True_Odds_Calculator_3-way'!B4-1)</f>
        <v>6.2218835758655073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2.247778205981632E-2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1.0355400913886186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35.432643163387439</v>
      </c>
      <c r="I4" s="6">
        <f>IF('Log_working_3-way'!$D4="","",'True_Odds_Calculator_3-way'!O5/'True_Odds_Calculator_3-way'!B5-1)</f>
        <v>4.4874087086623602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3.3080373877363289E-2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1.0310077430045543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28.612973377507494</v>
      </c>
      <c r="I5" s="6">
        <f>IF('Log_working_3-way'!$D5="","",'True_Odds_Calculator_3-way'!O6/'True_Odds_Calculator_3-way'!B6-1)</f>
        <v>5.5792549697572369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3.0767778259247258E-2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1.0201100813836601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13.589357947830383</v>
      </c>
      <c r="I6" s="6">
        <f>IF('Log_working_3-way'!$D6="","",'True_Odds_Calculator_3-way'!O7/'True_Odds_Calculator_3-way'!B7-1)</f>
        <v>8.2087462879522199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2.1796220779107589E-2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1.0425155190590496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50.595441573758741</v>
      </c>
      <c r="I7" s="6">
        <f>IF('Log_working_3-way'!$D7="","",'True_Odds_Calculator_3-way'!O8/'True_Odds_Calculator_3-way'!B8-1)</f>
        <v>2.5134506771805101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3.2636643342239369E-2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1.0450236327032214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24.405215606572995</v>
      </c>
      <c r="I8" s="6">
        <f>IF('Log_working_3-way'!$D8="","",'True_Odds_Calculator_3-way'!O9/'True_Odds_Calculator_3-way'!B9-1)</f>
        <v>6.7168670468183516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4.5860245335894056E-2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1.0271605444857201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20.431795611637909</v>
      </c>
      <c r="I9" s="6">
        <f>IF('Log_working_3-way'!$D9="","",'True_Odds_Calculator_3-way'!O10/'True_Odds_Calculator_3-way'!B10-1)</f>
        <v>8.6153152081049029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2.8447754386261348E-2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1.0254548237308532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16.041302232111736</v>
      </c>
      <c r="I10" s="6">
        <f>IF('Log_working_3-way'!$D10="","",'True_Odds_Calculator_3-way'!O11/'True_Odds_Calculator_3-way'!B11-1)</f>
        <v>9.0641662596587587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2.7309772040213343E-2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1.024858452784607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11.073240373955601</v>
      </c>
      <c r="I11" s="6">
        <f>IF('Log_working_3-way'!$D11="","",'True_Odds_Calculator_3-way'!O12/'True_Odds_Calculator_3-way'!B12-1)</f>
        <v>8.1067837125734172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2.692676364675517E-2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1.0307654145767018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27.042705136148584</v>
      </c>
      <c r="I12" s="6">
        <f>IF('Log_working_3-way'!$D12="","",'True_Odds_Calculator_3-way'!O13/'True_Odds_Calculator_3-way'!B13-1)</f>
        <v>7.0110105932933404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3.0752047313658881E-2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1.0425262228590904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19.903911592345828</v>
      </c>
      <c r="I13" s="6">
        <f>IF('Log_working_3-way'!$D13="","",'True_Odds_Calculator_3-way'!O14/'True_Odds_Calculator_3-way'!B14-1)</f>
        <v>7.1847024322276045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4.458766534516645E-2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1.0212277276622097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5.7735359525574514</v>
      </c>
      <c r="I14" s="6">
        <f>IF('Log_working_3-way'!$D14="","",'True_Odds_Calculator_3-way'!O15/'True_Odds_Calculator_3-way'!B15-1)</f>
        <v>7.4610604805302394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2.239182086543301E-2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1.0356529085862523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28.493361276006482</v>
      </c>
      <c r="I15" s="6">
        <f>IF('Log_working_3-way'!$D15="","",'True_Odds_Calculator_3-way'!O16/'True_Odds_Calculator_3-way'!B16-1)</f>
        <v>7.5586026853320618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3.4948119013334722E-2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1.0322572053748882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6.0684021242168518</v>
      </c>
      <c r="I16" s="6">
        <f>IF('Log_working_3-way'!$D16="","",'True_Odds_Calculator_3-way'!O17/'True_Odds_Calculator_3-way'!B17-1)</f>
        <v>5.9551585277353167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3.3416289966073709E-2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1.0328789062106578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6.7587776666810964</v>
      </c>
      <c r="I17" s="6">
        <f>IF('Log_working_3-way'!$D17="","",'True_Odds_Calculator_3-way'!O18/'True_Odds_Calculator_3-way'!B18-1)</f>
        <v>6.0621879201421818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3.4325620019671099E-2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1.0491351818052617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52.72478821083137</v>
      </c>
      <c r="I18" s="6">
        <f>IF('Log_working_3-way'!$D18="","",'True_Odds_Calculator_3-way'!O19/'True_Odds_Calculator_3-way'!B19-1)</f>
        <v>1.9901132498316567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3.661070903030117E-2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1.0336279590575845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6.4147979586968482</v>
      </c>
      <c r="I19" s="6">
        <f>IF('Log_working_3-way'!$D19="","",'True_Odds_Calculator_3-way'!O20/'True_Odds_Calculator_3-way'!B20-1)</f>
        <v>5.7987805780335604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3.487113707765177E-2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1.0197695595532423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16.000000000000004</v>
      </c>
      <c r="I20" s="6">
        <f>IF('Log_working_3-way'!$D20="","",'True_Odds_Calculator_3-way'!O21/'True_Odds_Calculator_3-way'!B21-1)</f>
        <v>6.5555555555555562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2.1241830065359402E-2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1.021400701331949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19.959683829692143</v>
      </c>
      <c r="I21" s="6">
        <f>IF('Log_working_3-way'!$D21="","",'True_Odds_Calculator_3-way'!O22/'True_Odds_Calculator_3-way'!B22-1)</f>
        <v>6.0286928588440709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2.2604667212644536E-2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1.0240978213276959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4.3571957318735803</v>
      </c>
      <c r="I22" s="6">
        <f>IF('Log_working_3-way'!$D22="","",'True_Odds_Calculator_3-way'!O23/'True_Odds_Calculator_3-way'!B23-1)</f>
        <v>4.0683222928314935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2.3780223081537155E-2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1.0250249846172994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31.619772899991403</v>
      </c>
      <c r="I23" s="6">
        <f>IF('Log_working_3-way'!$D23="","",'True_Odds_Calculator_3-way'!O24/'True_Odds_Calculator_3-way'!B24-1)</f>
        <v>4.4049947854607217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2.429926386300485E-2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1.0226317451329927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22.476040735077749</v>
      </c>
      <c r="I24" s="6">
        <f>IF('Log_working_3-way'!$D24="","",'True_Odds_Calculator_3-way'!O25/'True_Odds_Calculator_3-way'!B25-1)</f>
        <v>5.8375669160367556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2.3563547282712261E-2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1.0201598942785746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9.5210241052737636</v>
      </c>
      <c r="I25" s="6">
        <f>IF('Log_working_3-way'!$D25="","",'True_Odds_Calculator_3-way'!O26/'True_Odds_Calculator_3-way'!B26-1)</f>
        <v>7.1753338517248473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2.1744493094620676E-2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1.0259275939013632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11.500711488089422</v>
      </c>
      <c r="I26" s="6">
        <f>IF('Log_working_3-way'!$D26="","",'True_Odds_Calculator_3-way'!O27/'True_Odds_Calculator_3-way'!B27-1)</f>
        <v>5.4636776154769953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2.7677531575842851E-2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1.0250421615320366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13.974096270915627</v>
      </c>
      <c r="I27" s="6">
        <f>IF('Log_working_3-way'!$D27="","",'True_Odds_Calculator_3-way'!O28/'True_Odds_Calculator_3-way'!B28-1)</f>
        <v>7.3247034131552322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2.7020276988469094E-2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1.0307685049880677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25.030384027069847</v>
      </c>
      <c r="I28" s="6">
        <f>IF('Log_working_3-way'!$D28="","",'True_Odds_Calculator_3-way'!O29/'True_Odds_Calculator_3-way'!B29-1)</f>
        <v>6.6077942912406122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3.1346992944067065E-2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1.0259131646256758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12.150665508746432</v>
      </c>
      <c r="I29" s="6">
        <f>IF('Log_working_3-way'!$D29="","",'True_Odds_Calculator_3-way'!O30/'True_Odds_Calculator_3-way'!B30-1)</f>
        <v>6.0686702145370663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2.7813837799270491E-2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1.019983612879988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13.59128110417689</v>
      </c>
      <c r="I30" s="6">
        <f>IF('Log_working_3-way'!$D30="","",'True_Odds_Calculator_3-way'!O31/'True_Odds_Calculator_3-way'!B31-1)</f>
        <v>8.2667240496974177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2.166154625171024E-2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1.0223401665046981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22.952148103388005</v>
      </c>
      <c r="I31" s="6">
        <f>IF('Log_working_3-way'!$D31="","",'True_Odds_Calculator_3-way'!O32/'True_Odds_Calculator_3-way'!B32-1)</f>
        <v>6.4581320107036113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2.3181767638889905E-2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1.0260674387179065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3.0132665390393933</v>
      </c>
      <c r="I32" s="6">
        <f>IF('Log_working_3-way'!$D32="","",'True_Odds_Calculator_3-way'!O33/'True_Odds_Calculator_3-way'!B33-1)</f>
        <v>4.6636401163999723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2.5198960851188223E-2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1.0220273305469814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28.873842870648733</v>
      </c>
      <c r="I33" s="6">
        <f>IF('Log_working_3-way'!$D33="","",'True_Odds_Calculator_3-way'!O34/'True_Odds_Calculator_3-way'!B34-1)</f>
        <v>6.4273688521983425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2.1766731121618754E-2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1.0664376809606815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2.1547791496636215E-2</v>
      </c>
      <c r="I34" s="6">
        <f>IF('Log_working_3-way'!$D34="","",'True_Odds_Calculator_3-way'!O35/'True_Odds_Calculator_3-way'!B35-1)</f>
        <v>1.8992645983403889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4.6859413444527043E-2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1.0251034482770647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3.1322439518092224</v>
      </c>
      <c r="I35" s="6">
        <f>IF('Log_working_3-way'!$D35="","",'True_Odds_Calculator_3-way'!O36/'True_Odds_Calculator_3-way'!B36-1)</f>
        <v>5.1307371966352653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2.4569701470286365E-2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1.0268497318489271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18.728496729583288</v>
      </c>
      <c r="I36" s="6">
        <f>IF('Log_working_3-way'!$D36="","",'True_Odds_Calculator_3-way'!O37/'True_Odds_Calculator_3-way'!B37-1)</f>
        <v>7.1688656401662083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2.8489960954564353E-2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1.0248073933720805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9.2655954065428947</v>
      </c>
      <c r="I37" s="6">
        <f>IF('Log_working_3-way'!$D37="","",'True_Odds_Calculator_3-way'!O38/'True_Odds_Calculator_3-way'!B38-1)</f>
        <v>9.0040623217279467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2.6867534501122226E-2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1.0308844484997504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15.804576565532741</v>
      </c>
      <c r="I38" s="6">
        <f>IF('Log_working_3-way'!$D38="","",'True_Odds_Calculator_3-way'!O39/'True_Odds_Calculator_3-way'!B39-1)</f>
        <v>8.4525743181121644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3.3118034447821687E-2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1.0443961007087876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50.549310860638201</v>
      </c>
      <c r="I39" s="6">
        <f>IF('Log_working_3-way'!$D39="","",'True_Odds_Calculator_3-way'!O40/'True_Odds_Calculator_3-way'!B40-1)</f>
        <v>3.234559161881438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3.3560734546495441E-2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1.0305969844664928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30.710290385921443</v>
      </c>
      <c r="I40" s="6">
        <f>IF('Log_working_3-way'!$D40="","",'True_Odds_Calculator_3-way'!O41/'True_Odds_Calculator_3-way'!B41-1)</f>
        <v>5.8327198746831703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2.9730753868684845E-2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1.0256474257371213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17.561353796560915</v>
      </c>
      <c r="I41" s="6">
        <f>IF('Log_working_3-way'!$D41="","",'True_Odds_Calculator_3-way'!O42/'True_Odds_Calculator_3-way'!B42-1)</f>
        <v>8.3879089777154725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2.7352273736530819E-2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1.0258752989597451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19.294852712790515</v>
      </c>
      <c r="I42" s="6">
        <f>IF('Log_working_3-way'!$D42="","",'True_Odds_Calculator_3-way'!O43/'True_Odds_Calculator_3-way'!B43-1)</f>
        <v>7.8307576476824092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2.73676028190597E-2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1.0336035396384002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20.290302101780956</v>
      </c>
      <c r="I43" s="6">
        <f>IF('Log_working_3-way'!$D43="","",'True_Odds_Calculator_3-way'!O44/'True_Odds_Calculator_3-way'!B44-1)</f>
        <v>6.8401937975803779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3.5282729379896738E-2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1.029442801550323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25.063832685501563</v>
      </c>
      <c r="I44" s="6">
        <f>IF('Log_working_3-way'!$D44="","",'True_Odds_Calculator_3-way'!O45/'True_Odds_Calculator_3-way'!B45-1)</f>
        <v>6.3678308532526442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3.0023428075161451E-2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1.0256635129939433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15.080006968003019</v>
      </c>
      <c r="I45" s="6">
        <f>IF('Log_working_3-way'!$D45="","",'True_Odds_Calculator_3-way'!O46/'True_Odds_Calculator_3-way'!B46-1)</f>
        <v>8.5029072429264705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2.7646040349292411E-2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1.0248416965339762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15.22600731113701</v>
      </c>
      <c r="I46" s="6">
        <f>IF('Log_working_3-way'!$D46="","",'True_Odds_Calculator_3-way'!O47/'True_Odds_Calculator_3-way'!B47-1)</f>
        <v>7.2305138660339985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2.6729792183743495E-2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1.034322151774357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24.405683567380464</v>
      </c>
      <c r="I47" s="6">
        <f>IF('Log_working_3-way'!$D47="","",'True_Odds_Calculator_3-way'!O48/'True_Odds_Calculator_3-way'!B48-1)</f>
        <v>5.3841179852739653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3.5141910950793331E-2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1.0306632868751406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10.19953431185391</v>
      </c>
      <c r="I48" s="6">
        <f>IF('Log_working_3-way'!$D48="","",'True_Odds_Calculator_3-way'!O49/'True_Odds_Calculator_3-way'!B49-1)</f>
        <v>7.5746434575131492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3.3012019036863904E-2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1.0387764245857627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34.016335780594765</v>
      </c>
      <c r="I49" s="6">
        <f>IF('Log_working_3-way'!$D49="","",'True_Odds_Calculator_3-way'!O50/'True_Odds_Calculator_3-way'!B50-1)</f>
        <v>5.5097665627935184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3.6365926169040996E-2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1.0364979381423207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27.187525342207184</v>
      </c>
      <c r="I50" s="6">
        <f>IF('Log_working_3-way'!$D50="","",'True_Odds_Calculator_3-way'!O51/'True_Odds_Calculator_3-way'!B51-1)</f>
        <v>5.7517570535332228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3.6572286572286394E-2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1.0345721845603968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5.189477792805703</v>
      </c>
      <c r="I51" s="6">
        <f>IF('Log_working_3-way'!$D51="","",'True_Odds_Calculator_3-way'!O52/'True_Odds_Calculator_3-way'!B52-1)</f>
        <v>6.288622091402833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3.5504044885269481E-2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1.0337673916994843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25.505932021989722</v>
      </c>
      <c r="I52" s="6">
        <f>IF('Log_working_3-way'!$D52="","",'True_Odds_Calculator_3-way'!O53/'True_Odds_Calculator_3-way'!B53-1)</f>
        <v>7.124031977267018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3.4165833764231657E-2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1.0344301179517843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27.871851806257517</v>
      </c>
      <c r="I53" s="6">
        <f>IF('Log_working_3-way'!$D53="","",'True_Odds_Calculator_3-way'!O54/'True_Odds_Calculator_3-way'!B54-1)</f>
        <v>6.3377611208991347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3.4244406148684403E-2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1.0304896917499102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11.002964277414385</v>
      </c>
      <c r="I54" s="6">
        <f>IF('Log_working_3-way'!$D54="","",'True_Odds_Calculator_3-way'!O55/'True_Odds_Calculator_3-way'!B55-1)</f>
        <v>8.1655487503823405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3.2939312106854635E-2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1.0414712782566913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1.0079639302989132</v>
      </c>
      <c r="I55" s="6">
        <f>IF('Log_working_3-way'!$D55="","",'True_Odds_Calculator_3-way'!O56/'True_Odds_Calculator_3-way'!B56-1)</f>
        <v>5.3076685105547616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3.6997295162704891E-2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1.0325578680326597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22.243162470989823</v>
      </c>
      <c r="I56" s="6">
        <f>IF('Log_working_3-way'!$D56="","",'True_Odds_Calculator_3-way'!O57/'True_Odds_Calculator_3-way'!B57-1)</f>
        <v>5.9153210657490387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3.3818851498409463E-2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1.0354494309238522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30.20289979981537</v>
      </c>
      <c r="I57" s="6">
        <f>IF('Log_working_3-way'!$D57="","",'True_Odds_Calculator_3-way'!O58/'True_Odds_Calculator_3-way'!B58-1)</f>
        <v>5.589049105243614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3.4617232960851174E-2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1.0316155763653168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12.36361221068819</v>
      </c>
      <c r="I58" s="6">
        <f>IF('Log_working_3-way'!$D58="","",'True_Odds_Calculator_3-way'!O59/'True_Odds_Calculator_3-way'!B59-1)</f>
        <v>7.9338082905517133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3.4121518745166224E-2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1.0336146899101446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5.2548642490496951</v>
      </c>
      <c r="I59" s="6">
        <f>IF('Log_working_3-way'!$D59="","",'True_Odds_Calculator_3-way'!O60/'True_Odds_Calculator_3-way'!B60-1)</f>
        <v>8.090081753184883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3.5135041755419705E-2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1.0302571197515122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8.8224072284238773</v>
      </c>
      <c r="I60" s="6">
        <f>IF('Log_working_3-way'!$D60="","",'True_Odds_Calculator_3-way'!O61/'True_Odds_Calculator_3-way'!B61-1)</f>
        <v>8.4575201473992241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3.2577763282428895E-2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1.0326351515048884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5.1062743807235833</v>
      </c>
      <c r="I61" s="6">
        <f>IF('Log_working_3-way'!$D61="","",'True_Odds_Calculator_3-way'!O62/'True_Odds_Calculator_3-way'!B62-1)</f>
        <v>7.2697093721498796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3.385002065712106E-2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1.0313356546556829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13.199271665731532</v>
      </c>
      <c r="I62" s="6">
        <f>IF('Log_working_3-way'!$D62="","",'True_Odds_Calculator_3-way'!O63/'True_Odds_Calculator_3-way'!B63-1)</f>
        <v>8.8104242072832317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3.3839013652987582E-2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1.0304668524836818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14.008322072475742</v>
      </c>
      <c r="I63" s="6">
        <f>IF('Log_working_3-way'!$D63="","",'True_Odds_Calculator_3-way'!O64/'True_Odds_Calculator_3-way'!B64-1)</f>
        <v>7.0415658865022124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3.276241842437666E-2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1.0303595519570916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16.689402336123017</v>
      </c>
      <c r="I64" s="6">
        <f>IF('Log_working_3-way'!$D64="","",'True_Odds_Calculator_3-way'!O65/'True_Odds_Calculator_3-way'!B65-1)</f>
        <v>9.0790938014230154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3.2416948217932395E-2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1.0316258022552249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8.3867767079439659</v>
      </c>
      <c r="I65" s="6">
        <f>IF('Log_working_3-way'!$D65="","",'True_Odds_Calculator_3-way'!O66/'True_Odds_Calculator_3-way'!B66-1)</f>
        <v>7.9358270781243156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3.3887889372937963E-2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1.0315904446366444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6.7646680912286623</v>
      </c>
      <c r="I66" s="6">
        <f>IF('Log_working_3-way'!$D66="","",'True_Odds_Calculator_3-way'!O67/'True_Odds_Calculator_3-way'!B67-1)</f>
        <v>8.0485043924465032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3.3540960978131196E-2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1.0348974850646067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23.131252766710933</v>
      </c>
      <c r="I67" s="6">
        <f>IF('Log_working_3-way'!$D67="","",'True_Odds_Calculator_3-way'!O68/'True_Odds_Calculator_3-way'!B68-1)</f>
        <v>6.6162267285415144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3.6000917220820883E-2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1.0308550419743205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14.485537630863396</v>
      </c>
      <c r="I68" s="6">
        <f>IF('Log_working_3-way'!$D68="","",'True_Odds_Calculator_3-way'!O69/'True_Odds_Calculator_3-way'!B69-1)</f>
        <v>8.2768655113052212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3.322211868906999E-2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1.0393748206564015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29.051576173910014</v>
      </c>
      <c r="I69" s="6">
        <f>IF('Log_working_3-way'!$D69="","",'True_Odds_Calculator_3-way'!O70/'True_Odds_Calculator_3-way'!B70-1)</f>
        <v>6.8602657321489868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3.8548260872933948E-2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1.0341873072351484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28.522352420622322</v>
      </c>
      <c r="I70" s="6">
        <f>IF('Log_working_3-way'!$D70="","",'True_Odds_Calculator_3-way'!O71/'True_Odds_Calculator_3-way'!B71-1)</f>
        <v>5.4245787786428448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3.3931793140629107E-2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1.0415199892981535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18.795383403016441</v>
      </c>
      <c r="I71" s="6">
        <f>IF('Log_working_3-way'!$D71="","",'True_Odds_Calculator_3-way'!O72/'True_Odds_Calculator_3-way'!B72-1)</f>
        <v>6.2311357075383089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4.37361380757606E-2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1.045199719625624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23.626412719514853</v>
      </c>
      <c r="I72" s="6">
        <f>IF('Log_working_3-way'!$D72="","",'True_Odds_Calculator_3-way'!O73/'True_Odds_Calculator_3-way'!B73-1)</f>
        <v>5.5839064985199318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4.6324498721671326E-2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1.0545573086638664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36.209090017574603</v>
      </c>
      <c r="I73" s="6">
        <f>IF('Log_working_3-way'!$D73="","",'True_Odds_Calculator_3-way'!O74/'True_Odds_Calculator_3-way'!B74-1)</f>
        <v>5.1674255220163934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4.9810677486334498E-2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1.062207338854152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46.906152477640411</v>
      </c>
      <c r="I74" s="6">
        <f>IF('Log_working_3-way'!$D74="","",'True_Odds_Calculator_3-way'!O75/'True_Odds_Calculator_3-way'!B75-1)</f>
        <v>3.221261905409281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4.9954507278835436E-2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1.0410679044219393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16.201533052270669</v>
      </c>
      <c r="I75" s="6">
        <f>IF('Log_working_3-way'!$D75="","",'True_Odds_Calculator_3-way'!O76/'True_Odds_Calculator_3-way'!B76-1)</f>
        <v>7.536926574999038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4.3779684606017888E-2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1.0419210642471273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17.097550209666743</v>
      </c>
      <c r="I76" s="6">
        <f>IF('Log_working_3-way'!$D76="","",'True_Odds_Calculator_3-way'!O77/'True_Odds_Calculator_3-way'!B77-1)</f>
        <v>7.8987247740497732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4.4538706256627814E-2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1.0409895152456972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9.1675614273710799</v>
      </c>
      <c r="I77" s="6">
        <f>IF('Log_working_3-way'!$D77="","",'True_Odds_Calculator_3-way'!O78/'True_Odds_Calculator_3-way'!B78-1)</f>
        <v>6.7782038860747633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4.3533616823519194E-2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1.0453763449813795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5.4147753178940246</v>
      </c>
      <c r="I78" s="6">
        <f>IF('Log_working_3-way'!$D78="","",'True_Odds_Calculator_3-way'!O79/'True_Odds_Calculator_3-way'!B79-1)</f>
        <v>6.0576549449502135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4.6270405473509246E-2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1.0539145840627342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38.196697960541719</v>
      </c>
      <c r="I79" s="6">
        <f>IF('Log_working_3-way'!$D79="","",'True_Odds_Calculator_3-way'!O80/'True_Odds_Calculator_3-way'!B80-1)</f>
        <v>4.4856307274625946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4.833798210754936E-2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1.1015539448870084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73.84653136668058</v>
      </c>
      <c r="I80" s="6">
        <f>IF('Log_working_3-way'!$D80="","",'True_Odds_Calculator_3-way'!O81/'True_Odds_Calculator_3-way'!B81-1)</f>
        <v>0.16947705260438406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4.6336642558735042E-2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1.0434200028373986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19.500201175528755</v>
      </c>
      <c r="I81" s="6">
        <f>IF('Log_working_3-way'!$D81="","",'True_Odds_Calculator_3-way'!O82/'True_Odds_Calculator_3-way'!B82-1)</f>
        <v>8.4582629845088189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4.5524886513302665E-2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1.0911032858697276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60.459784686413911</v>
      </c>
      <c r="I82" s="6">
        <f>IF('Log_working_3-way'!$D82="","",'True_Odds_Calculator_3-way'!O83/'True_Odds_Calculator_3-way'!B83-1)</f>
        <v>1.4192144623060488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5.8194732169280838E-2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1.0238839831371145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2.8020719480351435</v>
      </c>
      <c r="I83" s="6">
        <f>IF('Log_working_3-way'!$D83="","",'True_Odds_Calculator_3-way'!O84/'True_Odds_Calculator_3-way'!B84-1)</f>
        <v>5.1697860670847051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2.3207583862316472E-2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1.0237309548886298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3.6158427635497326</v>
      </c>
      <c r="I84" s="6">
        <f>IF('Log_working_3-way'!$D84="","",'True_Odds_Calculator_3-way'!O85/'True_Odds_Calculator_3-way'!B85-1)</f>
        <v>6.0579859576766317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2.3842917251051921E-2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1.0319676196335512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5.767908317231714</v>
      </c>
      <c r="I85" s="6">
        <f>IF('Log_working_3-way'!$D85="","",'True_Odds_Calculator_3-way'!O86/'True_Odds_Calculator_3-way'!B86-1)</f>
        <v>11.51262631332923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3.4098560339862471E-2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1.0307528429742359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12.474686612255942</v>
      </c>
      <c r="I86" s="6">
        <f>IF('Log_working_3-way'!$D86="","",'True_Odds_Calculator_3-way'!O87/'True_Odds_Calculator_3-way'!B87-1)</f>
        <v>9.335831210631282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3.3265047312457163E-2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1.0298887445183298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10.13040742585385</v>
      </c>
      <c r="I87" s="6">
        <f>IF('Log_working_3-way'!$D87="","",'True_Odds_Calculator_3-way'!O88/'True_Odds_Calculator_3-way'!B88-1)</f>
        <v>10.282876984413695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3.2392655231440637E-2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1.0384889788199065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32.377956500835225</v>
      </c>
      <c r="I88" s="6">
        <f>IF('Log_working_3-way'!$D88="","",'True_Odds_Calculator_3-way'!O89/'True_Odds_Calculator_3-way'!B89-1)</f>
        <v>5.823102527120148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3.6674492750975229E-2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1.0460388119763215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27.56061563833234</v>
      </c>
      <c r="I89" s="6">
        <f>IF('Log_working_3-way'!$D89="","",'True_Odds_Calculator_3-way'!O90/'True_Odds_Calculator_3-way'!B90-1)</f>
        <v>7.3228170405070578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4.5514970822218226E-2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1.0306793858062953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12.082030094637984</v>
      </c>
      <c r="I90" s="6">
        <f>IF('Log_working_3-way'!$D90="","",'True_Odds_Calculator_3-way'!O91/'True_Odds_Calculator_3-way'!B91-1)</f>
        <v>9.7540101613521859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3.3206305778125111E-2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1.0403156680483103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33.131902656159468</v>
      </c>
      <c r="I91" s="6">
        <f>IF('Log_working_3-way'!$D91="","",'True_Odds_Calculator_3-way'!O92/'True_Odds_Calculator_3-way'!B92-1)</f>
        <v>5.8870915708730918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3.8056370873708278E-2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1.0420466890230395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36.621711119449891</v>
      </c>
      <c r="I92" s="6">
        <f>IF('Log_working_3-way'!$D92="","",'True_Odds_Calculator_3-way'!O93/'True_Odds_Calculator_3-way'!B93-1)</f>
        <v>5.2042039517761189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3.8296739772828436E-2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1.0313798813675554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14.60213405421157</v>
      </c>
      <c r="I93" s="6">
        <f>IF('Log_working_3-way'!$D93="","",'True_Odds_Calculator_3-way'!O94/'True_Odds_Calculator_3-way'!B94-1)</f>
        <v>9.5365259777927189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3.3754232628518732E-2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1.0977127633026205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69.85865419497091</v>
      </c>
      <c r="I94" s="6">
        <f>IF('Log_working_3-way'!$D94="","",'True_Odds_Calculator_3-way'!O95/'True_Odds_Calculator_3-way'!B95-1)</f>
        <v>0.91836235772351182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4.8796240559578319E-2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1.0583990369625269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0.76260612018937879</v>
      </c>
      <c r="I95" s="6">
        <f>IF('Log_working_3-way'!$D95="","",'True_Odds_Calculator_3-way'!O96/'True_Odds_Calculator_3-way'!B96-1)</f>
        <v>5.04155785062596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5.0195246163589724E-2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1.0459129813352985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22.405103651620486</v>
      </c>
      <c r="I96" s="6">
        <f>IF('Log_working_3-way'!$D96="","",'True_Odds_Calculator_3-way'!O97/'True_Odds_Calculator_3-way'!B97-1)</f>
        <v>8.7482045279703016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4.7096462376752468E-2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1.0316985129886056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0.89445228056249948</v>
      </c>
      <c r="I97" s="6">
        <f>IF('Log_working_3-way'!$D97="","",'True_Odds_Calculator_3-way'!O98/'True_Odds_Calculator_3-way'!B98-1)</f>
        <v>3.1747235337375299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2.6781460264658996E-2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1.0410175200259828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13.277580391430684</v>
      </c>
      <c r="I98" s="6">
        <f>IF('Log_working_3-way'!$D98="","",'True_Odds_Calculator_3-way'!O99/'True_Odds_Calculator_3-way'!B99-1)</f>
        <v>9.096078282989982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4.4109044109044149E-2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1.0256448848530524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7.7758428791176986</v>
      </c>
      <c r="I99" s="6">
        <f>IF('Log_working_3-way'!$D99="","",'True_Odds_Calculator_3-way'!O100/'True_Odds_Calculator_3-way'!B100-1)</f>
        <v>8.807452164499697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2.7596683334388139E-2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1.0322089677896542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30.305388773448449</v>
      </c>
      <c r="I100" s="6">
        <f>IF('Log_working_3-way'!$D100="","",'True_Odds_Calculator_3-way'!O101/'True_Odds_Calculator_3-way'!B101-1)</f>
        <v>6.6514622731216004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3.1230057063543981E-2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1.0253799528989778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17.730323236290026</v>
      </c>
      <c r="I101" s="6">
        <f>IF('Log_working_3-way'!$D101="","",'True_Odds_Calculator_3-way'!O102/'True_Odds_Calculator_3-way'!B102-1)</f>
        <v>8.628546369954714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2.7034502772827596E-2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1.0269395611545697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15.873340802874761</v>
      </c>
      <c r="I102" s="6">
        <f>IF('Log_working_3-way'!$D102="","",'True_Odds_Calculator_3-way'!O103/'True_Odds_Calculator_3-way'!B103-1)</f>
        <v>9.0485357910442019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2.8907749445399977E-2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1.0255326612431377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18.578682263364527</v>
      </c>
      <c r="I103" s="6">
        <f>IF('Log_working_3-way'!$D103="","",'True_Odds_Calculator_3-way'!O104/'True_Odds_Calculator_3-way'!B104-1)</f>
        <v>8.3903426784735764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2.7086014230031097E-2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1.0265817773490149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15.064692983069683</v>
      </c>
      <c r="I104" s="6">
        <f>IF('Log_working_3-way'!$D104="","",'True_Odds_Calculator_3-way'!O105/'True_Odds_Calculator_3-way'!B105-1)</f>
        <v>8.2608878273457247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2.8625664173743903E-2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1.0341237779675132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37.378170016929417</v>
      </c>
      <c r="I105" s="6">
        <f>IF('Log_working_3-way'!$D105="","",'True_Odds_Calculator_3-way'!O106/'True_Odds_Calculator_3-way'!B106-1)</f>
        <v>5.6142554397261719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3.0674399444202249E-2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1.0287396768537518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25.915762913863652</v>
      </c>
      <c r="I106" s="6">
        <f>IF('Log_working_3-way'!$D106="","",'True_Odds_Calculator_3-way'!O107/'True_Odds_Calculator_3-way'!B107-1)</f>
        <v>5.6936645599746338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2.916759645934941E-2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1.0286133931867119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23.52758745585011</v>
      </c>
      <c r="I107" s="6">
        <f>IF('Log_working_3-way'!$D107="","",'True_Odds_Calculator_3-way'!O108/'True_Odds_Calculator_3-way'!B108-1)</f>
        <v>5.797940922980322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2.9530018965384874E-2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1.0548451259339611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58.80391207538208</v>
      </c>
      <c r="I108" s="6">
        <f>IF('Log_working_3-way'!$D108="","",'True_Odds_Calculator_3-way'!O109/'True_Odds_Calculator_3-way'!B109-1)</f>
        <v>1.3771586736883239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3.6723549491170848E-2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1.0318293563796335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36.478771798375931</v>
      </c>
      <c r="I109" s="6">
        <f>IF('Log_working_3-way'!$D109="","",'True_Odds_Calculator_3-way'!O110/'True_Odds_Calculator_3-way'!B110-1)</f>
        <v>4.2786457571177214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2.9349594033976745E-2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1.0253996475233373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16.042071518102095</v>
      </c>
      <c r="I110" s="6">
        <f>IF('Log_working_3-way'!$D110="","",'True_Odds_Calculator_3-way'!O111/'True_Odds_Calculator_3-way'!B111-1)</f>
        <v>8.7486397130418769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2.7263398862249044E-2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1.0276174827091047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19.258855654139388</v>
      </c>
      <c r="I111" s="6">
        <f>IF('Log_working_3-way'!$D111="","",'True_Odds_Calculator_3-way'!O112/'True_Odds_Calculator_3-way'!B112-1)</f>
        <v>7.9222679157775886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2.9193086572254279E-2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1.0444775483894482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0.18894133919447342</v>
      </c>
      <c r="I112" s="6">
        <f>IF('Log_working_3-way'!$D112="","",'True_Odds_Calculator_3-way'!O113/'True_Odds_Calculator_3-way'!B113-1)</f>
        <v>2.4050154329593205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3.3776123446137785E-2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1.0299196888848419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24.78204960211356</v>
      </c>
      <c r="I113" s="6">
        <f>IF('Log_working_3-way'!$D113="","",'True_Odds_Calculator_3-way'!O114/'True_Odds_Calculator_3-way'!B114-1)</f>
        <v>6.3234906625494043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3.0573807635663419E-2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1.0249539527441143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13.742530712657281</v>
      </c>
      <c r="I114" s="6">
        <f>IF('Log_working_3-way'!$D114="","",'True_Odds_Calculator_3-way'!O115/'True_Odds_Calculator_3-way'!B115-1)</f>
        <v>8.1622700425335992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2.6979352437996873E-2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1.0265597909316142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12.533790851541879</v>
      </c>
      <c r="I115" s="6">
        <f>IF('Log_working_3-way'!$D115="","",'True_Odds_Calculator_3-way'!O116/'True_Odds_Calculator_3-way'!B116-1)</f>
        <v>8.3171696663549355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2.8752612823697898E-2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1.0244664995992974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10.347383992996201</v>
      </c>
      <c r="I116" s="6">
        <f>IF('Log_working_3-way'!$D116="","",'True_Odds_Calculator_3-way'!O117/'True_Odds_Calculator_3-way'!B117-1)</f>
        <v>8.5730345457958439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2.6523764048007381E-2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1.0512103154801162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8.147390559136845</v>
      </c>
      <c r="I117" s="6">
        <f>IF('Log_working_3-way'!$D117="","",'True_Odds_Calculator_3-way'!O118/'True_Odds_Calculator_3-way'!B118-1)</f>
        <v>8.4980576303231121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5.4365129764139208E-2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1.069885843856369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40.338675475268076</v>
      </c>
      <c r="I118" s="6">
        <f>IF('Log_working_3-way'!$D118="","",'True_Odds_Calculator_3-way'!O119/'True_Odds_Calculator_3-way'!B119-1)</f>
        <v>4.0740636598187328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6.0936883780724704E-2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1.041647974420338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7.7995543987060447</v>
      </c>
      <c r="I119" s="6">
        <f>IF('Log_working_3-way'!$D119="","",'True_Odds_Calculator_3-way'!O120/'True_Odds_Calculator_3-way'!B120-1)</f>
        <v>5.9247273819161759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4.35456205389253E-2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1.0508421353398965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32.39168957464701</v>
      </c>
      <c r="I120" s="6">
        <f>IF('Log_working_3-way'!$D120="","",'True_Odds_Calculator_3-way'!O121/'True_Odds_Calculator_3-way'!B121-1)</f>
        <v>4.7857509642401741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4.8547710840046499E-2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1.0609958968149285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10.404975669031399</v>
      </c>
      <c r="I121" s="6">
        <f>IF('Log_working_3-way'!$D121="","",'True_Odds_Calculator_3-way'!O122/'True_Odds_Calculator_3-way'!B122-1)</f>
        <v>7.1264398000211724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6.4490631077994465E-2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1.0596436650952177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16.630115879037319</v>
      </c>
      <c r="I122" s="6">
        <f>IF('Log_working_3-way'!$D122="","",'True_Odds_Calculator_3-way'!O123/'True_Odds_Calculator_3-way'!B123-1)</f>
        <v>7.2836039185104227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6.2969671278276573E-2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1.0631104160495717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24.233553225921497</v>
      </c>
      <c r="I123" s="6">
        <f>IF('Log_working_3-way'!$D123="","",'True_Odds_Calculator_3-way'!O124/'True_Odds_Calculator_3-way'!B124-1)</f>
        <v>4.9938056327948024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6.3915099515968743E-2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1.0657798779296381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4.4512643488809189</v>
      </c>
      <c r="I124" s="6">
        <f>IF('Log_working_3-way'!$D124="","",'True_Odds_Calculator_3-way'!O125/'True_Odds_Calculator_3-way'!B125-1)</f>
        <v>6.0858290249216296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6.5139679597510769E-2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1.0615398689336597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6.4206554836338521</v>
      </c>
      <c r="I125" s="6">
        <f>IF('Log_working_3-way'!$D125="","",'True_Odds_Calculator_3-way'!O126/'True_Odds_Calculator_3-way'!B126-1)</f>
        <v>6.7657566502660513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6.3304703194069889E-2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1.0605788603028874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10.254742414146623</v>
      </c>
      <c r="I126" s="6">
        <f>IF('Log_working_3-way'!$D126="","",'True_Odds_Calculator_3-way'!O127/'True_Odds_Calculator_3-way'!B127-1)</f>
        <v>6.6298677865596884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6.382147904639246E-2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1.0605545238724767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10.413830398096813</v>
      </c>
      <c r="I127" s="6">
        <f>IF('Log_working_3-way'!$D127="","",'True_Odds_Calculator_3-way'!O128/'True_Odds_Calculator_3-way'!B128-1)</f>
        <v>6.2946811094019797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6.3664810489978851E-2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1.0669929071232203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32.719192355724552</v>
      </c>
      <c r="I128" s="6">
        <f>IF('Log_working_3-way'!$D128="","",'True_Odds_Calculator_3-way'!O129/'True_Odds_Calculator_3-way'!B129-1)</f>
        <v>5.0272043301317213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6.3383442657864109E-2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1.0627258085767901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9.0840822763911415</v>
      </c>
      <c r="I129" s="6">
        <f>IF('Log_working_3-way'!$D129="","",'True_Odds_Calculator_3-way'!O130/'True_Odds_Calculator_3-way'!B130-1)</f>
        <v>7.3091673200227287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6.6016534439297558E-2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1.0611460544557572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16.455012469200703</v>
      </c>
      <c r="I130" s="6">
        <f>IF('Log_working_3-way'!$D130="","",'True_Odds_Calculator_3-way'!O131/'True_Odds_Calculator_3-way'!B131-1)</f>
        <v>6.4970362215699407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6.4397551447291423E-2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1.0201071268643342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13.148807324357794</v>
      </c>
      <c r="I131" s="6">
        <f>IF('Log_working_3-way'!$D131="","",'True_Odds_Calculator_3-way'!O132/'True_Odds_Calculator_3-way'!B132-1)</f>
        <v>10.094773252372251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2.1806522362953773E-2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1.0197789365150423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9.2527119986423454</v>
      </c>
      <c r="I132" s="6">
        <f>IF('Log_working_3-way'!$D132="","",'True_Odds_Calculator_3-way'!O133/'True_Odds_Calculator_3-way'!B133-1)</f>
        <v>10.023593468113706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2.1513905847623693E-2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1.0248959789560983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27.508282775277085</v>
      </c>
      <c r="I133" s="6">
        <f>IF('Log_working_3-way'!$D133="","",'True_Odds_Calculator_3-way'!O134/'True_Odds_Calculator_3-way'!B134-1)</f>
        <v>6.3639655384604694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2.4909421135836274E-2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1.020956846724173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8.258183282934171</v>
      </c>
      <c r="I134" s="6">
        <f>IF('Log_working_3-way'!$D134="","",'True_Odds_Calculator_3-way'!O135/'True_Odds_Calculator_3-way'!B135-1)</f>
        <v>8.2014717270119508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2.2604039256098885E-2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1.0355960082791646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30.939372813908431</v>
      </c>
      <c r="I135" s="6">
        <f>IF('Log_working_3-way'!$D135="","",'True_Odds_Calculator_3-way'!O136/'True_Odds_Calculator_3-way'!B136-1)</f>
        <v>7.030931668844449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3.4129958430835439E-2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1.0301361922671173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11.620985960411804</v>
      </c>
      <c r="I136" s="6">
        <f>IF('Log_working_3-way'!$D136="","",'True_Odds_Calculator_3-way'!O137/'True_Odds_Calculator_3-way'!B137-1)</f>
        <v>10.514811316961204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3.2635802152721327E-2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1.0309905316987948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8.876850262136319</v>
      </c>
      <c r="I137" s="6">
        <f>IF('Log_working_3-way'!$D137="","",'True_Odds_Calculator_3-way'!O138/'True_Odds_Calculator_3-way'!B138-1)</f>
        <v>9.401775257524676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3.3458056450776485E-2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1.0307837855927791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14.364371718898495</v>
      </c>
      <c r="I138" s="6">
        <f>IF('Log_working_3-way'!$D138="","",'True_Odds_Calculator_3-way'!O139/'True_Odds_Calculator_3-way'!B139-1)</f>
        <v>10.509759603594816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3.3089033172656768E-2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1.0354967031583453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41.542889353010132</v>
      </c>
      <c r="I139" s="6">
        <f>IF('Log_working_3-way'!$D139="","",'True_Odds_Calculator_3-way'!O140/'True_Odds_Calculator_3-way'!B140-1)</f>
        <v>3.5250032427169238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3.0906132736619352E-2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1.026200640167404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13.386156020056617</v>
      </c>
      <c r="I140" s="6">
        <f>IF('Log_working_3-way'!$D140="","",'True_Odds_Calculator_3-way'!O141/'True_Odds_Calculator_3-way'!B141-1)</f>
        <v>7.2661488576683784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2.8273250176095832E-2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1.0437954325606498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20.075039132382187</v>
      </c>
      <c r="I141" s="6">
        <f>IF('Log_working_3-way'!$D141="","",'True_Odds_Calculator_3-way'!O142/'True_Odds_Calculator_3-way'!B142-1)</f>
        <v>6.9868476260236507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4.5857230954660322E-2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1.0436242608981752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6.4240129802547097</v>
      </c>
      <c r="I142" s="6">
        <f>IF('Log_working_3-way'!$D142="","",'True_Odds_Calculator_3-way'!O143/'True_Odds_Calculator_3-way'!B143-1)</f>
        <v>6.1819419546497079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4.5134972211575919E-2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1.0444863921815237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26.078682034046654</v>
      </c>
      <c r="I143" s="6">
        <f>IF('Log_working_3-way'!$D143="","",'True_Odds_Calculator_3-way'!O144/'True_Odds_Calculator_3-way'!B144-1)</f>
        <v>5.4905391290374421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4.4856812808940605E-2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1.0441272120470746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22.439414289733282</v>
      </c>
      <c r="I144" s="6">
        <f>IF('Log_working_3-way'!$D144="","",'True_Odds_Calculator_3-way'!O145/'True_Odds_Calculator_3-way'!B145-1)</f>
        <v>6.897524942844802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4.5563721526417522E-2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1.0213220598710318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18.487806615902201</v>
      </c>
      <c r="I145" s="6">
        <f>IF('Log_working_3-way'!$D145="","",'True_Odds_Calculator_3-way'!O146/'True_Odds_Calculator_3-way'!B146-1)</f>
        <v>6.2995624291521768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2.2682918174721456E-2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1.0338099224630846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53.333653764185151</v>
      </c>
      <c r="I146" s="6">
        <f>IF('Log_working_3-way'!$D146="","",'True_Odds_Calculator_3-way'!O147/'True_Odds_Calculator_3-way'!B147-1)</f>
        <v>2.0240003440218604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2.4994399262040723E-2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1.0251090048113585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9.0028587215541211</v>
      </c>
      <c r="I147" s="6">
        <f>IF('Log_working_3-way'!$D147="","",'True_Odds_Calculator_3-way'!O148/'True_Odds_Calculator_3-way'!B148-1)</f>
        <v>7.3738381970482223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2.6991092973497555E-2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1.0287912725412263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23.773087297716216</v>
      </c>
      <c r="I148" s="6">
        <f>IF('Log_working_3-way'!$D148="","",'True_Odds_Calculator_3-way'!O149/'True_Odds_Calculator_3-way'!B149-1)</f>
        <v>5.1004900372464155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2.9649674206271293E-2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1.0305787289460229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29.643780858727009</v>
      </c>
      <c r="I149" s="6">
        <f>IF('Log_working_3-way'!$D149="","",'True_Odds_Calculator_3-way'!O150/'True_Odds_Calculator_3-way'!B150-1)</f>
        <v>6.2480333298090889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2.9953570403978169E-2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1.0199043137776651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13.592770498282315</v>
      </c>
      <c r="I150" s="6">
        <f>IF('Log_working_3-way'!$D150="","",'True_Odds_Calculator_3-way'!O151/'True_Odds_Calculator_3-way'!B151-1)</f>
        <v>7.6707911511061138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2.1557271557271385E-2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1.0209367694889409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20.770301842230747</v>
      </c>
      <c r="I151" s="6">
        <f>IF('Log_working_3-way'!$D151="","",'True_Odds_Calculator_3-way'!O152/'True_Odds_Calculator_3-way'!B152-1)</f>
        <v>6.6343157672764503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2.2030432173195003E-2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1.0210914702965046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17.649038370979397</v>
      </c>
      <c r="I152" s="6">
        <f>IF('Log_working_3-way'!$D152="","",'True_Odds_Calculator_3-way'!O153/'True_Odds_Calculator_3-way'!B153-1)</f>
        <v>8.3739441690472507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2.2521839849889869E-2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1.0198752821700352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12.939260156067396</v>
      </c>
      <c r="I153" s="6">
        <f>IF('Log_working_3-way'!$D153="","",'True_Odds_Calculator_3-way'!O154/'True_Odds_Calculator_3-way'!B154-1)</f>
        <v>8.324841339542683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2.1570935673337344E-2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1.0212340039484731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6.7161524195352946</v>
      </c>
      <c r="I154" s="6">
        <f>IF('Log_working_3-way'!$D154="","",'True_Odds_Calculator_3-way'!O155/'True_Odds_Calculator_3-way'!B155-1)</f>
        <v>7.4099233154360977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2.2584501642846311E-2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1.0212845284927698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19.961989747643798</v>
      </c>
      <c r="I155" s="6">
        <f>IF('Log_working_3-way'!$D155="","",'True_Odds_Calculator_3-way'!O156/'True_Odds_Calculator_3-way'!B156-1)</f>
        <v>6.8485710796657475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2.249217586578478E-2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1.0229521523474008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22.013499785360789</v>
      </c>
      <c r="I156" s="6">
        <f>IF('Log_working_3-way'!$D156="","",'True_Odds_Calculator_3-way'!O157/'True_Odds_Calculator_3-way'!B157-1)</f>
        <v>6.3304625775310228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2.395976049387416E-2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1.0209784334164522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11.385332463607762</v>
      </c>
      <c r="I157" s="6">
        <f>IF('Log_working_3-way'!$D157="","",'True_Odds_Calculator_3-way'!O158/'True_Odds_Calculator_3-way'!B158-1)</f>
        <v>5.9543696829079655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2.2538552787663146E-2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1.0508039755587784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10.121763077262838</v>
      </c>
      <c r="I158" s="6">
        <f>IF('Log_working_3-way'!$D158="","",'True_Odds_Calculator_3-way'!O159/'True_Odds_Calculator_3-way'!B159-1)</f>
        <v>10.512656545784681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5.453417281015005E-2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1.0528359439185673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18.049970600020611</v>
      </c>
      <c r="I159" s="6">
        <f>IF('Log_working_3-way'!$D159="","",'True_Odds_Calculator_3-way'!O160/'True_Odds_Calculator_3-way'!B160-1)</f>
        <v>8.9862538789047992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5.5591693655081986E-2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1.0712912777433248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41.468933523487934</v>
      </c>
      <c r="I160" s="6">
        <f>IF('Log_working_3-way'!$D160="","",'True_Odds_Calculator_3-way'!O161/'True_Odds_Calculator_3-way'!B161-1)</f>
        <v>4.8928299572184724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6.0610953544316892E-2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1.0524340144060815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3.0637213736216644</v>
      </c>
      <c r="I161" s="6">
        <f>IF('Log_working_3-way'!$D161="","",'True_Odds_Calculator_3-way'!O162/'True_Odds_Calculator_3-way'!B162-1)</f>
        <v>5.5578985684799393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5.0474110686193008E-2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1.043969925374667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6.3364191306331543</v>
      </c>
      <c r="I162" s="6">
        <f>IF('Log_working_3-way'!$D162="","",'True_Odds_Calculator_3-way'!O163/'True_Odds_Calculator_3-way'!B163-1)</f>
        <v>7.319536703676814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4.5927210275870101E-2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1.0500076052834848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32.825603544122529</v>
      </c>
      <c r="I163" s="6">
        <f>IF('Log_working_3-way'!$D163="","",'True_Odds_Calculator_3-way'!O164/'True_Odds_Calculator_3-way'!B164-1)</f>
        <v>5.244685961167928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4.7456225165388721E-2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1.0422979675836417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18.960980702989449</v>
      </c>
      <c r="I164" s="6">
        <f>IF('Log_working_3-way'!$D164="","",'True_Odds_Calculator_3-way'!O165/'True_Odds_Calculator_3-way'!B165-1)</f>
        <v>7.791079848448824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4.4551592496798076E-2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1.0248272591468535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14.835213380423101</v>
      </c>
      <c r="I165" s="6">
        <f>IF('Log_working_3-way'!$D165="","",'True_Odds_Calculator_3-way'!O166/'True_Odds_Calculator_3-way'!B166-1)</f>
        <v>9.0050230496953301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2.6768929994736457E-2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1.0393533981509262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1.2693441465430926</v>
      </c>
      <c r="I166" s="6">
        <f>IF('Log_working_3-way'!$D166="","",'True_Odds_Calculator_3-way'!O167/'True_Odds_Calculator_3-way'!B167-1)</f>
        <v>2.8706750727331753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3.3411465658238715E-2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1.0243483406079827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14.843195865780316</v>
      </c>
      <c r="I167" s="6">
        <f>IF('Log_working_3-way'!$D167="","",'True_Odds_Calculator_3-way'!O168/'True_Odds_Calculator_3-way'!B168-1)</f>
        <v>7.734805107111697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2.6251599525659142E-2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1.0366281076665813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1.8302544754242573</v>
      </c>
      <c r="I168" s="6">
        <f>IF('Log_working_3-way'!$D168="","",'True_Odds_Calculator_3-way'!O169/'True_Odds_Calculator_3-way'!B169-1)</f>
        <v>3.1864611488196655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3.2435150082208875E-2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1.0295865109667961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33.459191914364304</v>
      </c>
      <c r="I169" s="6">
        <f>IF('Log_working_3-way'!$D169="","",'True_Odds_Calculator_3-way'!O170/'True_Odds_Calculator_3-way'!B170-1)</f>
        <v>4.2600120745863608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2.8197036376185203E-2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1.0260493287383186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18.745085816202359</v>
      </c>
      <c r="I170" s="6">
        <f>IF('Log_working_3-way'!$D170="","",'True_Odds_Calculator_3-way'!O171/'True_Odds_Calculator_3-way'!B171-1)</f>
        <v>7.9902791859435638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2.7625861947452535E-2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1.0241894022145925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11.518158277543483</v>
      </c>
      <c r="I171" s="6">
        <f>IF('Log_working_3-way'!$D171="","",'True_Odds_Calculator_3-way'!O172/'True_Odds_Calculator_3-way'!B172-1)</f>
        <v>8.6359514900741896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2.6245238332495813E-2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1.0600681561766043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64.961057670097262</v>
      </c>
      <c r="I172" s="6">
        <f>IF('Log_working_3-way'!$D172="","",'True_Odds_Calculator_3-way'!O173/'True_Odds_Calculator_3-way'!B173-1)</f>
        <v>0.71686372506292262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3.5479841425750225E-2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1.0260069806417151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32.368273860933897</v>
      </c>
      <c r="I173" s="6">
        <f>IF('Log_working_3-way'!$D173="","",'True_Odds_Calculator_3-way'!O174/'True_Odds_Calculator_3-way'!B174-1)</f>
        <v>5.7216517933023887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2.4882406666540735E-2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1.0250391867398967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33.200425406858066</v>
      </c>
      <c r="I174" s="6">
        <f>IF('Log_working_3-way'!$D174="","",'True_Odds_Calculator_3-way'!O175/'True_Odds_Calculator_3-way'!B175-1)</f>
        <v>5.6589747700596034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2.3752753015657158E-2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1.0302167472432433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0.94558247339288792</v>
      </c>
      <c r="I175" s="6">
        <f>IF('Log_working_3-way'!$D175="","",'True_Odds_Calculator_3-way'!O176/'True_Odds_Calculator_3-way'!B176-1)</f>
        <v>2.8699800516770089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2.5377631953418467E-2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1.0260082369451153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26.571751940776355</v>
      </c>
      <c r="I176" s="6">
        <f>IF('Log_working_3-way'!$D176="","",'True_Odds_Calculator_3-way'!O177/'True_Odds_Calculator_3-way'!B177-1)</f>
        <v>6.8204303107704858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2.6171476732212318E-2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1.0413046371101395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14.827116325267097</v>
      </c>
      <c r="I177" s="6">
        <f>IF('Log_working_3-way'!$D177="","",'True_Odds_Calculator_3-way'!O178/'True_Odds_Calculator_3-way'!B178-1)</f>
        <v>11.129959999744983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4.4066092006717295E-2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1.0759087137832837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55.238152644674734</v>
      </c>
      <c r="I178" s="6">
        <f>IF('Log_working_3-way'!$D178="","",'True_Odds_Calculator_3-way'!O179/'True_Odds_Calculator_3-way'!B179-1)</f>
        <v>2.9746604426002028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5.2161119284901192E-2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1.0488552403650089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24.59993222559666</v>
      </c>
      <c r="I179" s="6">
        <f>IF('Log_working_3-way'!$D179="","",'True_Odds_Calculator_3-way'!O180/'True_Odds_Calculator_3-way'!B180-1)</f>
        <v>9.9574475779517364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4.8688647099418114E-2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1.0604057300168876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44.962385185350968</v>
      </c>
      <c r="I180" s="6">
        <f>IF('Log_working_3-way'!$D180="","",'True_Odds_Calculator_3-way'!O181/'True_Odds_Calculator_3-way'!B181-1)</f>
        <v>4.2518019969772185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4.9234247689686317E-2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1.0410183575541581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12.334917585485195</v>
      </c>
      <c r="I181" s="6">
        <f>IF('Log_working_3-way'!$D181="","",'True_Odds_Calculator_3-way'!O182/'True_Odds_Calculator_3-way'!B182-1)</f>
        <v>11.573082344306458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4.4095144246561135E-2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1.0274097440582173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7.0747782153942413</v>
      </c>
      <c r="I182" s="6">
        <f>IF('Log_working_3-way'!$D182="","",'True_Odds_Calculator_3-way'!O183/'True_Odds_Calculator_3-way'!B183-1)</f>
        <v>5.2001069414945231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2.8514568614378843E-2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1.033847470423366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34.167014257771108</v>
      </c>
      <c r="I183" s="6">
        <f>IF('Log_working_3-way'!$D183="","",'True_Odds_Calculator_3-way'!O184/'True_Odds_Calculator_3-way'!B184-1)</f>
        <v>4.6539373432702096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3.1925457086053877E-2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1.0441514084722436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37.520634230930966</v>
      </c>
      <c r="I184" s="6">
        <f>IF('Log_working_3-way'!$D184="","",'True_Odds_Calculator_3-way'!O185/'True_Odds_Calculator_3-way'!B185-1)</f>
        <v>4.8052213592654391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3.9901960685954085E-2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1.0407079681939213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10.083883239963132</v>
      </c>
      <c r="I185" s="6">
        <f>IF('Log_working_3-way'!$D185="","",'True_Odds_Calculator_3-way'!O186/'True_Odds_Calculator_3-way'!B186-1)</f>
        <v>8.8418652585619384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4.3790637386696307E-2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1.020423696073782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7.5657948408054736</v>
      </c>
      <c r="I186" s="6">
        <f>IF('Log_working_3-way'!$D186="","",'True_Odds_Calculator_3-way'!O187/'True_Odds_Calculator_3-way'!B187-1)</f>
        <v>7.5153337144036385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2.1877721661764271E-2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1.0309410080951724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45.379319065367433</v>
      </c>
      <c r="I187" s="6">
        <f>IF('Log_working_3-way'!$D187="","",'True_Odds_Calculator_3-way'!O188/'True_Odds_Calculator_3-way'!B188-1)</f>
        <v>3.5292303774772877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2.5509357234740015E-2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1.0753369207248593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64.405897279395091</v>
      </c>
      <c r="I188" s="6">
        <f>IF('Log_working_3-way'!$D188="","",'True_Odds_Calculator_3-way'!O189/'True_Odds_Calculator_3-way'!B189-1)</f>
        <v>1.1205528585326845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4.4268917292632715E-2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1.0335542010770662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4.9812830041494776</v>
      </c>
      <c r="I189" s="6">
        <f>IF('Log_working_3-way'!$D189="","",'True_Odds_Calculator_3-way'!O190/'True_Odds_Calculator_3-way'!B190-1)</f>
        <v>6.7570581467034652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3.4554900699713009E-2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1.0252166286640425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32.794098076349854</v>
      </c>
      <c r="I190" s="6">
        <f>IF('Log_working_3-way'!$D190="","",'True_Odds_Calculator_3-way'!O191/'True_Odds_Calculator_3-way'!B191-1)</f>
        <v>6.2117898925338988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2.3908850781937829E-2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1.0595711485750603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39.086890174759731</v>
      </c>
      <c r="I191" s="6">
        <f>IF('Log_working_3-way'!$D191="","",'True_Odds_Calculator_3-way'!O192/'True_Odds_Calculator_3-way'!B192-1)</f>
        <v>5.8332316582783008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5.1855766246495349E-2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1.025012843126528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2.2391162454532298</v>
      </c>
      <c r="I192" s="6">
        <f>IF('Log_working_3-way'!$D192="","",'True_Odds_Calculator_3-way'!O193/'True_Odds_Calculator_3-way'!B193-1)</f>
        <v>6.3280005666792949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2.4303783398775591E-2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1.0253627798339955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29.110559932561682</v>
      </c>
      <c r="I193" s="6">
        <f>IF('Log_working_3-way'!$D193="","",'True_Odds_Calculator_3-way'!O194/'True_Odds_Calculator_3-way'!B194-1)</f>
        <v>6.1262391659240212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2.5029013076821816E-2</v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2.1800000000000002</v>
      </c>
      <c r="B2" s="4">
        <f>IF('True_Odds_Calculator_3-way'!B3="","",'True_Odds_Calculator_3-way'!B3)</f>
        <v>3.63</v>
      </c>
      <c r="C2" s="4">
        <f>IF('True_Odds_Calculator_3-way'!C3="","",'True_Odds_Calculator_3-way'!C3)</f>
        <v>3.34</v>
      </c>
      <c r="D2" s="9">
        <f>(K2/(AR2+K2-(AR2*K2)))</f>
        <v>0.44596117907487492</v>
      </c>
      <c r="E2" s="9">
        <f>(L2/(AR2+L2-(AR2*L2)))</f>
        <v>0.26532509255700198</v>
      </c>
      <c r="F2" s="9">
        <f>(M2/(AR2+M2-(AR2*M2)))</f>
        <v>0.28871372836812309</v>
      </c>
      <c r="G2" s="9">
        <f>AR2</f>
        <v>1.0528369879342945</v>
      </c>
      <c r="H2" s="9">
        <f>IF(A2="","",1/D2)</f>
        <v>2.2423476457624676</v>
      </c>
      <c r="I2" s="9">
        <f>IF(B2="","",1/E2)</f>
        <v>3.7689612782671951</v>
      </c>
      <c r="J2" s="9">
        <f>IF(C2="","",1/F2)</f>
        <v>3.4636385517662487</v>
      </c>
      <c r="K2" s="11">
        <f>1/A2</f>
        <v>0.4587155963302752</v>
      </c>
      <c r="L2" s="11">
        <f>1/B2</f>
        <v>0.27548209366391185</v>
      </c>
      <c r="M2" s="11">
        <f>1/C2</f>
        <v>0.29940119760479045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-0.27475400249618287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0.23268346921291236</v>
      </c>
      <c r="Q2" s="11">
        <f>2*'OddsRatio_working_3-way'!K2*'OddsRatio_working_3-way'!L2*'OddsRatio_working_3-way'!M2</f>
        <v>7.5669420882247942E-2</v>
      </c>
      <c r="R2" s="11">
        <f>O2/N2</f>
        <v>0</v>
      </c>
      <c r="S2" s="11">
        <f>P2/N2</f>
        <v>-0.84687927054363843</v>
      </c>
      <c r="T2" s="11">
        <f>Q2/N2</f>
        <v>-0.27540789285971989</v>
      </c>
      <c r="U2" s="11">
        <f>'OddsRatio_working_3-way'!S2-'OddsRatio_working_3-way'!R2^2/3</f>
        <v>-0.84687927054363843</v>
      </c>
      <c r="V2" s="11">
        <f>'OddsRatio_working_3-way'!S2*'OddsRatio_working_3-way'!R2/3-2*'OddsRatio_working_3-way'!R2^3/27-'OddsRatio_working_3-way'!T2</f>
        <v>0.27540789285971989</v>
      </c>
      <c r="W2" s="11">
        <f>'OddsRatio_working_3-way'!V2^2+4*'OddsRatio_working_3-way'!U2^3/27</f>
        <v>-1.413354778600126E-2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0.1499858786981563</v>
      </c>
      <c r="Y2" s="11">
        <f>IF('OddsRatio_working_3-way'!W2&gt;=0,IF('OddsRatio_working_3-way'!V2+SQRT('OddsRatio_working_3-way'!W2)&gt;0,0,PI()),ACOS('OddsRatio_working_3-way'!V2/(2*'OddsRatio_working_3-way'!X2)))</f>
        <v>0.40750438180210202</v>
      </c>
      <c r="Z2" s="11">
        <f>'OddsRatio_working_3-way'!X2^(1/3)*COS('OddsRatio_working_3-way'!Y2/3)</f>
        <v>0.52641849396714724</v>
      </c>
      <c r="AA2" s="11">
        <f>'OddsRatio_working_3-way'!X2^(1/3)*COS(('OddsRatio_working_3-way'!Y2+2*PI())/3)</f>
        <v>-0.32551891351237194</v>
      </c>
      <c r="AB2" s="11">
        <f>'OddsRatio_working_3-way'!X2^(1/3)*COS(('OddsRatio_working_3-way'!Y2+4*PI())/3)</f>
        <v>-0.20089958045477538</v>
      </c>
      <c r="AC2" s="11">
        <f>'OddsRatio_working_3-way'!X2^(1/3)*SIN('OddsRatio_working_3-way'!Y2/3)</f>
        <v>7.1949005487035159E-2</v>
      </c>
      <c r="AD2" s="11">
        <f>'OddsRatio_working_3-way'!X2^(1/3)*SIN(('OddsRatio_working_3-way'!Y2+2*PI())/3)</f>
        <v>0.41991728605397721</v>
      </c>
      <c r="AE2" s="11">
        <f>'OddsRatio_working_3-way'!X2^(1/3)*SIN(('OddsRatio_working_3-way'!Y2+4*PI())/3)</f>
        <v>-0.49186629154101225</v>
      </c>
      <c r="AF2" s="11">
        <f>-'OddsRatio_working_3-way'!U2/(3*'OddsRatio_working_3-way'!X2^(1/3))*COS(('OddsRatio_working_3-way'!Y2)/3)</f>
        <v>0.52641849396714713</v>
      </c>
      <c r="AG2" s="11">
        <f>-'OddsRatio_working_3-way'!U2/(3*'OddsRatio_working_3-way'!X2^(1/3))*COS(('OddsRatio_working_3-way'!Y2+2*PI())/3)</f>
        <v>-0.32551891351237189</v>
      </c>
      <c r="AH2" s="11">
        <f>-'OddsRatio_working_3-way'!U2/(3*'OddsRatio_working_3-way'!X2^(1/3))*COS(('OddsRatio_working_3-way'!Y2+4*PI())/3)</f>
        <v>-0.20089958045477535</v>
      </c>
      <c r="AI2" s="11">
        <f>'OddsRatio_working_3-way'!U2/(3*'OddsRatio_working_3-way'!X2^(1/3))*SIN(('OddsRatio_working_3-way'!Y2)/3)</f>
        <v>-7.1949005487035145E-2</v>
      </c>
      <c r="AJ2" s="11">
        <f>'OddsRatio_working_3-way'!U2/(3*'OddsRatio_working_3-way'!X2^(1/3))*SIN(('OddsRatio_working_3-way'!Y2+2*PI())/3)</f>
        <v>-0.4199172860539771</v>
      </c>
      <c r="AK2" s="11">
        <f>'OddsRatio_working_3-way'!U2/(3*'OddsRatio_working_3-way'!X2^(1/3))*SIN(('OddsRatio_working_3-way'!Y2+4*PI())/3)</f>
        <v>0.49186629154101219</v>
      </c>
      <c r="AL2" s="11">
        <f>'OddsRatio_working_3-way'!Z2+'OddsRatio_working_3-way'!AF2</f>
        <v>1.0528369879342945</v>
      </c>
      <c r="AM2" s="11">
        <f>'OddsRatio_working_3-way'!AA2+'OddsRatio_working_3-way'!AG2</f>
        <v>-0.65103782702474389</v>
      </c>
      <c r="AN2" s="11">
        <f>'OddsRatio_working_3-way'!AB2+'OddsRatio_working_3-way'!AH2</f>
        <v>-0.4017991609095507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1.0528369879342945</v>
      </c>
      <c r="AS2" s="11">
        <f>IF(('OddsRatio_working_3-way'!X2=0),IF(Q2&gt;0,-Q2^(1/3),(-Q2)^(1/3)),'OddsRatio_working_3-way'!AM2-'OddsRatio_working_3-way'!R2/3)</f>
        <v>-0.65103782702474389</v>
      </c>
      <c r="AT2" s="11">
        <f>IF(('OddsRatio_working_3-way'!X2=0),IF(Q2&gt;0,-Q2^(1/3),(-Q2)^(1/3)),'OddsRatio_working_3-way'!AN2-'OddsRatio_working_3-way'!R2/3)</f>
        <v>-0.4017991609095507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2.19</v>
      </c>
      <c r="B3" s="4">
        <f>IF('True_Odds_Calculator_3-way'!B4="","",'True_Odds_Calculator_3-way'!B4)</f>
        <v>3.68</v>
      </c>
      <c r="C3" s="4">
        <f>IF('True_Odds_Calculator_3-way'!C4="","",'True_Odds_Calculator_3-way'!C4)</f>
        <v>3.4</v>
      </c>
      <c r="D3" s="9">
        <f t="shared" ref="D3" si="0">(K3/(AR3+K3-(AR3*K3)))</f>
        <v>0.44805678241066738</v>
      </c>
      <c r="E3" s="9">
        <f t="shared" ref="E3" si="1">(L3/(AR3+L3-(AR3*L3)))</f>
        <v>0.26495169518041345</v>
      </c>
      <c r="F3" s="9">
        <f t="shared" ref="F3" si="2">(M3/(AR3+M3-(AR3*M3)))</f>
        <v>0.28699152240891906</v>
      </c>
      <c r="G3" s="9">
        <f t="shared" ref="G3" si="3">AR3</f>
        <v>1.0351764510996493</v>
      </c>
      <c r="H3" s="9">
        <f t="shared" ref="H3" si="4">IF(A3="","",1/D3)</f>
        <v>2.2318599768085821</v>
      </c>
      <c r="I3" s="9">
        <f t="shared" ref="I3" si="5">IF(B3="","",1/E3)</f>
        <v>3.7742728889470603</v>
      </c>
      <c r="J3" s="9">
        <f t="shared" ref="J3" si="6">IF(C3="","",1/F3)</f>
        <v>3.4844234826391589</v>
      </c>
      <c r="K3" s="11">
        <f t="shared" ref="K3" si="7">1/A3</f>
        <v>0.45662100456621008</v>
      </c>
      <c r="L3" s="11">
        <f t="shared" ref="L3" si="8">1/B3</f>
        <v>0.27173913043478259</v>
      </c>
      <c r="M3" s="11">
        <f t="shared" ref="M3" si="9">1/C3</f>
        <v>0.29411764705882354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-0.27933293627159017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0.22882142732018362</v>
      </c>
      <c r="Q3" s="11">
        <f>2*'OddsRatio_working_3-way'!K3*'OddsRatio_working_3-way'!L3*'OddsRatio_working_3-way'!M3</f>
        <v>7.298929101122284E-2</v>
      </c>
      <c r="R3" s="11">
        <f t="shared" ref="R3" si="10">O3/N3</f>
        <v>0</v>
      </c>
      <c r="S3" s="11">
        <f t="shared" ref="S3" si="11">P3/N3</f>
        <v>-0.81917095196287504</v>
      </c>
      <c r="T3" s="11">
        <f t="shared" ref="T3" si="12">Q3/N3</f>
        <v>-0.26129854927045454</v>
      </c>
      <c r="U3" s="11">
        <f>'OddsRatio_working_3-way'!S3-'OddsRatio_working_3-way'!R3^2/3</f>
        <v>-0.81917095196287504</v>
      </c>
      <c r="V3" s="11">
        <f>'OddsRatio_working_3-way'!S3*'OddsRatio_working_3-way'!R3/3-2*'OddsRatio_working_3-way'!R3^3/27-'OddsRatio_working_3-way'!T3</f>
        <v>0.26129854927045454</v>
      </c>
      <c r="W3" s="11">
        <f>'OddsRatio_working_3-way'!V3^2+4*'OddsRatio_working_3-way'!U3^3/27</f>
        <v>-1.3159710303005223E-2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0.14268553023506744</v>
      </c>
      <c r="Y3" s="11">
        <f>IF('OddsRatio_working_3-way'!W3&gt;=0,IF('OddsRatio_working_3-way'!V3+SQRT('OddsRatio_working_3-way'!W3)&gt;0,0,PI()),ACOS('OddsRatio_working_3-way'!V3/(2*'OddsRatio_working_3-way'!X3)))</f>
        <v>0.41368710928724117</v>
      </c>
      <c r="Z3" s="11">
        <f>'OddsRatio_working_3-way'!X3^(1/3)*COS('OddsRatio_working_3-way'!Y3/3)</f>
        <v>0.51758822554982464</v>
      </c>
      <c r="AA3" s="11">
        <f>'OddsRatio_working_3-way'!X3^(1/3)*COS(('OddsRatio_working_3-way'!Y3+2*PI())/3)</f>
        <v>-0.32099989682958574</v>
      </c>
      <c r="AB3" s="11">
        <f>'OddsRatio_working_3-way'!X3^(1/3)*COS(('OddsRatio_working_3-way'!Y3+4*PI())/3)</f>
        <v>-0.19658832872023899</v>
      </c>
      <c r="AC3" s="11">
        <f>'OddsRatio_working_3-way'!X3^(1/3)*SIN('OddsRatio_working_3-way'!Y3/3)</f>
        <v>7.1829052338234875E-2</v>
      </c>
      <c r="AD3" s="11">
        <f>'OddsRatio_working_3-way'!X3^(1/3)*SIN(('OddsRatio_working_3-way'!Y3+2*PI())/3)</f>
        <v>0.41233002585674056</v>
      </c>
      <c r="AE3" s="11">
        <f>'OddsRatio_working_3-way'!X3^(1/3)*SIN(('OddsRatio_working_3-way'!Y3+4*PI())/3)</f>
        <v>-0.48415907819497539</v>
      </c>
      <c r="AF3" s="11">
        <f>-'OddsRatio_working_3-way'!U3/(3*'OddsRatio_working_3-way'!X3^(1/3))*COS(('OddsRatio_working_3-way'!Y3)/3)</f>
        <v>0.51758822554982464</v>
      </c>
      <c r="AG3" s="11">
        <f>-'OddsRatio_working_3-way'!U3/(3*'OddsRatio_working_3-way'!X3^(1/3))*COS(('OddsRatio_working_3-way'!Y3+2*PI())/3)</f>
        <v>-0.32099989682958574</v>
      </c>
      <c r="AH3" s="11">
        <f>-'OddsRatio_working_3-way'!U3/(3*'OddsRatio_working_3-way'!X3^(1/3))*COS(('OddsRatio_working_3-way'!Y3+4*PI())/3)</f>
        <v>-0.19658832872023899</v>
      </c>
      <c r="AI3" s="11">
        <f>'OddsRatio_working_3-way'!U3/(3*'OddsRatio_working_3-way'!X3^(1/3))*SIN(('OddsRatio_working_3-way'!Y3)/3)</f>
        <v>-7.1829052338234875E-2</v>
      </c>
      <c r="AJ3" s="11">
        <f>'OddsRatio_working_3-way'!U3/(3*'OddsRatio_working_3-way'!X3^(1/3))*SIN(('OddsRatio_working_3-way'!Y3+2*PI())/3)</f>
        <v>-0.41233002585674056</v>
      </c>
      <c r="AK3" s="11">
        <f>'OddsRatio_working_3-way'!U3/(3*'OddsRatio_working_3-way'!X3^(1/3))*SIN(('OddsRatio_working_3-way'!Y3+4*PI())/3)</f>
        <v>0.48415907819497539</v>
      </c>
      <c r="AL3" s="11">
        <f>'OddsRatio_working_3-way'!Z3+'OddsRatio_working_3-way'!AF3</f>
        <v>1.0351764510996493</v>
      </c>
      <c r="AM3" s="11">
        <f>'OddsRatio_working_3-way'!AA3+'OddsRatio_working_3-way'!AG3</f>
        <v>-0.64199979365917148</v>
      </c>
      <c r="AN3" s="11">
        <f>'OddsRatio_working_3-way'!AB3+'OddsRatio_working_3-way'!AH3</f>
        <v>-0.39317665744047797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1.0351764510996493</v>
      </c>
      <c r="AS3" s="11">
        <f>IF(('OddsRatio_working_3-way'!X3=0),IF(Q3&gt;0,-Q3^(1/3),(-Q3)^(1/3)),'OddsRatio_working_3-way'!AM3-'OddsRatio_working_3-way'!R3/3)</f>
        <v>-0.64199979365917148</v>
      </c>
      <c r="AT3" s="11">
        <f>IF(('OddsRatio_working_3-way'!X3=0),IF(Q3&gt;0,-Q3^(1/3),(-Q3)^(1/3)),'OddsRatio_working_3-way'!AN3-'OddsRatio_working_3-way'!R3/3)</f>
        <v>-0.39317665744047797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1.63</v>
      </c>
      <c r="B4" s="4">
        <f>IF('True_Odds_Calculator_3-way'!B5="","",'True_Odds_Calculator_3-way'!B5)</f>
        <v>4.2</v>
      </c>
      <c r="C4" s="4">
        <f>IF('True_Odds_Calculator_3-way'!C5="","",'True_Odds_Calculator_3-way'!C5)</f>
        <v>5.51</v>
      </c>
      <c r="D4" s="9">
        <f t="shared" ref="D4:D67" si="13">(K4/(AR4+K4-(AR4*K4)))</f>
        <v>0.59947569968850856</v>
      </c>
      <c r="E4" s="9">
        <f t="shared" ref="E4:E67" si="14">(L4/(AR4+L4-(AR4*L4)))</f>
        <v>0.22760133231527652</v>
      </c>
      <c r="F4" s="9">
        <f t="shared" ref="F4:F67" si="15">(M4/(AR4+M4-(AR4*M4)))</f>
        <v>0.17292296799621484</v>
      </c>
      <c r="G4" s="9">
        <f t="shared" ref="G4:G67" si="16">AR4</f>
        <v>1.0605148098040158</v>
      </c>
      <c r="H4" s="9">
        <f t="shared" ref="H4:H67" si="17">IF(A4="","",1/D4)</f>
        <v>1.6681243301765301</v>
      </c>
      <c r="I4" s="9">
        <f t="shared" ref="I4:I67" si="18">IF(B4="","",1/E4)</f>
        <v>4.3936473913728511</v>
      </c>
      <c r="J4" s="9">
        <f t="shared" ref="J4:J67" si="19">IF(C4="","",1/F4)</f>
        <v>5.7829217922161114</v>
      </c>
      <c r="K4" s="11">
        <f t="shared" ref="K4:K67" si="20">1/A4</f>
        <v>0.61349693251533743</v>
      </c>
      <c r="L4" s="11">
        <f t="shared" ref="L4:L67" si="21">1/B4</f>
        <v>0.23809523809523808</v>
      </c>
      <c r="M4" s="11">
        <f t="shared" ref="M4:M67" si="22">1/C4</f>
        <v>0.18148820326678766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-0.24103414873125262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0.22109430546961858</v>
      </c>
      <c r="Q4" s="11">
        <f>2*'OddsRatio_working_3-way'!K4*'OddsRatio_working_3-way'!L4*'OddsRatio_working_3-way'!M4</f>
        <v>5.3020217138997267E-2</v>
      </c>
      <c r="R4" s="11">
        <f t="shared" ref="R4:R67" si="23">O4/N4</f>
        <v>0</v>
      </c>
      <c r="S4" s="11">
        <f t="shared" ref="S4:S67" si="24">P4/N4</f>
        <v>-0.9172737831274419</v>
      </c>
      <c r="T4" s="11">
        <f t="shared" ref="T4:T67" si="25">Q4/N4</f>
        <v>-0.21996973216485419</v>
      </c>
      <c r="U4" s="11">
        <f>'OddsRatio_working_3-way'!S4-'OddsRatio_working_3-way'!R4^2/3</f>
        <v>-0.9172737831274419</v>
      </c>
      <c r="V4" s="11">
        <f>'OddsRatio_working_3-way'!S4*'OddsRatio_working_3-way'!R4/3-2*'OddsRatio_working_3-way'!R4^3/27-'OddsRatio_working_3-way'!T4</f>
        <v>0.21996973216485419</v>
      </c>
      <c r="W4" s="11">
        <f>'OddsRatio_working_3-way'!V4^2+4*'OddsRatio_working_3-way'!U4^3/27</f>
        <v>-6.5951995877772104E-2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0.16907001430357912</v>
      </c>
      <c r="Y4" s="11">
        <f>IF('OddsRatio_working_3-way'!W4&gt;=0,IF('OddsRatio_working_3-way'!V4+SQRT('OddsRatio_working_3-way'!W4)&gt;0,0,PI()),ACOS('OddsRatio_working_3-way'!V4/(2*'OddsRatio_working_3-way'!X4)))</f>
        <v>0.86251620253969397</v>
      </c>
      <c r="Z4" s="11">
        <f>'OddsRatio_working_3-way'!X4^(1/3)*COS('OddsRatio_working_3-way'!Y4/3)</f>
        <v>0.5302574049020079</v>
      </c>
      <c r="AA4" s="11">
        <f>'OddsRatio_working_3-way'!X4^(1/3)*COS(('OddsRatio_working_3-way'!Y4+2*PI())/3)</f>
        <v>-0.40091809523188904</v>
      </c>
      <c r="AB4" s="11">
        <f>'OddsRatio_working_3-way'!X4^(1/3)*COS(('OddsRatio_working_3-way'!Y4+4*PI())/3)</f>
        <v>-0.12933930967011881</v>
      </c>
      <c r="AC4" s="11">
        <f>'OddsRatio_working_3-way'!X4^(1/3)*SIN('OddsRatio_working_3-way'!Y4/3)</f>
        <v>0.15679608495027969</v>
      </c>
      <c r="AD4" s="11">
        <f>'OddsRatio_working_3-way'!X4^(1/3)*SIN(('OddsRatio_working_3-way'!Y4+2*PI())/3)</f>
        <v>0.38081834071481024</v>
      </c>
      <c r="AE4" s="11">
        <f>'OddsRatio_working_3-way'!X4^(1/3)*SIN(('OddsRatio_working_3-way'!Y4+4*PI())/3)</f>
        <v>-0.53761442566508988</v>
      </c>
      <c r="AF4" s="11">
        <f>-'OddsRatio_working_3-way'!U4/(3*'OddsRatio_working_3-way'!X4^(1/3))*COS(('OddsRatio_working_3-way'!Y4)/3)</f>
        <v>0.5302574049020079</v>
      </c>
      <c r="AG4" s="11">
        <f>-'OddsRatio_working_3-way'!U4/(3*'OddsRatio_working_3-way'!X4^(1/3))*COS(('OddsRatio_working_3-way'!Y4+2*PI())/3)</f>
        <v>-0.40091809523188904</v>
      </c>
      <c r="AH4" s="11">
        <f>-'OddsRatio_working_3-way'!U4/(3*'OddsRatio_working_3-way'!X4^(1/3))*COS(('OddsRatio_working_3-way'!Y4+4*PI())/3)</f>
        <v>-0.12933930967011881</v>
      </c>
      <c r="AI4" s="11">
        <f>'OddsRatio_working_3-way'!U4/(3*'OddsRatio_working_3-way'!X4^(1/3))*SIN(('OddsRatio_working_3-way'!Y4)/3)</f>
        <v>-0.15679608495027969</v>
      </c>
      <c r="AJ4" s="11">
        <f>'OddsRatio_working_3-way'!U4/(3*'OddsRatio_working_3-way'!X4^(1/3))*SIN(('OddsRatio_working_3-way'!Y4+2*PI())/3)</f>
        <v>-0.38081834071481024</v>
      </c>
      <c r="AK4" s="11">
        <f>'OddsRatio_working_3-way'!U4/(3*'OddsRatio_working_3-way'!X4^(1/3))*SIN(('OddsRatio_working_3-way'!Y4+4*PI())/3)</f>
        <v>0.53761442566508988</v>
      </c>
      <c r="AL4" s="11">
        <f>'OddsRatio_working_3-way'!Z4+'OddsRatio_working_3-way'!AF4</f>
        <v>1.0605148098040158</v>
      </c>
      <c r="AM4" s="11">
        <f>'OddsRatio_working_3-way'!AA4+'OddsRatio_working_3-way'!AG4</f>
        <v>-0.80183619046377808</v>
      </c>
      <c r="AN4" s="11">
        <f>'OddsRatio_working_3-way'!AB4+'OddsRatio_working_3-way'!AH4</f>
        <v>-0.25867861934023761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1.0605148098040158</v>
      </c>
      <c r="AS4" s="11">
        <f>IF(('OddsRatio_working_3-way'!X4=0),IF(Q4&gt;0,-Q4^(1/3),(-Q4)^(1/3)),'OddsRatio_working_3-way'!AM4-'OddsRatio_working_3-way'!R4/3)</f>
        <v>-0.80183619046377808</v>
      </c>
      <c r="AT4" s="11">
        <f>IF(('OddsRatio_working_3-way'!X4=0),IF(Q4&gt;0,-Q4^(1/3),(-Q4)^(1/3)),'OddsRatio_working_3-way'!AN4-'OddsRatio_working_3-way'!R4/3)</f>
        <v>-0.25867861934023761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1.81</v>
      </c>
      <c r="B5" s="4">
        <f>IF('True_Odds_Calculator_3-way'!B6="","",'True_Odds_Calculator_3-way'!B6)</f>
        <v>3.84</v>
      </c>
      <c r="C5" s="4">
        <f>IF('True_Odds_Calculator_3-way'!C6="","",'True_Odds_Calculator_3-way'!C6)</f>
        <v>4.59</v>
      </c>
      <c r="D5" s="9">
        <f t="shared" si="13"/>
        <v>0.53990339926119491</v>
      </c>
      <c r="E5" s="9">
        <f t="shared" si="14"/>
        <v>0.25075844695237764</v>
      </c>
      <c r="F5" s="9">
        <f t="shared" si="15"/>
        <v>0.20933815378642742</v>
      </c>
      <c r="G5" s="9">
        <f t="shared" si="16"/>
        <v>1.0520780115786388</v>
      </c>
      <c r="H5" s="9">
        <f t="shared" si="17"/>
        <v>1.8521831893786969</v>
      </c>
      <c r="I5" s="9">
        <f t="shared" si="18"/>
        <v>3.9879015528833341</v>
      </c>
      <c r="J5" s="9">
        <f t="shared" si="19"/>
        <v>4.7769600615673129</v>
      </c>
      <c r="K5" s="11">
        <f t="shared" si="20"/>
        <v>0.5524861878453039</v>
      </c>
      <c r="L5" s="11">
        <f t="shared" si="21"/>
        <v>0.26041666666666669</v>
      </c>
      <c r="M5" s="11">
        <f t="shared" si="22"/>
        <v>0.2178649237472767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-0.25886618459538502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0.22694262890341321</v>
      </c>
      <c r="Q5" s="11">
        <f>2*'OddsRatio_working_3-way'!K5*'OddsRatio_working_3-way'!L5*'OddsRatio_working_3-way'!M5</f>
        <v>6.2691333951219133E-2</v>
      </c>
      <c r="R5" s="11">
        <f t="shared" si="23"/>
        <v>0</v>
      </c>
      <c r="S5" s="11">
        <f t="shared" si="24"/>
        <v>-0.87667931312902381</v>
      </c>
      <c r="T5" s="11">
        <f t="shared" si="25"/>
        <v>-0.24217660583674694</v>
      </c>
      <c r="U5" s="11">
        <f>'OddsRatio_working_3-way'!S5-'OddsRatio_working_3-way'!R5^2/3</f>
        <v>-0.87667931312902381</v>
      </c>
      <c r="V5" s="11">
        <f>'OddsRatio_working_3-way'!S5*'OddsRatio_working_3-way'!R5/3-2*'OddsRatio_working_3-way'!R5^3/27-'OddsRatio_working_3-way'!T5</f>
        <v>0.24217660583674694</v>
      </c>
      <c r="W5" s="11">
        <f>'OddsRatio_working_3-way'!V5^2+4*'OddsRatio_working_3-way'!U5^3/27</f>
        <v>-4.1170707114590178E-2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0.15797168696414973</v>
      </c>
      <c r="Y5" s="11">
        <f>IF('OddsRatio_working_3-way'!W5&gt;=0,IF('OddsRatio_working_3-way'!V5+SQRT('OddsRatio_working_3-way'!W5)&gt;0,0,PI()),ACOS('OddsRatio_working_3-way'!V5/(2*'OddsRatio_working_3-way'!X5)))</f>
        <v>0.69739306271454393</v>
      </c>
      <c r="Z5" s="11">
        <f>'OddsRatio_working_3-way'!X5^(1/3)*COS('OddsRatio_working_3-way'!Y5/3)</f>
        <v>0.52603900578931928</v>
      </c>
      <c r="AA5" s="11">
        <f>'OddsRatio_working_3-way'!X5^(1/3)*COS(('OddsRatio_working_3-way'!Y5+2*PI())/3)</f>
        <v>-0.37087149209001136</v>
      </c>
      <c r="AB5" s="11">
        <f>'OddsRatio_working_3-way'!X5^(1/3)*COS(('OddsRatio_working_3-way'!Y5+4*PI())/3)</f>
        <v>-0.15516751369930767</v>
      </c>
      <c r="AC5" s="11">
        <f>'OddsRatio_working_3-way'!X5^(1/3)*SIN('OddsRatio_working_3-way'!Y5/3)</f>
        <v>0.12453674998914593</v>
      </c>
      <c r="AD5" s="11">
        <f>'OddsRatio_working_3-way'!X5^(1/3)*SIN(('OddsRatio_working_3-way'!Y5+2*PI())/3)</f>
        <v>0.39329476740048702</v>
      </c>
      <c r="AE5" s="11">
        <f>'OddsRatio_working_3-way'!X5^(1/3)*SIN(('OddsRatio_working_3-way'!Y5+4*PI())/3)</f>
        <v>-0.51783151738963296</v>
      </c>
      <c r="AF5" s="11">
        <f>-'OddsRatio_working_3-way'!U5/(3*'OddsRatio_working_3-way'!X5^(1/3))*COS(('OddsRatio_working_3-way'!Y5)/3)</f>
        <v>0.52603900578931939</v>
      </c>
      <c r="AG5" s="11">
        <f>-'OddsRatio_working_3-way'!U5/(3*'OddsRatio_working_3-way'!X5^(1/3))*COS(('OddsRatio_working_3-way'!Y5+2*PI())/3)</f>
        <v>-0.37087149209001141</v>
      </c>
      <c r="AH5" s="11">
        <f>-'OddsRatio_working_3-way'!U5/(3*'OddsRatio_working_3-way'!X5^(1/3))*COS(('OddsRatio_working_3-way'!Y5+4*PI())/3)</f>
        <v>-0.1551675136993077</v>
      </c>
      <c r="AI5" s="11">
        <f>'OddsRatio_working_3-way'!U5/(3*'OddsRatio_working_3-way'!X5^(1/3))*SIN(('OddsRatio_working_3-way'!Y5)/3)</f>
        <v>-0.12453674998914596</v>
      </c>
      <c r="AJ5" s="11">
        <f>'OddsRatio_working_3-way'!U5/(3*'OddsRatio_working_3-way'!X5^(1/3))*SIN(('OddsRatio_working_3-way'!Y5+2*PI())/3)</f>
        <v>-0.39329476740048713</v>
      </c>
      <c r="AK5" s="11">
        <f>'OddsRatio_working_3-way'!U5/(3*'OddsRatio_working_3-way'!X5^(1/3))*SIN(('OddsRatio_working_3-way'!Y5+4*PI())/3)</f>
        <v>0.51783151738963307</v>
      </c>
      <c r="AL5" s="11">
        <f>'OddsRatio_working_3-way'!Z5+'OddsRatio_working_3-way'!AF5</f>
        <v>1.0520780115786388</v>
      </c>
      <c r="AM5" s="11">
        <f>'OddsRatio_working_3-way'!AA5+'OddsRatio_working_3-way'!AG5</f>
        <v>-0.74174298418002271</v>
      </c>
      <c r="AN5" s="11">
        <f>'OddsRatio_working_3-way'!AB5+'OddsRatio_working_3-way'!AH5</f>
        <v>-0.3103350273986154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1.0520780115786388</v>
      </c>
      <c r="AS5" s="11">
        <f>IF(('OddsRatio_working_3-way'!X5=0),IF(Q5&gt;0,-Q5^(1/3),(-Q5)^(1/3)),'OddsRatio_working_3-way'!AM5-'OddsRatio_working_3-way'!R5/3)</f>
        <v>-0.74174298418002271</v>
      </c>
      <c r="AT5" s="11">
        <f>IF(('OddsRatio_working_3-way'!X5=0),IF(Q5&gt;0,-Q5^(1/3),(-Q5)^(1/3)),'OddsRatio_working_3-way'!AN5-'OddsRatio_working_3-way'!R5/3)</f>
        <v>-0.3103350273986154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2.59</v>
      </c>
      <c r="B6" s="4">
        <f>IF('True_Odds_Calculator_3-way'!B7="","",'True_Odds_Calculator_3-way'!B7)</f>
        <v>3.26</v>
      </c>
      <c r="C6" s="4">
        <f>IF('True_Odds_Calculator_3-way'!C7="","",'True_Odds_Calculator_3-way'!C7)</f>
        <v>3.04</v>
      </c>
      <c r="D6" s="9">
        <f t="shared" si="13"/>
        <v>0.37838332878818792</v>
      </c>
      <c r="E6" s="9">
        <f t="shared" si="14"/>
        <v>0.29984278056994584</v>
      </c>
      <c r="F6" s="9">
        <f t="shared" si="15"/>
        <v>0.32177389064186612</v>
      </c>
      <c r="G6" s="9">
        <f t="shared" si="16"/>
        <v>1.0332217397562444</v>
      </c>
      <c r="H6" s="9">
        <f t="shared" si="17"/>
        <v>2.6428225662124287</v>
      </c>
      <c r="I6" s="9">
        <f t="shared" si="18"/>
        <v>3.3350811318491123</v>
      </c>
      <c r="J6" s="9">
        <f t="shared" si="19"/>
        <v>3.1077723491027385</v>
      </c>
      <c r="K6" s="11">
        <f t="shared" si="20"/>
        <v>0.38610038610038611</v>
      </c>
      <c r="L6" s="11">
        <f t="shared" si="21"/>
        <v>0.30674846625766872</v>
      </c>
      <c r="M6" s="11">
        <f t="shared" si="22"/>
        <v>0.32894736842105265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-0.2855911749195571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0.22946917118696258</v>
      </c>
      <c r="Q6" s="11">
        <f>2*'OddsRatio_working_3-way'!K6*'OddsRatio_working_3-way'!L6*'OddsRatio_working_3-way'!M6</f>
        <v>7.7918224511702078E-2</v>
      </c>
      <c r="R6" s="11">
        <f t="shared" si="23"/>
        <v>0</v>
      </c>
      <c r="S6" s="11">
        <f t="shared" si="24"/>
        <v>-0.80348831245082242</v>
      </c>
      <c r="T6" s="11">
        <f t="shared" si="25"/>
        <v>-0.27283134548415028</v>
      </c>
      <c r="U6" s="11">
        <f>'OddsRatio_working_3-way'!S6-'OddsRatio_working_3-way'!R6^2/3</f>
        <v>-0.80348831245082242</v>
      </c>
      <c r="V6" s="11">
        <f>'OddsRatio_working_3-way'!S6*'OddsRatio_working_3-way'!R6/3-2*'OddsRatio_working_3-way'!R6^3/27-'OddsRatio_working_3-way'!T6</f>
        <v>0.27283134548415028</v>
      </c>
      <c r="W6" s="11">
        <f>'OddsRatio_working_3-way'!V6^2+4*'OddsRatio_working_3-way'!U6^3/27</f>
        <v>-2.4114726738275333E-3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0.13860773404875293</v>
      </c>
      <c r="Y6" s="11">
        <f>IF('OddsRatio_working_3-way'!W6&gt;=0,IF('OddsRatio_working_3-way'!V6+SQRT('OddsRatio_working_3-way'!W6)&gt;0,0,PI()),ACOS('OddsRatio_working_3-way'!V6/(2*'OddsRatio_working_3-way'!X6)))</f>
        <v>0.17808266223774805</v>
      </c>
      <c r="Z6" s="11">
        <f>'OddsRatio_working_3-way'!X6^(1/3)*COS('OddsRatio_working_3-way'!Y6/3)</f>
        <v>0.51661086987812221</v>
      </c>
      <c r="AA6" s="11">
        <f>'OddsRatio_working_3-way'!X6^(1/3)*COS(('OddsRatio_working_3-way'!Y6+2*PI())/3)</f>
        <v>-0.28489462363546558</v>
      </c>
      <c r="AB6" s="11">
        <f>'OddsRatio_working_3-way'!X6^(1/3)*COS(('OddsRatio_working_3-way'!Y6+4*PI())/3)</f>
        <v>-0.23171624624265658</v>
      </c>
      <c r="AC6" s="11">
        <f>'OddsRatio_working_3-way'!X6^(1/3)*SIN('OddsRatio_working_3-way'!Y6/3)</f>
        <v>3.070255050280575E-2</v>
      </c>
      <c r="AD6" s="11">
        <f>'OddsRatio_working_3-way'!X6^(1/3)*SIN(('OddsRatio_working_3-way'!Y6+2*PI())/3)</f>
        <v>0.43204686193422809</v>
      </c>
      <c r="AE6" s="11">
        <f>'OddsRatio_working_3-way'!X6^(1/3)*SIN(('OddsRatio_working_3-way'!Y6+4*PI())/3)</f>
        <v>-0.46274941243703382</v>
      </c>
      <c r="AF6" s="11">
        <f>-'OddsRatio_working_3-way'!U6/(3*'OddsRatio_working_3-way'!X6^(1/3))*COS(('OddsRatio_working_3-way'!Y6)/3)</f>
        <v>0.51661086987812221</v>
      </c>
      <c r="AG6" s="11">
        <f>-'OddsRatio_working_3-way'!U6/(3*'OddsRatio_working_3-way'!X6^(1/3))*COS(('OddsRatio_working_3-way'!Y6+2*PI())/3)</f>
        <v>-0.28489462363546558</v>
      </c>
      <c r="AH6" s="11">
        <f>-'OddsRatio_working_3-way'!U6/(3*'OddsRatio_working_3-way'!X6^(1/3))*COS(('OddsRatio_working_3-way'!Y6+4*PI())/3)</f>
        <v>-0.23171624624265658</v>
      </c>
      <c r="AI6" s="11">
        <f>'OddsRatio_working_3-way'!U6/(3*'OddsRatio_working_3-way'!X6^(1/3))*SIN(('OddsRatio_working_3-way'!Y6)/3)</f>
        <v>-3.070255050280575E-2</v>
      </c>
      <c r="AJ6" s="11">
        <f>'OddsRatio_working_3-way'!U6/(3*'OddsRatio_working_3-way'!X6^(1/3))*SIN(('OddsRatio_working_3-way'!Y6+2*PI())/3)</f>
        <v>-0.43204686193422809</v>
      </c>
      <c r="AK6" s="11">
        <f>'OddsRatio_working_3-way'!U6/(3*'OddsRatio_working_3-way'!X6^(1/3))*SIN(('OddsRatio_working_3-way'!Y6+4*PI())/3)</f>
        <v>0.46274941243703382</v>
      </c>
      <c r="AL6" s="11">
        <f>'OddsRatio_working_3-way'!Z6+'OddsRatio_working_3-way'!AF6</f>
        <v>1.0332217397562444</v>
      </c>
      <c r="AM6" s="11">
        <f>'OddsRatio_working_3-way'!AA6+'OddsRatio_working_3-way'!AG6</f>
        <v>-0.56978924727093117</v>
      </c>
      <c r="AN6" s="11">
        <f>'OddsRatio_working_3-way'!AB6+'OddsRatio_working_3-way'!AH6</f>
        <v>-0.46343249248531315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1.0332217397562444</v>
      </c>
      <c r="AS6" s="11">
        <f>IF(('OddsRatio_working_3-way'!X6=0),IF(Q6&gt;0,-Q6^(1/3),(-Q6)^(1/3)),'OddsRatio_working_3-way'!AM6-'OddsRatio_working_3-way'!R6/3)</f>
        <v>-0.56978924727093117</v>
      </c>
      <c r="AT6" s="11">
        <f>IF(('OddsRatio_working_3-way'!X6=0),IF(Q6&gt;0,-Q6^(1/3),(-Q6)^(1/3)),'OddsRatio_working_3-way'!AN6-'OddsRatio_working_3-way'!R6/3)</f>
        <v>-0.46343249248531315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1.37</v>
      </c>
      <c r="B7" s="4">
        <f>IF('True_Odds_Calculator_3-way'!B8="","",'True_Odds_Calculator_3-way'!B8)</f>
        <v>5.25</v>
      </c>
      <c r="C7" s="4">
        <f>IF('True_Odds_Calculator_3-way'!C8="","",'True_Odds_Calculator_3-way'!C8)</f>
        <v>8.91</v>
      </c>
      <c r="D7" s="9">
        <f t="shared" si="13"/>
        <v>0.71532746200241304</v>
      </c>
      <c r="E7" s="9">
        <f t="shared" si="14"/>
        <v>0.17949533758181743</v>
      </c>
      <c r="F7" s="9">
        <f t="shared" si="15"/>
        <v>0.10517720041576953</v>
      </c>
      <c r="G7" s="9">
        <f t="shared" si="16"/>
        <v>1.0755706703578509</v>
      </c>
      <c r="H7" s="9">
        <f t="shared" si="17"/>
        <v>1.3979611480324052</v>
      </c>
      <c r="I7" s="9">
        <f t="shared" si="18"/>
        <v>5.5711753490208666</v>
      </c>
      <c r="J7" s="9">
        <f t="shared" si="19"/>
        <v>9.5077640025305996</v>
      </c>
      <c r="K7" s="11">
        <f t="shared" si="20"/>
        <v>0.72992700729927007</v>
      </c>
      <c r="L7" s="11">
        <f t="shared" si="21"/>
        <v>0.19047619047619047</v>
      </c>
      <c r="M7" s="11">
        <f t="shared" si="22"/>
        <v>0.1122334455667789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-0.19409286157055838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0.19552103899224743</v>
      </c>
      <c r="Q7" s="11">
        <f>2*'OddsRatio_working_3-way'!K7*'OddsRatio_working_3-way'!L7*'OddsRatio_working_3-way'!M7</f>
        <v>3.1208465920550269E-2</v>
      </c>
      <c r="R7" s="11">
        <f t="shared" si="23"/>
        <v>0</v>
      </c>
      <c r="S7" s="11">
        <f t="shared" si="24"/>
        <v>-1.0073582171447859</v>
      </c>
      <c r="T7" s="11">
        <f t="shared" si="25"/>
        <v>-0.16079141534633457</v>
      </c>
      <c r="U7" s="11">
        <f>'OddsRatio_working_3-way'!S7-'OddsRatio_working_3-way'!R7^2/3</f>
        <v>-1.0073582171447859</v>
      </c>
      <c r="V7" s="11">
        <f>'OddsRatio_working_3-way'!S7*'OddsRatio_working_3-way'!R7/3-2*'OddsRatio_working_3-way'!R7^3/27-'OddsRatio_working_3-way'!T7</f>
        <v>0.16079141534633457</v>
      </c>
      <c r="W7" s="11">
        <f>'OddsRatio_working_3-way'!V7^2+4*'OddsRatio_working_3-way'!U7^3/27</f>
        <v>-0.12558871036745639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0.19457812673610944</v>
      </c>
      <c r="Y7" s="11">
        <f>IF('OddsRatio_working_3-way'!W7&gt;=0,IF('OddsRatio_working_3-way'!V7+SQRT('OddsRatio_working_3-way'!W7)&gt;0,0,PI()),ACOS('OddsRatio_working_3-way'!V7/(2*'OddsRatio_working_3-way'!X7)))</f>
        <v>1.1448534728424613</v>
      </c>
      <c r="Z7" s="11">
        <f>'OddsRatio_working_3-way'!X7^(1/3)*COS('OddsRatio_working_3-way'!Y7/3)</f>
        <v>0.53778533517892546</v>
      </c>
      <c r="AA7" s="11">
        <f>'OddsRatio_working_3-way'!X7^(1/3)*COS(('OddsRatio_working_3-way'!Y7+2*PI())/3)</f>
        <v>-0.4557877029330068</v>
      </c>
      <c r="AB7" s="11">
        <f>'OddsRatio_working_3-way'!X7^(1/3)*COS(('OddsRatio_working_3-way'!Y7+4*PI())/3)</f>
        <v>-8.1997632245918772E-2</v>
      </c>
      <c r="AC7" s="11">
        <f>'OddsRatio_working_3-way'!X7^(1/3)*SIN('OddsRatio_working_3-way'!Y7/3)</f>
        <v>0.21580779793159952</v>
      </c>
      <c r="AD7" s="11">
        <f>'OddsRatio_working_3-way'!X7^(1/3)*SIN(('OddsRatio_working_3-way'!Y7+2*PI())/3)</f>
        <v>0.35783186308187881</v>
      </c>
      <c r="AE7" s="11">
        <f>'OddsRatio_working_3-way'!X7^(1/3)*SIN(('OddsRatio_working_3-way'!Y7+4*PI())/3)</f>
        <v>-0.5736396610134783</v>
      </c>
      <c r="AF7" s="11">
        <f>-'OddsRatio_working_3-way'!U7/(3*'OddsRatio_working_3-way'!X7^(1/3))*COS(('OddsRatio_working_3-way'!Y7)/3)</f>
        <v>0.53778533517892546</v>
      </c>
      <c r="AG7" s="11">
        <f>-'OddsRatio_working_3-way'!U7/(3*'OddsRatio_working_3-way'!X7^(1/3))*COS(('OddsRatio_working_3-way'!Y7+2*PI())/3)</f>
        <v>-0.4557877029330068</v>
      </c>
      <c r="AH7" s="11">
        <f>-'OddsRatio_working_3-way'!U7/(3*'OddsRatio_working_3-way'!X7^(1/3))*COS(('OddsRatio_working_3-way'!Y7+4*PI())/3)</f>
        <v>-8.1997632245918772E-2</v>
      </c>
      <c r="AI7" s="11">
        <f>'OddsRatio_working_3-way'!U7/(3*'OddsRatio_working_3-way'!X7^(1/3))*SIN(('OddsRatio_working_3-way'!Y7)/3)</f>
        <v>-0.21580779793159952</v>
      </c>
      <c r="AJ7" s="11">
        <f>'OddsRatio_working_3-way'!U7/(3*'OddsRatio_working_3-way'!X7^(1/3))*SIN(('OddsRatio_working_3-way'!Y7+2*PI())/3)</f>
        <v>-0.35783186308187881</v>
      </c>
      <c r="AK7" s="11">
        <f>'OddsRatio_working_3-way'!U7/(3*'OddsRatio_working_3-way'!X7^(1/3))*SIN(('OddsRatio_working_3-way'!Y7+4*PI())/3)</f>
        <v>0.5736396610134783</v>
      </c>
      <c r="AL7" s="11">
        <f>'OddsRatio_working_3-way'!Z7+'OddsRatio_working_3-way'!AF7</f>
        <v>1.0755706703578509</v>
      </c>
      <c r="AM7" s="11">
        <f>'OddsRatio_working_3-way'!AA7+'OddsRatio_working_3-way'!AG7</f>
        <v>-0.9115754058660136</v>
      </c>
      <c r="AN7" s="11">
        <f>'OddsRatio_working_3-way'!AB7+'OddsRatio_working_3-way'!AH7</f>
        <v>-0.16399526449183754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1.0755706703578509</v>
      </c>
      <c r="AS7" s="11">
        <f>IF(('OddsRatio_working_3-way'!X7=0),IF(Q7&gt;0,-Q7^(1/3),(-Q7)^(1/3)),'OddsRatio_working_3-way'!AM7-'OddsRatio_working_3-way'!R7/3)</f>
        <v>-0.9115754058660136</v>
      </c>
      <c r="AT7" s="11">
        <f>IF(('OddsRatio_working_3-way'!X7=0),IF(Q7&gt;0,-Q7^(1/3),(-Q7)^(1/3)),'OddsRatio_working_3-way'!AN7-'OddsRatio_working_3-way'!R7/3)</f>
        <v>-0.16399526449183754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1.94</v>
      </c>
      <c r="B8" s="4">
        <f>IF('True_Odds_Calculator_3-way'!B9="","",'True_Odds_Calculator_3-way'!B9)</f>
        <v>3.52</v>
      </c>
      <c r="C8" s="4">
        <f>IF('True_Odds_Calculator_3-way'!C9="","",'True_Odds_Calculator_3-way'!C9)</f>
        <v>4.0599999999999996</v>
      </c>
      <c r="D8" s="9">
        <f t="shared" si="13"/>
        <v>0.49733654118746567</v>
      </c>
      <c r="E8" s="9">
        <f t="shared" si="14"/>
        <v>0.26957335988521425</v>
      </c>
      <c r="F8" s="9">
        <f t="shared" si="15"/>
        <v>0.23309009892732024</v>
      </c>
      <c r="G8" s="9">
        <f t="shared" si="16"/>
        <v>1.0752243524316039</v>
      </c>
      <c r="H8" s="9">
        <f t="shared" si="17"/>
        <v>2.0107108912857075</v>
      </c>
      <c r="I8" s="9">
        <f t="shared" si="18"/>
        <v>3.7095653681276417</v>
      </c>
      <c r="J8" s="9">
        <f t="shared" si="19"/>
        <v>4.2901865184407066</v>
      </c>
      <c r="K8" s="11">
        <f t="shared" si="20"/>
        <v>0.51546391752577325</v>
      </c>
      <c r="L8" s="11">
        <f t="shared" si="21"/>
        <v>0.28409090909090912</v>
      </c>
      <c r="M8" s="11">
        <f t="shared" si="22"/>
        <v>0.24630541871921185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-0.26144443008111695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0.23516742766653898</v>
      </c>
      <c r="Q8" s="11">
        <f>2*'OddsRatio_working_3-way'!K8*'OddsRatio_working_3-way'!L8*'OddsRatio_working_3-way'!M8</f>
        <v>7.2137247750472089E-2</v>
      </c>
      <c r="R8" s="11">
        <f t="shared" si="23"/>
        <v>0</v>
      </c>
      <c r="S8" s="11">
        <f t="shared" si="24"/>
        <v>-0.89949297291808761</v>
      </c>
      <c r="T8" s="11">
        <f t="shared" si="25"/>
        <v>-0.27591808985217414</v>
      </c>
      <c r="U8" s="11">
        <f>'OddsRatio_working_3-way'!S8-'OddsRatio_working_3-way'!R8^2/3</f>
        <v>-0.89949297291808761</v>
      </c>
      <c r="V8" s="11">
        <f>'OddsRatio_working_3-way'!S8*'OddsRatio_working_3-way'!R8/3-2*'OddsRatio_working_3-way'!R8^3/27-'OddsRatio_working_3-way'!T8</f>
        <v>0.27591808985217414</v>
      </c>
      <c r="W8" s="11">
        <f>'OddsRatio_working_3-way'!V8^2+4*'OddsRatio_working_3-way'!U8^3/27</f>
        <v>-3.1686780754113478E-2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0.16417793172484077</v>
      </c>
      <c r="Y8" s="11">
        <f>IF('OddsRatio_working_3-way'!W8&gt;=0,IF('OddsRatio_working_3-way'!V8+SQRT('OddsRatio_working_3-way'!W8)&gt;0,0,PI()),ACOS('OddsRatio_working_3-way'!V8/(2*'OddsRatio_working_3-way'!X8)))</f>
        <v>0.57295626491111296</v>
      </c>
      <c r="Z8" s="11">
        <f>'OddsRatio_working_3-way'!X8^(1/3)*COS('OddsRatio_working_3-way'!Y8/3)</f>
        <v>0.53761217621580204</v>
      </c>
      <c r="AA8" s="11">
        <f>'OddsRatio_working_3-way'!X8^(1/3)*COS(('OddsRatio_working_3-way'!Y8+2*PI())/3)</f>
        <v>-0.35882333211094752</v>
      </c>
      <c r="AB8" s="11">
        <f>'OddsRatio_working_3-way'!X8^(1/3)*COS(('OddsRatio_working_3-way'!Y8+4*PI())/3)</f>
        <v>-0.1787888441048546</v>
      </c>
      <c r="AC8" s="11">
        <f>'OddsRatio_working_3-way'!X8^(1/3)*SIN('OddsRatio_working_3-way'!Y8/3)</f>
        <v>0.10394296011373438</v>
      </c>
      <c r="AD8" s="11">
        <f>'OddsRatio_working_3-way'!X8^(1/3)*SIN(('OddsRatio_working_3-way'!Y8+2*PI())/3)</f>
        <v>0.41361432192985359</v>
      </c>
      <c r="AE8" s="11">
        <f>'OddsRatio_working_3-way'!X8^(1/3)*SIN(('OddsRatio_working_3-way'!Y8+4*PI())/3)</f>
        <v>-0.51755728204358775</v>
      </c>
      <c r="AF8" s="11">
        <f>-'OddsRatio_working_3-way'!U8/(3*'OddsRatio_working_3-way'!X8^(1/3))*COS(('OddsRatio_working_3-way'!Y8)/3)</f>
        <v>0.53761217621580193</v>
      </c>
      <c r="AG8" s="11">
        <f>-'OddsRatio_working_3-way'!U8/(3*'OddsRatio_working_3-way'!X8^(1/3))*COS(('OddsRatio_working_3-way'!Y8+2*PI())/3)</f>
        <v>-0.35882333211094747</v>
      </c>
      <c r="AH8" s="11">
        <f>-'OddsRatio_working_3-way'!U8/(3*'OddsRatio_working_3-way'!X8^(1/3))*COS(('OddsRatio_working_3-way'!Y8+4*PI())/3)</f>
        <v>-0.17878884410485457</v>
      </c>
      <c r="AI8" s="11">
        <f>'OddsRatio_working_3-way'!U8/(3*'OddsRatio_working_3-way'!X8^(1/3))*SIN(('OddsRatio_working_3-way'!Y8)/3)</f>
        <v>-0.10394296011373436</v>
      </c>
      <c r="AJ8" s="11">
        <f>'OddsRatio_working_3-way'!U8/(3*'OddsRatio_working_3-way'!X8^(1/3))*SIN(('OddsRatio_working_3-way'!Y8+2*PI())/3)</f>
        <v>-0.41361432192985348</v>
      </c>
      <c r="AK8" s="11">
        <f>'OddsRatio_working_3-way'!U8/(3*'OddsRatio_working_3-way'!X8^(1/3))*SIN(('OddsRatio_working_3-way'!Y8+4*PI())/3)</f>
        <v>0.51755728204358764</v>
      </c>
      <c r="AL8" s="11">
        <f>'OddsRatio_working_3-way'!Z8+'OddsRatio_working_3-way'!AF8</f>
        <v>1.0752243524316039</v>
      </c>
      <c r="AM8" s="11">
        <f>'OddsRatio_working_3-way'!AA8+'OddsRatio_working_3-way'!AG8</f>
        <v>-0.71764666422189505</v>
      </c>
      <c r="AN8" s="11">
        <f>'OddsRatio_working_3-way'!AB8+'OddsRatio_working_3-way'!AH8</f>
        <v>-0.35757768820970914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1.0752243524316039</v>
      </c>
      <c r="AS8" s="11">
        <f>IF(('OddsRatio_working_3-way'!X8=0),IF(Q8&gt;0,-Q8^(1/3),(-Q8)^(1/3)),'OddsRatio_working_3-way'!AM8-'OddsRatio_working_3-way'!R8/3)</f>
        <v>-0.71764666422189505</v>
      </c>
      <c r="AT8" s="11">
        <f>IF(('OddsRatio_working_3-way'!X8=0),IF(Q8&gt;0,-Q8^(1/3),(-Q8)^(1/3)),'OddsRatio_working_3-way'!AN8-'OddsRatio_working_3-way'!R8/3)</f>
        <v>-0.35757768820970914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2.13</v>
      </c>
      <c r="B9" s="4">
        <f>IF('True_Odds_Calculator_3-way'!B10="","",'True_Odds_Calculator_3-way'!B10)</f>
        <v>3.18</v>
      </c>
      <c r="C9" s="4">
        <f>IF('True_Odds_Calculator_3-way'!C10="","",'True_Odds_Calculator_3-way'!C10)</f>
        <v>4.09</v>
      </c>
      <c r="D9" s="9">
        <f t="shared" si="13"/>
        <v>0.45851693652801151</v>
      </c>
      <c r="E9" s="9">
        <f t="shared" si="14"/>
        <v>0.30503778924790975</v>
      </c>
      <c r="F9" s="9">
        <f t="shared" si="15"/>
        <v>0.23644527422407877</v>
      </c>
      <c r="G9" s="9">
        <f t="shared" si="16"/>
        <v>1.0450836459251449</v>
      </c>
      <c r="H9" s="9">
        <f t="shared" si="17"/>
        <v>2.180944519895414</v>
      </c>
      <c r="I9" s="9">
        <f t="shared" si="18"/>
        <v>3.2782823481168157</v>
      </c>
      <c r="J9" s="9">
        <f t="shared" si="19"/>
        <v>4.2293084659086979</v>
      </c>
      <c r="K9" s="11">
        <f t="shared" si="20"/>
        <v>0.46948356807511737</v>
      </c>
      <c r="L9" s="11">
        <f t="shared" si="21"/>
        <v>0.31446540880503143</v>
      </c>
      <c r="M9" s="11">
        <f t="shared" si="22"/>
        <v>0.24449877750611249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-0.27476624907600944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0.23102019311411104</v>
      </c>
      <c r="Q9" s="11">
        <f>2*'OddsRatio_working_3-way'!K9*'OddsRatio_working_3-way'!L9*'OddsRatio_working_3-way'!M9</f>
        <v>7.2193810348159707E-2</v>
      </c>
      <c r="R9" s="11">
        <f t="shared" si="23"/>
        <v>0</v>
      </c>
      <c r="S9" s="11">
        <f t="shared" si="24"/>
        <v>-0.84078810221776257</v>
      </c>
      <c r="T9" s="11">
        <f t="shared" si="25"/>
        <v>-0.26274628194305083</v>
      </c>
      <c r="U9" s="11">
        <f>'OddsRatio_working_3-way'!S9-'OddsRatio_working_3-way'!R9^2/3</f>
        <v>-0.84078810221776257</v>
      </c>
      <c r="V9" s="11">
        <f>'OddsRatio_working_3-way'!S9*'OddsRatio_working_3-way'!R9/3-2*'OddsRatio_working_3-way'!R9^3/27-'OddsRatio_working_3-way'!T9</f>
        <v>0.26274628194305083</v>
      </c>
      <c r="W9" s="11">
        <f>'OddsRatio_working_3-way'!V9^2+4*'OddsRatio_working_3-way'!U9^3/27</f>
        <v>-1.9019772132350288E-2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0.14837063456699193</v>
      </c>
      <c r="Y9" s="11">
        <f>IF('OddsRatio_working_3-way'!W9&gt;=0,IF('OddsRatio_working_3-way'!V9+SQRT('OddsRatio_working_3-way'!W9)&gt;0,0,PI()),ACOS('OddsRatio_working_3-way'!V9/(2*'OddsRatio_working_3-way'!X9)))</f>
        <v>0.48335865882476559</v>
      </c>
      <c r="Z9" s="11">
        <f>'OddsRatio_working_3-way'!X9^(1/3)*COS('OddsRatio_working_3-way'!Y9/3)</f>
        <v>0.52254182296257246</v>
      </c>
      <c r="AA9" s="11">
        <f>'OddsRatio_working_3-way'!X9^(1/3)*COS(('OddsRatio_working_3-way'!Y9+2*PI())/3)</f>
        <v>-0.33482060893582566</v>
      </c>
      <c r="AB9" s="11">
        <f>'OddsRatio_working_3-way'!X9^(1/3)*COS(('OddsRatio_working_3-way'!Y9+4*PI())/3)</f>
        <v>-0.18772121402674696</v>
      </c>
      <c r="AC9" s="11">
        <f>'OddsRatio_working_3-way'!X9^(1/3)*SIN('OddsRatio_working_3-way'!Y9/3)</f>
        <v>8.4927875248387713E-2</v>
      </c>
      <c r="AD9" s="11">
        <f>'OddsRatio_working_3-way'!X9^(1/3)*SIN(('OddsRatio_working_3-way'!Y9+2*PI())/3)</f>
        <v>0.41007055560122463</v>
      </c>
      <c r="AE9" s="11">
        <f>'OddsRatio_working_3-way'!X9^(1/3)*SIN(('OddsRatio_working_3-way'!Y9+4*PI())/3)</f>
        <v>-0.49499843084961231</v>
      </c>
      <c r="AF9" s="11">
        <f>-'OddsRatio_working_3-way'!U9/(3*'OddsRatio_working_3-way'!X9^(1/3))*COS(('OddsRatio_working_3-way'!Y9)/3)</f>
        <v>0.52254182296257246</v>
      </c>
      <c r="AG9" s="11">
        <f>-'OddsRatio_working_3-way'!U9/(3*'OddsRatio_working_3-way'!X9^(1/3))*COS(('OddsRatio_working_3-way'!Y9+2*PI())/3)</f>
        <v>-0.33482060893582566</v>
      </c>
      <c r="AH9" s="11">
        <f>-'OddsRatio_working_3-way'!U9/(3*'OddsRatio_working_3-way'!X9^(1/3))*COS(('OddsRatio_working_3-way'!Y9+4*PI())/3)</f>
        <v>-0.18772121402674696</v>
      </c>
      <c r="AI9" s="11">
        <f>'OddsRatio_working_3-way'!U9/(3*'OddsRatio_working_3-way'!X9^(1/3))*SIN(('OddsRatio_working_3-way'!Y9)/3)</f>
        <v>-8.4927875248387713E-2</v>
      </c>
      <c r="AJ9" s="11">
        <f>'OddsRatio_working_3-way'!U9/(3*'OddsRatio_working_3-way'!X9^(1/3))*SIN(('OddsRatio_working_3-way'!Y9+2*PI())/3)</f>
        <v>-0.41007055560122463</v>
      </c>
      <c r="AK9" s="11">
        <f>'OddsRatio_working_3-way'!U9/(3*'OddsRatio_working_3-way'!X9^(1/3))*SIN(('OddsRatio_working_3-way'!Y9+4*PI())/3)</f>
        <v>0.49499843084961231</v>
      </c>
      <c r="AL9" s="11">
        <f>'OddsRatio_working_3-way'!Z9+'OddsRatio_working_3-way'!AF9</f>
        <v>1.0450836459251449</v>
      </c>
      <c r="AM9" s="11">
        <f>'OddsRatio_working_3-way'!AA9+'OddsRatio_working_3-way'!AG9</f>
        <v>-0.66964121787165132</v>
      </c>
      <c r="AN9" s="11">
        <f>'OddsRatio_working_3-way'!AB9+'OddsRatio_working_3-way'!AH9</f>
        <v>-0.37544242805349393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1.0450836459251449</v>
      </c>
      <c r="AS9" s="11">
        <f>IF(('OddsRatio_working_3-way'!X9=0),IF(Q9&gt;0,-Q9^(1/3),(-Q9)^(1/3)),'OddsRatio_working_3-way'!AM9-'OddsRatio_working_3-way'!R9/3)</f>
        <v>-0.66964121787165132</v>
      </c>
      <c r="AT9" s="11">
        <f>IF(('OddsRatio_working_3-way'!X9=0),IF(Q9&gt;0,-Q9^(1/3),(-Q9)^(1/3)),'OddsRatio_working_3-way'!AN9-'OddsRatio_working_3-way'!R9/3)</f>
        <v>-0.37544242805349393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2.39</v>
      </c>
      <c r="B10" s="4">
        <f>IF('True_Odds_Calculator_3-way'!B11="","",'True_Odds_Calculator_3-way'!B11)</f>
        <v>3.11</v>
      </c>
      <c r="C10" s="4">
        <f>IF('True_Odds_Calculator_3-way'!C11="","",'True_Odds_Calculator_3-way'!C11)</f>
        <v>3.48</v>
      </c>
      <c r="D10" s="9">
        <f t="shared" si="13"/>
        <v>0.40840630790548055</v>
      </c>
      <c r="E10" s="9">
        <f t="shared" si="14"/>
        <v>0.31261078914559493</v>
      </c>
      <c r="F10" s="9">
        <f t="shared" si="15"/>
        <v>0.27898290294892431</v>
      </c>
      <c r="G10" s="9">
        <f t="shared" si="16"/>
        <v>1.0421165503358738</v>
      </c>
      <c r="H10" s="9">
        <f t="shared" si="17"/>
        <v>2.4485420049668645</v>
      </c>
      <c r="I10" s="9">
        <f t="shared" si="18"/>
        <v>3.198865921208693</v>
      </c>
      <c r="J10" s="9">
        <f t="shared" si="19"/>
        <v>3.5844490448329669</v>
      </c>
      <c r="K10" s="11">
        <f t="shared" si="20"/>
        <v>0.41841004184100417</v>
      </c>
      <c r="L10" s="11">
        <f t="shared" si="21"/>
        <v>0.32154340836012862</v>
      </c>
      <c r="M10" s="11">
        <f t="shared" si="22"/>
        <v>0.28735632183908044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-0.28119746581793914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0.23118712811926723</v>
      </c>
      <c r="Q10" s="11">
        <f>2*'OddsRatio_working_3-way'!K10*'OddsRatio_working_3-way'!L10*'OddsRatio_working_3-way'!M10</f>
        <v>7.7320109738885354E-2</v>
      </c>
      <c r="R10" s="11">
        <f t="shared" si="23"/>
        <v>0</v>
      </c>
      <c r="S10" s="11">
        <f t="shared" si="24"/>
        <v>-0.82215224609793947</v>
      </c>
      <c r="T10" s="11">
        <f t="shared" si="25"/>
        <v>-0.27496730638727068</v>
      </c>
      <c r="U10" s="11">
        <f>'OddsRatio_working_3-way'!S10-'OddsRatio_working_3-way'!R10^2/3</f>
        <v>-0.82215224609793947</v>
      </c>
      <c r="V10" s="11">
        <f>'OddsRatio_working_3-way'!S10*'OddsRatio_working_3-way'!R10/3-2*'OddsRatio_working_3-way'!R10^3/27-'OddsRatio_working_3-way'!T10</f>
        <v>0.27496730638727068</v>
      </c>
      <c r="W10" s="11">
        <f>'OddsRatio_working_3-way'!V10^2+4*'OddsRatio_working_3-way'!U10^3/27</f>
        <v>-6.722004998862649E-3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0.14346517398025019</v>
      </c>
      <c r="Y10" s="11">
        <f>IF('OddsRatio_working_3-way'!W10&gt;=0,IF('OddsRatio_working_3-way'!V10+SQRT('OddsRatio_working_3-way'!W10)&gt;0,0,PI()),ACOS('OddsRatio_working_3-way'!V10/(2*'OddsRatio_working_3-way'!X10)))</f>
        <v>0.28977983207766345</v>
      </c>
      <c r="Z10" s="11">
        <f>'OddsRatio_working_3-way'!X10^(1/3)*COS('OddsRatio_working_3-way'!Y10/3)</f>
        <v>0.5210582751679369</v>
      </c>
      <c r="AA10" s="11">
        <f>'OddsRatio_working_3-way'!X10^(1/3)*COS(('OddsRatio_working_3-way'!Y10+2*PI())/3)</f>
        <v>-0.30425289467031513</v>
      </c>
      <c r="AB10" s="11">
        <f>'OddsRatio_working_3-way'!X10^(1/3)*COS(('OddsRatio_working_3-way'!Y10+4*PI())/3)</f>
        <v>-0.21680538049762182</v>
      </c>
      <c r="AC10" s="11">
        <f>'OddsRatio_working_3-way'!X10^(1/3)*SIN('OddsRatio_working_3-way'!Y10/3)</f>
        <v>5.0487845847568193E-2</v>
      </c>
      <c r="AD10" s="11">
        <f>'OddsRatio_working_3-way'!X10^(1/3)*SIN(('OddsRatio_working_3-way'!Y10+2*PI())/3)</f>
        <v>0.42600578022375157</v>
      </c>
      <c r="AE10" s="11">
        <f>'OddsRatio_working_3-way'!X10^(1/3)*SIN(('OddsRatio_working_3-way'!Y10+4*PI())/3)</f>
        <v>-0.47649362607131968</v>
      </c>
      <c r="AF10" s="11">
        <f>-'OddsRatio_working_3-way'!U10/(3*'OddsRatio_working_3-way'!X10^(1/3))*COS(('OddsRatio_working_3-way'!Y10)/3)</f>
        <v>0.52105827516793679</v>
      </c>
      <c r="AG10" s="11">
        <f>-'OddsRatio_working_3-way'!U10/(3*'OddsRatio_working_3-way'!X10^(1/3))*COS(('OddsRatio_working_3-way'!Y10+2*PI())/3)</f>
        <v>-0.30425289467031508</v>
      </c>
      <c r="AH10" s="11">
        <f>-'OddsRatio_working_3-way'!U10/(3*'OddsRatio_working_3-way'!X10^(1/3))*COS(('OddsRatio_working_3-way'!Y10+4*PI())/3)</f>
        <v>-0.21680538049762177</v>
      </c>
      <c r="AI10" s="11">
        <f>'OddsRatio_working_3-way'!U10/(3*'OddsRatio_working_3-way'!X10^(1/3))*SIN(('OddsRatio_working_3-way'!Y10)/3)</f>
        <v>-5.0487845847568179E-2</v>
      </c>
      <c r="AJ10" s="11">
        <f>'OddsRatio_working_3-way'!U10/(3*'OddsRatio_working_3-way'!X10^(1/3))*SIN(('OddsRatio_working_3-way'!Y10+2*PI())/3)</f>
        <v>-0.42600578022375146</v>
      </c>
      <c r="AK10" s="11">
        <f>'OddsRatio_working_3-way'!U10/(3*'OddsRatio_working_3-way'!X10^(1/3))*SIN(('OddsRatio_working_3-way'!Y10+4*PI())/3)</f>
        <v>0.47649362607131962</v>
      </c>
      <c r="AL10" s="11">
        <f>'OddsRatio_working_3-way'!Z10+'OddsRatio_working_3-way'!AF10</f>
        <v>1.0421165503358738</v>
      </c>
      <c r="AM10" s="11">
        <f>'OddsRatio_working_3-way'!AA10+'OddsRatio_working_3-way'!AG10</f>
        <v>-0.60850578934063027</v>
      </c>
      <c r="AN10" s="11">
        <f>'OddsRatio_working_3-way'!AB10+'OddsRatio_working_3-way'!AH10</f>
        <v>-0.43361076099524359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1.0421165503358738</v>
      </c>
      <c r="AS10" s="11">
        <f>IF(('OddsRatio_working_3-way'!X10=0),IF(Q10&gt;0,-Q10^(1/3),(-Q10)^(1/3)),'OddsRatio_working_3-way'!AM10-'OddsRatio_working_3-way'!R10/3)</f>
        <v>-0.60850578934063027</v>
      </c>
      <c r="AT10" s="11">
        <f>IF(('OddsRatio_working_3-way'!X10=0),IF(Q10&gt;0,-Q10^(1/3),(-Q10)^(1/3)),'OddsRatio_working_3-way'!AN10-'OddsRatio_working_3-way'!R10/3)</f>
        <v>-0.43361076099524359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2.84</v>
      </c>
      <c r="B11" s="4">
        <f>IF('True_Odds_Calculator_3-way'!B12="","",'True_Odds_Calculator_3-way'!B12)</f>
        <v>3.27</v>
      </c>
      <c r="C11" s="4">
        <f>IF('True_Odds_Calculator_3-way'!C12="","",'True_Odds_Calculator_3-way'!C12)</f>
        <v>2.71</v>
      </c>
      <c r="D11" s="9">
        <f t="shared" si="13"/>
        <v>0.34298554370652018</v>
      </c>
      <c r="E11" s="9">
        <f t="shared" si="14"/>
        <v>0.29733266375133699</v>
      </c>
      <c r="F11" s="9">
        <f t="shared" si="15"/>
        <v>0.359681792542143</v>
      </c>
      <c r="G11" s="9">
        <f t="shared" si="16"/>
        <v>1.0410732482010305</v>
      </c>
      <c r="H11" s="9">
        <f t="shared" si="17"/>
        <v>2.9155747766898954</v>
      </c>
      <c r="I11" s="9">
        <f t="shared" si="18"/>
        <v>3.363236273416339</v>
      </c>
      <c r="J11" s="9">
        <f t="shared" si="19"/>
        <v>2.7802352544237627</v>
      </c>
      <c r="K11" s="11">
        <f t="shared" si="20"/>
        <v>0.35211267605633806</v>
      </c>
      <c r="L11" s="11">
        <f t="shared" si="21"/>
        <v>0.3058103975535168</v>
      </c>
      <c r="M11" s="11">
        <f t="shared" si="22"/>
        <v>0.36900369003690037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-0.28379478264352365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0.23125312012908217</v>
      </c>
      <c r="Q11" s="11">
        <f>2*'OddsRatio_working_3-way'!K11*'OddsRatio_working_3-way'!L11*'OddsRatio_working_3-way'!M11</f>
        <v>7.946842616119662E-2</v>
      </c>
      <c r="R11" s="11">
        <f t="shared" si="23"/>
        <v>0</v>
      </c>
      <c r="S11" s="11">
        <f t="shared" si="24"/>
        <v>-0.81486036485582836</v>
      </c>
      <c r="T11" s="11">
        <f t="shared" si="25"/>
        <v>-0.28002074393671078</v>
      </c>
      <c r="U11" s="11">
        <f>'OddsRatio_working_3-way'!S11-'OddsRatio_working_3-way'!R11^2/3</f>
        <v>-0.81486036485582836</v>
      </c>
      <c r="V11" s="11">
        <f>'OddsRatio_working_3-way'!S11*'OddsRatio_working_3-way'!R11/3-2*'OddsRatio_working_3-way'!R11^3/27-'OddsRatio_working_3-way'!T11</f>
        <v>0.28002074393671078</v>
      </c>
      <c r="W11" s="11">
        <f>'OddsRatio_working_3-way'!V11^2+4*'OddsRatio_working_3-way'!U11^3/27</f>
        <v>-1.7461866997844494E-3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0.1415607676358932</v>
      </c>
      <c r="Y11" s="11">
        <f>IF('OddsRatio_working_3-way'!W11&gt;=0,IF('OddsRatio_working_3-way'!V11+SQRT('OddsRatio_working_3-way'!W11)&gt;0,0,PI()),ACOS('OddsRatio_working_3-way'!V11/(2*'OddsRatio_working_3-way'!X11)))</f>
        <v>0.14813646827864946</v>
      </c>
      <c r="Z11" s="11">
        <f>'OddsRatio_working_3-way'!X11^(1/3)*COS('OddsRatio_working_3-way'!Y11/3)</f>
        <v>0.52053662410051538</v>
      </c>
      <c r="AA11" s="11">
        <f>'OddsRatio_working_3-way'!X11^(1/3)*COS(('OddsRatio_working_3-way'!Y11+2*PI())/3)</f>
        <v>-0.28254629314115082</v>
      </c>
      <c r="AB11" s="11">
        <f>'OddsRatio_working_3-way'!X11^(1/3)*COS(('OddsRatio_working_3-way'!Y11+4*PI())/3)</f>
        <v>-0.23799033095936473</v>
      </c>
      <c r="AC11" s="11">
        <f>'OddsRatio_working_3-way'!X11^(1/3)*SIN('OddsRatio_working_3-way'!Y11/3)</f>
        <v>2.5724396759656966E-2</v>
      </c>
      <c r="AD11" s="11">
        <f>'OddsRatio_working_3-way'!X11^(1/3)*SIN(('OddsRatio_working_3-way'!Y11+2*PI())/3)</f>
        <v>0.43793574169140892</v>
      </c>
      <c r="AE11" s="11">
        <f>'OddsRatio_working_3-way'!X11^(1/3)*SIN(('OddsRatio_working_3-way'!Y11+4*PI())/3)</f>
        <v>-0.46366013845106591</v>
      </c>
      <c r="AF11" s="11">
        <f>-'OddsRatio_working_3-way'!U11/(3*'OddsRatio_working_3-way'!X11^(1/3))*COS(('OddsRatio_working_3-way'!Y11)/3)</f>
        <v>0.52053662410051516</v>
      </c>
      <c r="AG11" s="11">
        <f>-'OddsRatio_working_3-way'!U11/(3*'OddsRatio_working_3-way'!X11^(1/3))*COS(('OddsRatio_working_3-way'!Y11+2*PI())/3)</f>
        <v>-0.28254629314115071</v>
      </c>
      <c r="AH11" s="11">
        <f>-'OddsRatio_working_3-way'!U11/(3*'OddsRatio_working_3-way'!X11^(1/3))*COS(('OddsRatio_working_3-way'!Y11+4*PI())/3)</f>
        <v>-0.23799033095936464</v>
      </c>
      <c r="AI11" s="11">
        <f>'OddsRatio_working_3-way'!U11/(3*'OddsRatio_working_3-way'!X11^(1/3))*SIN(('OddsRatio_working_3-way'!Y11)/3)</f>
        <v>-2.5724396759656952E-2</v>
      </c>
      <c r="AJ11" s="11">
        <f>'OddsRatio_working_3-way'!U11/(3*'OddsRatio_working_3-way'!X11^(1/3))*SIN(('OddsRatio_working_3-way'!Y11+2*PI())/3)</f>
        <v>-0.4379357416914087</v>
      </c>
      <c r="AK11" s="11">
        <f>'OddsRatio_working_3-way'!U11/(3*'OddsRatio_working_3-way'!X11^(1/3))*SIN(('OddsRatio_working_3-way'!Y11+4*PI())/3)</f>
        <v>0.46366013845106568</v>
      </c>
      <c r="AL11" s="11">
        <f>'OddsRatio_working_3-way'!Z11+'OddsRatio_working_3-way'!AF11</f>
        <v>1.0410732482010305</v>
      </c>
      <c r="AM11" s="11">
        <f>'OddsRatio_working_3-way'!AA11+'OddsRatio_working_3-way'!AG11</f>
        <v>-0.56509258628230152</v>
      </c>
      <c r="AN11" s="11">
        <f>'OddsRatio_working_3-way'!AB11+'OddsRatio_working_3-way'!AH11</f>
        <v>-0.47598066191872934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1.0410732482010305</v>
      </c>
      <c r="AS11" s="11">
        <f>IF(('OddsRatio_working_3-way'!X11=0),IF(Q11&gt;0,-Q11^(1/3),(-Q11)^(1/3)),'OddsRatio_working_3-way'!AM11-'OddsRatio_working_3-way'!R11/3)</f>
        <v>-0.56509258628230152</v>
      </c>
      <c r="AT11" s="11">
        <f>IF(('OddsRatio_working_3-way'!X11=0),IF(Q11&gt;0,-Q11^(1/3),(-Q11)^(1/3)),'OddsRatio_working_3-way'!AN11-'OddsRatio_working_3-way'!R11/3)</f>
        <v>-0.47598066191872934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1.86</v>
      </c>
      <c r="B12" s="4">
        <f>IF('True_Odds_Calculator_3-way'!B13="","",'True_Odds_Calculator_3-way'!B13)</f>
        <v>3.48</v>
      </c>
      <c r="C12" s="4">
        <f>IF('True_Odds_Calculator_3-way'!C13="","",'True_Odds_Calculator_3-way'!C13)</f>
        <v>4.8600000000000003</v>
      </c>
      <c r="D12" s="9">
        <f t="shared" si="13"/>
        <v>0.52513452689157103</v>
      </c>
      <c r="E12" s="9">
        <f t="shared" si="14"/>
        <v>0.27718692940304751</v>
      </c>
      <c r="F12" s="9">
        <f t="shared" si="15"/>
        <v>0.19767854370538124</v>
      </c>
      <c r="G12" s="9">
        <f t="shared" si="16"/>
        <v>1.0514813376406571</v>
      </c>
      <c r="H12" s="9">
        <f t="shared" si="17"/>
        <v>1.9042739503709656</v>
      </c>
      <c r="I12" s="9">
        <f t="shared" si="18"/>
        <v>3.6076737173488294</v>
      </c>
      <c r="J12" s="9">
        <f t="shared" si="19"/>
        <v>5.0587179632929367</v>
      </c>
      <c r="K12" s="11">
        <f t="shared" si="20"/>
        <v>0.5376344086021505</v>
      </c>
      <c r="L12" s="11">
        <f t="shared" si="21"/>
        <v>0.28735632183908044</v>
      </c>
      <c r="M12" s="11">
        <f t="shared" si="22"/>
        <v>0.20576131687242796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-0.26170316762057921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0.22887799429636038</v>
      </c>
      <c r="Q12" s="11">
        <f>2*'OddsRatio_working_3-way'!K12*'OddsRatio_working_3-way'!L12*'OddsRatio_working_3-way'!M12</f>
        <v>6.3577220637877865E-2</v>
      </c>
      <c r="R12" s="11">
        <f t="shared" si="23"/>
        <v>0</v>
      </c>
      <c r="S12" s="11">
        <f t="shared" si="24"/>
        <v>-0.87457097434980535</v>
      </c>
      <c r="T12" s="11">
        <f t="shared" si="25"/>
        <v>-0.24293638176383472</v>
      </c>
      <c r="U12" s="11">
        <f>'OddsRatio_working_3-way'!S12-'OddsRatio_working_3-way'!R12^2/3</f>
        <v>-0.87457097434980535</v>
      </c>
      <c r="V12" s="11">
        <f>'OddsRatio_working_3-way'!S12*'OddsRatio_working_3-way'!R12/3-2*'OddsRatio_working_3-way'!R12^3/27-'OddsRatio_working_3-way'!T12</f>
        <v>0.24293638176383472</v>
      </c>
      <c r="W12" s="11">
        <f>'OddsRatio_working_3-way'!V12^2+4*'OddsRatio_working_3-way'!U12^3/27</f>
        <v>-4.0083683274183574E-2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0.15740216712190402</v>
      </c>
      <c r="Y12" s="11">
        <f>IF('OddsRatio_working_3-way'!W12&gt;=0,IF('OddsRatio_working_3-way'!V12+SQRT('OddsRatio_working_3-way'!W12)&gt;0,0,PI()),ACOS('OddsRatio_working_3-way'!V12/(2*'OddsRatio_working_3-way'!X12)))</f>
        <v>0.68927710572835199</v>
      </c>
      <c r="Z12" s="11">
        <f>'OddsRatio_working_3-way'!X12^(1/3)*COS('OddsRatio_working_3-way'!Y12/3)</f>
        <v>0.52574066882032844</v>
      </c>
      <c r="AA12" s="11">
        <f>'OddsRatio_working_3-way'!X12^(1/3)*COS(('OddsRatio_working_3-way'!Y12+2*PI())/3)</f>
        <v>-0.36936120467009104</v>
      </c>
      <c r="AB12" s="11">
        <f>'OddsRatio_working_3-way'!X12^(1/3)*COS(('OddsRatio_working_3-way'!Y12+4*PI())/3)</f>
        <v>-0.15637946415023754</v>
      </c>
      <c r="AC12" s="11">
        <f>'OddsRatio_working_3-way'!X12^(1/3)*SIN('OddsRatio_working_3-way'!Y12/3)</f>
        <v>0.12296506522161248</v>
      </c>
      <c r="AD12" s="11">
        <f>'OddsRatio_working_3-way'!X12^(1/3)*SIN(('OddsRatio_working_3-way'!Y12+2*PI())/3)</f>
        <v>0.39382224239021957</v>
      </c>
      <c r="AE12" s="11">
        <f>'OddsRatio_working_3-way'!X12^(1/3)*SIN(('OddsRatio_working_3-way'!Y12+4*PI())/3)</f>
        <v>-0.516787307611832</v>
      </c>
      <c r="AF12" s="11">
        <f>-'OddsRatio_working_3-way'!U12/(3*'OddsRatio_working_3-way'!X12^(1/3))*COS(('OddsRatio_working_3-way'!Y12)/3)</f>
        <v>0.52574066882032855</v>
      </c>
      <c r="AG12" s="11">
        <f>-'OddsRatio_working_3-way'!U12/(3*'OddsRatio_working_3-way'!X12^(1/3))*COS(('OddsRatio_working_3-way'!Y12+2*PI())/3)</f>
        <v>-0.36936120467009109</v>
      </c>
      <c r="AH12" s="11">
        <f>-'OddsRatio_working_3-way'!U12/(3*'OddsRatio_working_3-way'!X12^(1/3))*COS(('OddsRatio_working_3-way'!Y12+4*PI())/3)</f>
        <v>-0.15637946415023757</v>
      </c>
      <c r="AI12" s="11">
        <f>'OddsRatio_working_3-way'!U12/(3*'OddsRatio_working_3-way'!X12^(1/3))*SIN(('OddsRatio_working_3-way'!Y12)/3)</f>
        <v>-0.1229650652216125</v>
      </c>
      <c r="AJ12" s="11">
        <f>'OddsRatio_working_3-way'!U12/(3*'OddsRatio_working_3-way'!X12^(1/3))*SIN(('OddsRatio_working_3-way'!Y12+2*PI())/3)</f>
        <v>-0.39382224239021962</v>
      </c>
      <c r="AK12" s="11">
        <f>'OddsRatio_working_3-way'!U12/(3*'OddsRatio_working_3-way'!X12^(1/3))*SIN(('OddsRatio_working_3-way'!Y12+4*PI())/3)</f>
        <v>0.51678730761183211</v>
      </c>
      <c r="AL12" s="11">
        <f>'OddsRatio_working_3-way'!Z12+'OddsRatio_working_3-way'!AF12</f>
        <v>1.0514813376406571</v>
      </c>
      <c r="AM12" s="11">
        <f>'OddsRatio_working_3-way'!AA12+'OddsRatio_working_3-way'!AG12</f>
        <v>-0.73872240934018207</v>
      </c>
      <c r="AN12" s="11">
        <f>'OddsRatio_working_3-way'!AB12+'OddsRatio_working_3-way'!AH12</f>
        <v>-0.31275892830047514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1.0514813376406571</v>
      </c>
      <c r="AS12" s="11">
        <f>IF(('OddsRatio_working_3-way'!X12=0),IF(Q12&gt;0,-Q12^(1/3),(-Q12)^(1/3)),'OddsRatio_working_3-way'!AM12-'OddsRatio_working_3-way'!R12/3)</f>
        <v>-0.73872240934018207</v>
      </c>
      <c r="AT12" s="11">
        <f>IF(('OddsRatio_working_3-way'!X12=0),IF(Q12&gt;0,-Q12^(1/3),(-Q12)^(1/3)),'OddsRatio_working_3-way'!AN12-'OddsRatio_working_3-way'!R12/3)</f>
        <v>-0.31275892830047514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2.14</v>
      </c>
      <c r="B13" s="4">
        <f>IF('True_Odds_Calculator_3-way'!B14="","",'True_Odds_Calculator_3-way'!B14)</f>
        <v>3.42</v>
      </c>
      <c r="C13" s="4">
        <f>IF('True_Odds_Calculator_3-way'!C14="","",'True_Odds_Calculator_3-way'!C14)</f>
        <v>3.51</v>
      </c>
      <c r="D13" s="9">
        <f t="shared" si="13"/>
        <v>0.45033473065142049</v>
      </c>
      <c r="E13" s="9">
        <f t="shared" si="14"/>
        <v>0.27847120682681775</v>
      </c>
      <c r="F13" s="9">
        <f t="shared" si="15"/>
        <v>0.27119406252176181</v>
      </c>
      <c r="G13" s="9">
        <f t="shared" si="16"/>
        <v>1.0706758421118843</v>
      </c>
      <c r="H13" s="9">
        <f t="shared" si="17"/>
        <v>2.220570460007548</v>
      </c>
      <c r="I13" s="9">
        <f t="shared" si="18"/>
        <v>3.5910355379107601</v>
      </c>
      <c r="J13" s="9">
        <f t="shared" si="19"/>
        <v>3.68739636370083</v>
      </c>
      <c r="K13" s="11">
        <f t="shared" si="20"/>
        <v>0.46728971962616822</v>
      </c>
      <c r="L13" s="11">
        <f t="shared" si="21"/>
        <v>0.29239766081871343</v>
      </c>
      <c r="M13" s="11">
        <f t="shared" si="22"/>
        <v>0.28490028490028491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-0.26955472126811697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0.23628801570540653</v>
      </c>
      <c r="Q13" s="11">
        <f>2*'OddsRatio_working_3-way'!K13*'OddsRatio_working_3-way'!L13*'OddsRatio_working_3-way'!M13</f>
        <v>7.7854370907876946E-2</v>
      </c>
      <c r="R13" s="11">
        <f t="shared" si="23"/>
        <v>0</v>
      </c>
      <c r="S13" s="11">
        <f t="shared" si="24"/>
        <v>-0.87658644817568909</v>
      </c>
      <c r="T13" s="11">
        <f t="shared" si="25"/>
        <v>-0.28882584783383497</v>
      </c>
      <c r="U13" s="11">
        <f>'OddsRatio_working_3-way'!S13-'OddsRatio_working_3-way'!R13^2/3</f>
        <v>-0.87658644817568909</v>
      </c>
      <c r="V13" s="11">
        <f>'OddsRatio_working_3-way'!S13*'OddsRatio_working_3-way'!R13/3-2*'OddsRatio_working_3-way'!R13^3/27-'OddsRatio_working_3-way'!T13</f>
        <v>0.28882584783383497</v>
      </c>
      <c r="W13" s="11">
        <f>'OddsRatio_working_3-way'!V13^2+4*'OddsRatio_working_3-way'!U13^3/27</f>
        <v>-1.6368127222044046E-2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0.15794658717346319</v>
      </c>
      <c r="Y13" s="11">
        <f>IF('OddsRatio_working_3-way'!W13&gt;=0,IF('OddsRatio_working_3-way'!V13+SQRT('OddsRatio_working_3-way'!W13)&gt;0,0,PI()),ACOS('OddsRatio_working_3-way'!V13/(2*'OddsRatio_working_3-way'!X13)))</f>
        <v>0.41698314576339346</v>
      </c>
      <c r="Z13" s="11">
        <f>'OddsRatio_working_3-way'!X13^(1/3)*COS('OddsRatio_working_3-way'!Y13/3)</f>
        <v>0.53533792105594213</v>
      </c>
      <c r="AA13" s="11">
        <f>'OddsRatio_working_3-way'!X13^(1/3)*COS(('OddsRatio_working_3-way'!Y13+2*PI())/3)</f>
        <v>-0.33252722718341504</v>
      </c>
      <c r="AB13" s="11">
        <f>'OddsRatio_working_3-way'!X13^(1/3)*COS(('OddsRatio_working_3-way'!Y13+4*PI())/3)</f>
        <v>-0.2028106938725272</v>
      </c>
      <c r="AC13" s="11">
        <f>'OddsRatio_working_3-way'!X13^(1/3)*SIN('OddsRatio_working_3-way'!Y13/3)</f>
        <v>7.4891875425386181E-2</v>
      </c>
      <c r="AD13" s="11">
        <f>'OddsRatio_working_3-way'!X13^(1/3)*SIN(('OddsRatio_working_3-way'!Y13+2*PI())/3)</f>
        <v>0.42617030153090113</v>
      </c>
      <c r="AE13" s="11">
        <f>'OddsRatio_working_3-way'!X13^(1/3)*SIN(('OddsRatio_working_3-way'!Y13+4*PI())/3)</f>
        <v>-0.5010621769562873</v>
      </c>
      <c r="AF13" s="11">
        <f>-'OddsRatio_working_3-way'!U13/(3*'OddsRatio_working_3-way'!X13^(1/3))*COS(('OddsRatio_working_3-way'!Y13)/3)</f>
        <v>0.53533792105594213</v>
      </c>
      <c r="AG13" s="11">
        <f>-'OddsRatio_working_3-way'!U13/(3*'OddsRatio_working_3-way'!X13^(1/3))*COS(('OddsRatio_working_3-way'!Y13+2*PI())/3)</f>
        <v>-0.33252722718341504</v>
      </c>
      <c r="AH13" s="11">
        <f>-'OddsRatio_working_3-way'!U13/(3*'OddsRatio_working_3-way'!X13^(1/3))*COS(('OddsRatio_working_3-way'!Y13+4*PI())/3)</f>
        <v>-0.2028106938725272</v>
      </c>
      <c r="AI13" s="11">
        <f>'OddsRatio_working_3-way'!U13/(3*'OddsRatio_working_3-way'!X13^(1/3))*SIN(('OddsRatio_working_3-way'!Y13)/3)</f>
        <v>-7.4891875425386181E-2</v>
      </c>
      <c r="AJ13" s="11">
        <f>'OddsRatio_working_3-way'!U13/(3*'OddsRatio_working_3-way'!X13^(1/3))*SIN(('OddsRatio_working_3-way'!Y13+2*PI())/3)</f>
        <v>-0.42617030153090113</v>
      </c>
      <c r="AK13" s="11">
        <f>'OddsRatio_working_3-way'!U13/(3*'OddsRatio_working_3-way'!X13^(1/3))*SIN(('OddsRatio_working_3-way'!Y13+4*PI())/3)</f>
        <v>0.5010621769562873</v>
      </c>
      <c r="AL13" s="11">
        <f>'OddsRatio_working_3-way'!Z13+'OddsRatio_working_3-way'!AF13</f>
        <v>1.0706758421118843</v>
      </c>
      <c r="AM13" s="11">
        <f>'OddsRatio_working_3-way'!AA13+'OddsRatio_working_3-way'!AG13</f>
        <v>-0.66505445436683008</v>
      </c>
      <c r="AN13" s="11">
        <f>'OddsRatio_working_3-way'!AB13+'OddsRatio_working_3-way'!AH13</f>
        <v>-0.40562138774505441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1.0706758421118843</v>
      </c>
      <c r="AS13" s="11">
        <f>IF(('OddsRatio_working_3-way'!X13=0),IF(Q13&gt;0,-Q13^(1/3),(-Q13)^(1/3)),'OddsRatio_working_3-way'!AM13-'OddsRatio_working_3-way'!R13/3)</f>
        <v>-0.66505445436683008</v>
      </c>
      <c r="AT13" s="11">
        <f>IF(('OddsRatio_working_3-way'!X13=0),IF(Q13&gt;0,-Q13^(1/3),(-Q13)^(1/3)),'OddsRatio_working_3-way'!AN13-'OddsRatio_working_3-way'!R13/3)</f>
        <v>-0.40562138774505441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3.8</v>
      </c>
      <c r="B14" s="4">
        <f>IF('True_Odds_Calculator_3-way'!B15="","",'True_Odds_Calculator_3-way'!B15)</f>
        <v>3.4</v>
      </c>
      <c r="C14" s="4">
        <f>IF('True_Odds_Calculator_3-way'!C15="","",'True_Odds_Calculator_3-way'!C15)</f>
        <v>2.15</v>
      </c>
      <c r="D14" s="9">
        <f t="shared" si="13"/>
        <v>0.25650117850468546</v>
      </c>
      <c r="E14" s="9">
        <f t="shared" si="14"/>
        <v>0.28698280369571155</v>
      </c>
      <c r="F14" s="9">
        <f t="shared" si="15"/>
        <v>0.45651601779960305</v>
      </c>
      <c r="G14" s="9">
        <f t="shared" si="16"/>
        <v>1.035220558982084</v>
      </c>
      <c r="H14" s="9">
        <f t="shared" si="17"/>
        <v>3.8986175651498352</v>
      </c>
      <c r="I14" s="9">
        <f t="shared" si="18"/>
        <v>3.4845293415570016</v>
      </c>
      <c r="J14" s="9">
        <f t="shared" si="19"/>
        <v>2.1905036428293965</v>
      </c>
      <c r="K14" s="11">
        <f t="shared" si="20"/>
        <v>0.26315789473684209</v>
      </c>
      <c r="L14" s="11">
        <f t="shared" si="21"/>
        <v>0.29411764705882354</v>
      </c>
      <c r="M14" s="11">
        <f t="shared" si="22"/>
        <v>0.46511627906976744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-0.27820577435380522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0.22859817121463027</v>
      </c>
      <c r="Q14" s="11">
        <f>2*'OddsRatio_working_3-way'!K14*'OddsRatio_working_3-way'!L14*'OddsRatio_working_3-way'!M14</f>
        <v>7.1999424004607959E-2</v>
      </c>
      <c r="R14" s="11">
        <f t="shared" si="23"/>
        <v>0</v>
      </c>
      <c r="S14" s="11">
        <f t="shared" si="24"/>
        <v>-0.82168737060041386</v>
      </c>
      <c r="T14" s="11">
        <f t="shared" si="25"/>
        <v>-0.25879917184265006</v>
      </c>
      <c r="U14" s="11">
        <f>'OddsRatio_working_3-way'!S14-'OddsRatio_working_3-way'!R14^2/3</f>
        <v>-0.82168737060041386</v>
      </c>
      <c r="V14" s="11">
        <f>'OddsRatio_working_3-way'!S14*'OddsRatio_working_3-way'!R14/3-2*'OddsRatio_working_3-way'!R14^3/27-'OddsRatio_working_3-way'!T14</f>
        <v>0.25879917184265006</v>
      </c>
      <c r="W14" s="11">
        <f>'OddsRatio_working_3-way'!V14^2+4*'OddsRatio_working_3-way'!U14^3/27</f>
        <v>-1.521243649645411E-2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0.14334351035440673</v>
      </c>
      <c r="Y14" s="11">
        <f>IF('OddsRatio_working_3-way'!W14&gt;=0,IF('OddsRatio_working_3-way'!V14+SQRT('OddsRatio_working_3-way'!W14)&gt;0,0,PI()),ACOS('OddsRatio_working_3-way'!V14/(2*'OddsRatio_working_3-way'!X14)))</f>
        <v>0.44473730557180269</v>
      </c>
      <c r="Z14" s="11">
        <f>'OddsRatio_working_3-way'!X14^(1/3)*COS('OddsRatio_working_3-way'!Y14/3)</f>
        <v>0.51761027949104199</v>
      </c>
      <c r="AA14" s="11">
        <f>'OddsRatio_working_3-way'!X14^(1/3)*COS(('OddsRatio_working_3-way'!Y14+2*PI())/3)</f>
        <v>-0.32574945671124683</v>
      </c>
      <c r="AB14" s="11">
        <f>'OddsRatio_working_3-way'!X14^(1/3)*COS(('OddsRatio_working_3-way'!Y14+4*PI())/3)</f>
        <v>-0.19186082277979527</v>
      </c>
      <c r="AC14" s="11">
        <f>'OddsRatio_working_3-way'!X14^(1/3)*SIN('OddsRatio_working_3-way'!Y14/3)</f>
        <v>7.7300638841754879E-2</v>
      </c>
      <c r="AD14" s="11">
        <f>'OddsRatio_working_3-way'!X14^(1/3)*SIN(('OddsRatio_working_3-way'!Y14+2*PI())/3)</f>
        <v>0.40961333187832832</v>
      </c>
      <c r="AE14" s="11">
        <f>'OddsRatio_working_3-way'!X14^(1/3)*SIN(('OddsRatio_working_3-way'!Y14+4*PI())/3)</f>
        <v>-0.48691397072008319</v>
      </c>
      <c r="AF14" s="11">
        <f>-'OddsRatio_working_3-way'!U14/(3*'OddsRatio_working_3-way'!X14^(1/3))*COS(('OddsRatio_working_3-way'!Y14)/3)</f>
        <v>0.51761027949104188</v>
      </c>
      <c r="AG14" s="11">
        <f>-'OddsRatio_working_3-way'!U14/(3*'OddsRatio_working_3-way'!X14^(1/3))*COS(('OddsRatio_working_3-way'!Y14+2*PI())/3)</f>
        <v>-0.32574945671124678</v>
      </c>
      <c r="AH14" s="11">
        <f>-'OddsRatio_working_3-way'!U14/(3*'OddsRatio_working_3-way'!X14^(1/3))*COS(('OddsRatio_working_3-way'!Y14+4*PI())/3)</f>
        <v>-0.19186082277979524</v>
      </c>
      <c r="AI14" s="11">
        <f>'OddsRatio_working_3-way'!U14/(3*'OddsRatio_working_3-way'!X14^(1/3))*SIN(('OddsRatio_working_3-way'!Y14)/3)</f>
        <v>-7.7300638841754865E-2</v>
      </c>
      <c r="AJ14" s="11">
        <f>'OddsRatio_working_3-way'!U14/(3*'OddsRatio_working_3-way'!X14^(1/3))*SIN(('OddsRatio_working_3-way'!Y14+2*PI())/3)</f>
        <v>-0.40961333187832827</v>
      </c>
      <c r="AK14" s="11">
        <f>'OddsRatio_working_3-way'!U14/(3*'OddsRatio_working_3-way'!X14^(1/3))*SIN(('OddsRatio_working_3-way'!Y14+4*PI())/3)</f>
        <v>0.48691397072008308</v>
      </c>
      <c r="AL14" s="11">
        <f>'OddsRatio_working_3-way'!Z14+'OddsRatio_working_3-way'!AF14</f>
        <v>1.035220558982084</v>
      </c>
      <c r="AM14" s="11">
        <f>'OddsRatio_working_3-way'!AA14+'OddsRatio_working_3-way'!AG14</f>
        <v>-0.65149891342249355</v>
      </c>
      <c r="AN14" s="11">
        <f>'OddsRatio_working_3-way'!AB14+'OddsRatio_working_3-way'!AH14</f>
        <v>-0.38372164555959054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1.035220558982084</v>
      </c>
      <c r="AS14" s="11">
        <f>IF(('OddsRatio_working_3-way'!X14=0),IF(Q14&gt;0,-Q14^(1/3),(-Q14)^(1/3)),'OddsRatio_working_3-way'!AM14-'OddsRatio_working_3-way'!R14/3)</f>
        <v>-0.65149891342249355</v>
      </c>
      <c r="AT14" s="11">
        <f>IF(('OddsRatio_working_3-way'!X14=0),IF(Q14&gt;0,-Q14^(1/3),(-Q14)^(1/3)),'OddsRatio_working_3-way'!AN14-'OddsRatio_working_3-way'!R14/3)</f>
        <v>-0.38372164555959054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1.81</v>
      </c>
      <c r="B15" s="4">
        <f>IF('True_Odds_Calculator_3-way'!B16="","",'True_Odds_Calculator_3-way'!B16)</f>
        <v>3.36</v>
      </c>
      <c r="C15" s="4">
        <f>IF('True_Odds_Calculator_3-way'!C16="","",'True_Odds_Calculator_3-way'!C16)</f>
        <v>5.41</v>
      </c>
      <c r="D15" s="9">
        <f t="shared" si="13"/>
        <v>0.53810300462607785</v>
      </c>
      <c r="E15" s="9">
        <f t="shared" si="14"/>
        <v>0.285635959357948</v>
      </c>
      <c r="F15" s="9">
        <f t="shared" si="15"/>
        <v>0.1762610360159744</v>
      </c>
      <c r="G15" s="9">
        <f t="shared" si="16"/>
        <v>1.0597287122780372</v>
      </c>
      <c r="H15" s="9">
        <f t="shared" si="17"/>
        <v>1.8583802569452099</v>
      </c>
      <c r="I15" s="9">
        <f t="shared" si="18"/>
        <v>3.5009597609761678</v>
      </c>
      <c r="J15" s="9">
        <f t="shared" si="19"/>
        <v>5.6734036211461438</v>
      </c>
      <c r="K15" s="11">
        <f t="shared" si="20"/>
        <v>0.5524861878453039</v>
      </c>
      <c r="L15" s="11">
        <f t="shared" si="21"/>
        <v>0.29761904761904762</v>
      </c>
      <c r="M15" s="11">
        <f t="shared" si="22"/>
        <v>0.18484288354898337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-0.25622440538801705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0.23038494101902357</v>
      </c>
      <c r="Q15" s="11">
        <f>2*'OddsRatio_working_3-way'!K15*'OddsRatio_working_3-way'!L15*'OddsRatio_working_3-way'!M15</f>
        <v>6.0787583382328134E-2</v>
      </c>
      <c r="R15" s="11">
        <f t="shared" si="23"/>
        <v>0</v>
      </c>
      <c r="S15" s="11">
        <f t="shared" si="24"/>
        <v>-0.89915299313559482</v>
      </c>
      <c r="T15" s="11">
        <f t="shared" si="25"/>
        <v>-0.23724353380886415</v>
      </c>
      <c r="U15" s="11">
        <f>'OddsRatio_working_3-way'!S15-'OddsRatio_working_3-way'!R15^2/3</f>
        <v>-0.89915299313559482</v>
      </c>
      <c r="V15" s="11">
        <f>'OddsRatio_working_3-way'!S15*'OddsRatio_working_3-way'!R15/3-2*'OddsRatio_working_3-way'!R15^3/27-'OddsRatio_working_3-way'!T15</f>
        <v>0.23724353380886415</v>
      </c>
      <c r="W15" s="11">
        <f>'OddsRatio_working_3-way'!V15^2+4*'OddsRatio_working_3-way'!U15^3/27</f>
        <v>-5.1410870072924067E-2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0.16408485945315135</v>
      </c>
      <c r="Y15" s="11">
        <f>IF('OddsRatio_working_3-way'!W15&gt;=0,IF('OddsRatio_working_3-way'!V15+SQRT('OddsRatio_working_3-way'!W15)&gt;0,0,PI()),ACOS('OddsRatio_working_3-way'!V15/(2*'OddsRatio_working_3-way'!X15)))</f>
        <v>0.76276353433460975</v>
      </c>
      <c r="Z15" s="11">
        <f>'OddsRatio_working_3-way'!X15^(1/3)*COS('OddsRatio_working_3-way'!Y15/3)</f>
        <v>0.52986435613901861</v>
      </c>
      <c r="AA15" s="11">
        <f>'OddsRatio_working_3-way'!X15^(1/3)*COS(('OddsRatio_working_3-way'!Y15+2*PI())/3)</f>
        <v>-0.38418431160990418</v>
      </c>
      <c r="AB15" s="11">
        <f>'OddsRatio_working_3-way'!X15^(1/3)*COS(('OddsRatio_working_3-way'!Y15+4*PI())/3)</f>
        <v>-0.14568004452911454</v>
      </c>
      <c r="AC15" s="11">
        <f>'OddsRatio_working_3-way'!X15^(1/3)*SIN('OddsRatio_working_3-way'!Y15/3)</f>
        <v>0.13770050280196847</v>
      </c>
      <c r="AD15" s="11">
        <f>'OddsRatio_working_3-way'!X15^(1/3)*SIN(('OddsRatio_working_3-way'!Y15+2*PI())/3)</f>
        <v>0.39002574157529102</v>
      </c>
      <c r="AE15" s="11">
        <f>'OddsRatio_working_3-way'!X15^(1/3)*SIN(('OddsRatio_working_3-way'!Y15+4*PI())/3)</f>
        <v>-0.52772624437725935</v>
      </c>
      <c r="AF15" s="11">
        <f>-'OddsRatio_working_3-way'!U15/(3*'OddsRatio_working_3-way'!X15^(1/3))*COS(('OddsRatio_working_3-way'!Y15)/3)</f>
        <v>0.5298643561390185</v>
      </c>
      <c r="AG15" s="11">
        <f>-'OddsRatio_working_3-way'!U15/(3*'OddsRatio_working_3-way'!X15^(1/3))*COS(('OddsRatio_working_3-way'!Y15+2*PI())/3)</f>
        <v>-0.38418431160990407</v>
      </c>
      <c r="AH15" s="11">
        <f>-'OddsRatio_working_3-way'!U15/(3*'OddsRatio_working_3-way'!X15^(1/3))*COS(('OddsRatio_working_3-way'!Y15+4*PI())/3)</f>
        <v>-0.14568004452911451</v>
      </c>
      <c r="AI15" s="11">
        <f>'OddsRatio_working_3-way'!U15/(3*'OddsRatio_working_3-way'!X15^(1/3))*SIN(('OddsRatio_working_3-way'!Y15)/3)</f>
        <v>-0.13770050280196844</v>
      </c>
      <c r="AJ15" s="11">
        <f>'OddsRatio_working_3-way'!U15/(3*'OddsRatio_working_3-way'!X15^(1/3))*SIN(('OddsRatio_working_3-way'!Y15+2*PI())/3)</f>
        <v>-0.39002574157529096</v>
      </c>
      <c r="AK15" s="11">
        <f>'OddsRatio_working_3-way'!U15/(3*'OddsRatio_working_3-way'!X15^(1/3))*SIN(('OddsRatio_working_3-way'!Y15+4*PI())/3)</f>
        <v>0.52772624437725923</v>
      </c>
      <c r="AL15" s="11">
        <f>'OddsRatio_working_3-way'!Z15+'OddsRatio_working_3-way'!AF15</f>
        <v>1.0597287122780372</v>
      </c>
      <c r="AM15" s="11">
        <f>'OddsRatio_working_3-way'!AA15+'OddsRatio_working_3-way'!AG15</f>
        <v>-0.76836862321980826</v>
      </c>
      <c r="AN15" s="11">
        <f>'OddsRatio_working_3-way'!AB15+'OddsRatio_working_3-way'!AH15</f>
        <v>-0.29136008905822908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1.0597287122780372</v>
      </c>
      <c r="AS15" s="11">
        <f>IF(('OddsRatio_working_3-way'!X15=0),IF(Q15&gt;0,-Q15^(1/3),(-Q15)^(1/3)),'OddsRatio_working_3-way'!AM15-'OddsRatio_working_3-way'!R15/3)</f>
        <v>-0.76836862321980826</v>
      </c>
      <c r="AT15" s="11">
        <f>IF(('OddsRatio_working_3-way'!X15=0),IF(Q15&gt;0,-Q15^(1/3),(-Q15)^(1/3)),'OddsRatio_working_3-way'!AN15-'OddsRatio_working_3-way'!R15/3)</f>
        <v>-0.29136008905822908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3.7</v>
      </c>
      <c r="B16" s="4">
        <f>IF('True_Odds_Calculator_3-way'!B17="","",'True_Odds_Calculator_3-way'!B17)</f>
        <v>3.73</v>
      </c>
      <c r="C16" s="4">
        <f>IF('True_Odds_Calculator_3-way'!C17="","",'True_Odds_Calculator_3-way'!C17)</f>
        <v>2.02</v>
      </c>
      <c r="D16" s="9">
        <f t="shared" si="13"/>
        <v>0.26007358344737602</v>
      </c>
      <c r="E16" s="9">
        <f t="shared" si="14"/>
        <v>0.25795284870314872</v>
      </c>
      <c r="F16" s="9">
        <f t="shared" si="15"/>
        <v>0.48197356784947532</v>
      </c>
      <c r="G16" s="9">
        <f t="shared" si="16"/>
        <v>1.0537280154055615</v>
      </c>
      <c r="H16" s="9">
        <f t="shared" si="17"/>
        <v>3.8450656415950166</v>
      </c>
      <c r="I16" s="9">
        <f t="shared" si="18"/>
        <v>3.876677482057183</v>
      </c>
      <c r="J16" s="9">
        <f t="shared" si="19"/>
        <v>2.0748025757136728</v>
      </c>
      <c r="K16" s="11">
        <f t="shared" si="20"/>
        <v>0.27027027027027023</v>
      </c>
      <c r="L16" s="11">
        <f t="shared" si="21"/>
        <v>0.26809651474530832</v>
      </c>
      <c r="M16" s="11">
        <f t="shared" si="22"/>
        <v>0.49504950495049505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-0.26968988471921607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0.23136506825090153</v>
      </c>
      <c r="Q16" s="11">
        <f>2*'OddsRatio_working_3-way'!K16*'OddsRatio_working_3-way'!L16*'OddsRatio_working_3-way'!M16</f>
        <v>7.1741106434388094E-2</v>
      </c>
      <c r="R16" s="11">
        <f t="shared" si="23"/>
        <v>0</v>
      </c>
      <c r="S16" s="11">
        <f t="shared" si="24"/>
        <v>-0.85789301475575963</v>
      </c>
      <c r="T16" s="11">
        <f t="shared" si="25"/>
        <v>-0.26601333790876275</v>
      </c>
      <c r="U16" s="11">
        <f>'OddsRatio_working_3-way'!S16-'OddsRatio_working_3-way'!R16^2/3</f>
        <v>-0.85789301475575963</v>
      </c>
      <c r="V16" s="11">
        <f>'OddsRatio_working_3-way'!S16*'OddsRatio_working_3-way'!R16/3-2*'OddsRatio_working_3-way'!R16^3/27-'OddsRatio_working_3-way'!T16</f>
        <v>0.26601333790876275</v>
      </c>
      <c r="W16" s="11">
        <f>'OddsRatio_working_3-way'!V16^2+4*'OddsRatio_working_3-way'!U16^3/27</f>
        <v>-2.2776528558986722E-2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0.15292124157907913</v>
      </c>
      <c r="Y16" s="11">
        <f>IF('OddsRatio_working_3-way'!W16&gt;=0,IF('OddsRatio_working_3-way'!V16+SQRT('OddsRatio_working_3-way'!W16)&gt;0,0,PI()),ACOS('OddsRatio_working_3-way'!V16/(2*'OddsRatio_working_3-way'!X16)))</f>
        <v>0.51605551735600796</v>
      </c>
      <c r="Z16" s="11">
        <f>'OddsRatio_working_3-way'!X16^(1/3)*COS('OddsRatio_working_3-way'!Y16/3)</f>
        <v>0.52686400770278075</v>
      </c>
      <c r="AA16" s="11">
        <f>'OddsRatio_working_3-way'!X16^(1/3)*COS(('OddsRatio_working_3-way'!Y16+2*PI())/3)</f>
        <v>-0.34270363641602875</v>
      </c>
      <c r="AB16" s="11">
        <f>'OddsRatio_working_3-way'!X16^(1/3)*COS(('OddsRatio_working_3-way'!Y16+4*PI())/3)</f>
        <v>-0.18416037128675194</v>
      </c>
      <c r="AC16" s="11">
        <f>'OddsRatio_working_3-way'!X16^(1/3)*SIN('OddsRatio_working_3-way'!Y16/3)</f>
        <v>9.153499680059006E-2</v>
      </c>
      <c r="AD16" s="11">
        <f>'OddsRatio_working_3-way'!X16^(1/3)*SIN(('OddsRatio_working_3-way'!Y16+2*PI())/3)</f>
        <v>0.41051011660999326</v>
      </c>
      <c r="AE16" s="11">
        <f>'OddsRatio_working_3-way'!X16^(1/3)*SIN(('OddsRatio_working_3-way'!Y16+4*PI())/3)</f>
        <v>-0.50204511341058344</v>
      </c>
      <c r="AF16" s="11">
        <f>-'OddsRatio_working_3-way'!U16/(3*'OddsRatio_working_3-way'!X16^(1/3))*COS(('OddsRatio_working_3-way'!Y16)/3)</f>
        <v>0.52686400770278075</v>
      </c>
      <c r="AG16" s="11">
        <f>-'OddsRatio_working_3-way'!U16/(3*'OddsRatio_working_3-way'!X16^(1/3))*COS(('OddsRatio_working_3-way'!Y16+2*PI())/3)</f>
        <v>-0.34270363641602875</v>
      </c>
      <c r="AH16" s="11">
        <f>-'OddsRatio_working_3-way'!U16/(3*'OddsRatio_working_3-way'!X16^(1/3))*COS(('OddsRatio_working_3-way'!Y16+4*PI())/3)</f>
        <v>-0.18416037128675194</v>
      </c>
      <c r="AI16" s="11">
        <f>'OddsRatio_working_3-way'!U16/(3*'OddsRatio_working_3-way'!X16^(1/3))*SIN(('OddsRatio_working_3-way'!Y16)/3)</f>
        <v>-9.153499680059006E-2</v>
      </c>
      <c r="AJ16" s="11">
        <f>'OddsRatio_working_3-way'!U16/(3*'OddsRatio_working_3-way'!X16^(1/3))*SIN(('OddsRatio_working_3-way'!Y16+2*PI())/3)</f>
        <v>-0.41051011660999326</v>
      </c>
      <c r="AK16" s="11">
        <f>'OddsRatio_working_3-way'!U16/(3*'OddsRatio_working_3-way'!X16^(1/3))*SIN(('OddsRatio_working_3-way'!Y16+4*PI())/3)</f>
        <v>0.50204511341058344</v>
      </c>
      <c r="AL16" s="11">
        <f>'OddsRatio_working_3-way'!Z16+'OddsRatio_working_3-way'!AF16</f>
        <v>1.0537280154055615</v>
      </c>
      <c r="AM16" s="11">
        <f>'OddsRatio_working_3-way'!AA16+'OddsRatio_working_3-way'!AG16</f>
        <v>-0.68540727283205749</v>
      </c>
      <c r="AN16" s="11">
        <f>'OddsRatio_working_3-way'!AB16+'OddsRatio_working_3-way'!AH16</f>
        <v>-0.36832074257350389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1.0537280154055615</v>
      </c>
      <c r="AS16" s="11">
        <f>IF(('OddsRatio_working_3-way'!X16=0),IF(Q16&gt;0,-Q16^(1/3),(-Q16)^(1/3)),'OddsRatio_working_3-way'!AM16-'OddsRatio_working_3-way'!R16/3)</f>
        <v>-0.68540727283205749</v>
      </c>
      <c r="AT16" s="11">
        <f>IF(('OddsRatio_working_3-way'!X16=0),IF(Q16&gt;0,-Q16^(1/3),(-Q16)^(1/3)),'OddsRatio_working_3-way'!AN16-'OddsRatio_working_3-way'!R16/3)</f>
        <v>-0.36832074257350389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3.53</v>
      </c>
      <c r="B17" s="4">
        <f>IF('True_Odds_Calculator_3-way'!B18="","",'True_Odds_Calculator_3-way'!B18)</f>
        <v>3.7</v>
      </c>
      <c r="C17" s="4">
        <f>IF('True_Odds_Calculator_3-way'!C18="","",'True_Odds_Calculator_3-way'!C18)</f>
        <v>2.08</v>
      </c>
      <c r="D17" s="9">
        <f t="shared" si="13"/>
        <v>0.27260315512474742</v>
      </c>
      <c r="E17" s="9">
        <f t="shared" si="14"/>
        <v>0.25990015362513558</v>
      </c>
      <c r="F17" s="9">
        <f t="shared" si="15"/>
        <v>0.46749669125011689</v>
      </c>
      <c r="G17" s="9">
        <f t="shared" si="16"/>
        <v>1.0546783077638118</v>
      </c>
      <c r="H17" s="9">
        <f t="shared" si="17"/>
        <v>3.6683361186424439</v>
      </c>
      <c r="I17" s="9">
        <f t="shared" si="18"/>
        <v>3.8476314309622923</v>
      </c>
      <c r="J17" s="9">
        <f t="shared" si="19"/>
        <v>2.1390525723849172</v>
      </c>
      <c r="K17" s="11">
        <f t="shared" si="20"/>
        <v>0.28328611898016998</v>
      </c>
      <c r="L17" s="11">
        <f t="shared" si="21"/>
        <v>0.27027027027027023</v>
      </c>
      <c r="M17" s="11">
        <f t="shared" si="22"/>
        <v>0.48076923076923073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-0.27156154847372971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0.23226811470437531</v>
      </c>
      <c r="Q17" s="11">
        <f>2*'OddsRatio_working_3-way'!K17*'OddsRatio_working_3-way'!L17*'OddsRatio_working_3-way'!M17</f>
        <v>7.3619053789025432E-2</v>
      </c>
      <c r="R17" s="11">
        <f t="shared" si="23"/>
        <v>0</v>
      </c>
      <c r="S17" s="11">
        <f t="shared" si="24"/>
        <v>-0.85530560570818237</v>
      </c>
      <c r="T17" s="11">
        <f t="shared" si="25"/>
        <v>-0.27109527914680892</v>
      </c>
      <c r="U17" s="11">
        <f>'OddsRatio_working_3-way'!S17-'OddsRatio_working_3-way'!R17^2/3</f>
        <v>-0.85530560570818237</v>
      </c>
      <c r="V17" s="11">
        <f>'OddsRatio_working_3-way'!S17*'OddsRatio_working_3-way'!R17/3-2*'OddsRatio_working_3-way'!R17^3/27-'OddsRatio_working_3-way'!T17</f>
        <v>0.27109527914680892</v>
      </c>
      <c r="W17" s="11">
        <f>'OddsRatio_working_3-way'!V17^2+4*'OddsRatio_working_3-way'!U17^3/27</f>
        <v>-1.920317641317322E-2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0.15222994678188279</v>
      </c>
      <c r="Y17" s="11">
        <f>IF('OddsRatio_working_3-way'!W17&gt;=0,IF('OddsRatio_working_3-way'!V17+SQRT('OddsRatio_working_3-way'!W17)&gt;0,0,PI()),ACOS('OddsRatio_working_3-way'!V17/(2*'OddsRatio_working_3-way'!X17)))</f>
        <v>0.47254290111192798</v>
      </c>
      <c r="Z17" s="11">
        <f>'OddsRatio_working_3-way'!X17^(1/3)*COS('OddsRatio_working_3-way'!Y17/3)</f>
        <v>0.52733915388190589</v>
      </c>
      <c r="AA17" s="11">
        <f>'OddsRatio_working_3-way'!X17^(1/3)*COS(('OddsRatio_working_3-way'!Y17+2*PI())/3)</f>
        <v>-0.33620552674780541</v>
      </c>
      <c r="AB17" s="11">
        <f>'OddsRatio_working_3-way'!X17^(1/3)*COS(('OddsRatio_working_3-way'!Y17+4*PI())/3)</f>
        <v>-0.19113362713410068</v>
      </c>
      <c r="AC17" s="11">
        <f>'OddsRatio_working_3-way'!X17^(1/3)*SIN('OddsRatio_working_3-way'!Y17/3)</f>
        <v>8.375730029382282E-2</v>
      </c>
      <c r="AD17" s="11">
        <f>'OddsRatio_working_3-way'!X17^(1/3)*SIN(('OddsRatio_working_3-way'!Y17+2*PI())/3)</f>
        <v>0.41481045352501039</v>
      </c>
      <c r="AE17" s="11">
        <f>'OddsRatio_working_3-way'!X17^(1/3)*SIN(('OddsRatio_working_3-way'!Y17+4*PI())/3)</f>
        <v>-0.49856775381883323</v>
      </c>
      <c r="AF17" s="11">
        <f>-'OddsRatio_working_3-way'!U17/(3*'OddsRatio_working_3-way'!X17^(1/3))*COS(('OddsRatio_working_3-way'!Y17)/3)</f>
        <v>0.52733915388190589</v>
      </c>
      <c r="AG17" s="11">
        <f>-'OddsRatio_working_3-way'!U17/(3*'OddsRatio_working_3-way'!X17^(1/3))*COS(('OddsRatio_working_3-way'!Y17+2*PI())/3)</f>
        <v>-0.33620552674780541</v>
      </c>
      <c r="AH17" s="11">
        <f>-'OddsRatio_working_3-way'!U17/(3*'OddsRatio_working_3-way'!X17^(1/3))*COS(('OddsRatio_working_3-way'!Y17+4*PI())/3)</f>
        <v>-0.19113362713410068</v>
      </c>
      <c r="AI17" s="11">
        <f>'OddsRatio_working_3-way'!U17/(3*'OddsRatio_working_3-way'!X17^(1/3))*SIN(('OddsRatio_working_3-way'!Y17)/3)</f>
        <v>-8.375730029382282E-2</v>
      </c>
      <c r="AJ17" s="11">
        <f>'OddsRatio_working_3-way'!U17/(3*'OddsRatio_working_3-way'!X17^(1/3))*SIN(('OddsRatio_working_3-way'!Y17+2*PI())/3)</f>
        <v>-0.41481045352501039</v>
      </c>
      <c r="AK17" s="11">
        <f>'OddsRatio_working_3-way'!U17/(3*'OddsRatio_working_3-way'!X17^(1/3))*SIN(('OddsRatio_working_3-way'!Y17+4*PI())/3)</f>
        <v>0.49856775381883323</v>
      </c>
      <c r="AL17" s="11">
        <f>'OddsRatio_working_3-way'!Z17+'OddsRatio_working_3-way'!AF17</f>
        <v>1.0546783077638118</v>
      </c>
      <c r="AM17" s="11">
        <f>'OddsRatio_working_3-way'!AA17+'OddsRatio_working_3-way'!AG17</f>
        <v>-0.67241105349561081</v>
      </c>
      <c r="AN17" s="11">
        <f>'OddsRatio_working_3-way'!AB17+'OddsRatio_working_3-way'!AH17</f>
        <v>-0.38226725426820135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1.0546783077638118</v>
      </c>
      <c r="AS17" s="11">
        <f>IF(('OddsRatio_working_3-way'!X17=0),IF(Q17&gt;0,-Q17^(1/3),(-Q17)^(1/3)),'OddsRatio_working_3-way'!AM17-'OddsRatio_working_3-way'!R17/3)</f>
        <v>-0.67241105349561081</v>
      </c>
      <c r="AT17" s="11">
        <f>IF(('OddsRatio_working_3-way'!X17=0),IF(Q17&gt;0,-Q17^(1/3),(-Q17)^(1/3)),'OddsRatio_working_3-way'!AN17-'OddsRatio_working_3-way'!R17/3)</f>
        <v>-0.38226725426820135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1.34</v>
      </c>
      <c r="B18" s="4">
        <f>IF('True_Odds_Calculator_3-way'!B19="","",'True_Odds_Calculator_3-way'!B19)</f>
        <v>5.68</v>
      </c>
      <c r="C18" s="4">
        <f>IF('True_Odds_Calculator_3-way'!C19="","",'True_Odds_Calculator_3-way'!C19)</f>
        <v>8.75</v>
      </c>
      <c r="D18" s="9">
        <f t="shared" si="13"/>
        <v>0.72990269603981495</v>
      </c>
      <c r="E18" s="9">
        <f t="shared" si="14"/>
        <v>0.16410743102183001</v>
      </c>
      <c r="F18" s="9">
        <f t="shared" si="15"/>
        <v>0.10598987293835514</v>
      </c>
      <c r="G18" s="9">
        <f t="shared" si="16"/>
        <v>1.0883695038902574</v>
      </c>
      <c r="H18" s="9">
        <f t="shared" si="17"/>
        <v>1.3700456313226876</v>
      </c>
      <c r="I18" s="9">
        <f t="shared" si="18"/>
        <v>6.0935692782064041</v>
      </c>
      <c r="J18" s="9">
        <f t="shared" si="19"/>
        <v>9.4348636551494955</v>
      </c>
      <c r="K18" s="11">
        <f t="shared" si="20"/>
        <v>0.74626865671641784</v>
      </c>
      <c r="L18" s="11">
        <f t="shared" si="21"/>
        <v>0.17605633802816903</v>
      </c>
      <c r="M18" s="11">
        <f t="shared" si="22"/>
        <v>0.11428571428571428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-0.18516772275443716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0.19174749992492265</v>
      </c>
      <c r="Q18" s="11">
        <f>2*'OddsRatio_working_3-way'!K18*'OddsRatio_working_3-way'!L18*'OddsRatio_working_3-way'!M18</f>
        <v>3.0030931859815611E-2</v>
      </c>
      <c r="R18" s="11">
        <f t="shared" si="23"/>
        <v>0</v>
      </c>
      <c r="S18" s="11">
        <f t="shared" si="24"/>
        <v>-1.0355341474886062</v>
      </c>
      <c r="T18" s="11">
        <f t="shared" si="25"/>
        <v>-0.1621823253701811</v>
      </c>
      <c r="U18" s="11">
        <f>'OddsRatio_working_3-way'!S18-'OddsRatio_working_3-way'!R18^2/3</f>
        <v>-1.0355341474886062</v>
      </c>
      <c r="V18" s="11">
        <f>'OddsRatio_working_3-way'!S18*'OddsRatio_working_3-way'!R18/3-2*'OddsRatio_working_3-way'!R18^3/27-'OddsRatio_working_3-way'!T18</f>
        <v>0.1621823253701811</v>
      </c>
      <c r="W18" s="11">
        <f>'OddsRatio_working_3-way'!V18^2+4*'OddsRatio_working_3-way'!U18^3/27</f>
        <v>-0.13820583222365204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0.20279850769059626</v>
      </c>
      <c r="Y18" s="11">
        <f>IF('OddsRatio_working_3-way'!W18&gt;=0,IF('OddsRatio_working_3-way'!V18+SQRT('OddsRatio_working_3-way'!W18)&gt;0,0,PI()),ACOS('OddsRatio_working_3-way'!V18/(2*'OddsRatio_working_3-way'!X18)))</f>
        <v>1.1594314136572894</v>
      </c>
      <c r="Z18" s="11">
        <f>'OddsRatio_working_3-way'!X18^(1/3)*COS('OddsRatio_working_3-way'!Y18/3)</f>
        <v>0.54418475194512872</v>
      </c>
      <c r="AA18" s="11">
        <f>'OddsRatio_working_3-way'!X18^(1/3)*COS(('OddsRatio_working_3-way'!Y18+2*PI())/3)</f>
        <v>-0.46387546616814335</v>
      </c>
      <c r="AB18" s="11">
        <f>'OddsRatio_working_3-way'!X18^(1/3)*COS(('OddsRatio_working_3-way'!Y18+4*PI())/3)</f>
        <v>-8.0309285776985553E-2</v>
      </c>
      <c r="AC18" s="11">
        <f>'OddsRatio_working_3-way'!X18^(1/3)*SIN('OddsRatio_working_3-way'!Y18/3)</f>
        <v>0.22145203750087156</v>
      </c>
      <c r="AD18" s="11">
        <f>'OddsRatio_working_3-way'!X18^(1/3)*SIN(('OddsRatio_working_3-way'!Y18+2*PI())/3)</f>
        <v>0.36055180078617899</v>
      </c>
      <c r="AE18" s="11">
        <f>'OddsRatio_working_3-way'!X18^(1/3)*SIN(('OddsRatio_working_3-way'!Y18+4*PI())/3)</f>
        <v>-0.58200383828705049</v>
      </c>
      <c r="AF18" s="11">
        <f>-'OddsRatio_working_3-way'!U18/(3*'OddsRatio_working_3-way'!X18^(1/3))*COS(('OddsRatio_working_3-way'!Y18)/3)</f>
        <v>0.54418475194512872</v>
      </c>
      <c r="AG18" s="11">
        <f>-'OddsRatio_working_3-way'!U18/(3*'OddsRatio_working_3-way'!X18^(1/3))*COS(('OddsRatio_working_3-way'!Y18+2*PI())/3)</f>
        <v>-0.46387546616814324</v>
      </c>
      <c r="AH18" s="11">
        <f>-'OddsRatio_working_3-way'!U18/(3*'OddsRatio_working_3-way'!X18^(1/3))*COS(('OddsRatio_working_3-way'!Y18+4*PI())/3)</f>
        <v>-8.0309285776985539E-2</v>
      </c>
      <c r="AI18" s="11">
        <f>'OddsRatio_working_3-way'!U18/(3*'OddsRatio_working_3-way'!X18^(1/3))*SIN(('OddsRatio_working_3-way'!Y18)/3)</f>
        <v>-0.22145203750087153</v>
      </c>
      <c r="AJ18" s="11">
        <f>'OddsRatio_working_3-way'!U18/(3*'OddsRatio_working_3-way'!X18^(1/3))*SIN(('OddsRatio_working_3-way'!Y18+2*PI())/3)</f>
        <v>-0.36055180078617888</v>
      </c>
      <c r="AK18" s="11">
        <f>'OddsRatio_working_3-way'!U18/(3*'OddsRatio_working_3-way'!X18^(1/3))*SIN(('OddsRatio_working_3-way'!Y18+4*PI())/3)</f>
        <v>0.58200383828705038</v>
      </c>
      <c r="AL18" s="11">
        <f>'OddsRatio_working_3-way'!Z18+'OddsRatio_working_3-way'!AF18</f>
        <v>1.0883695038902574</v>
      </c>
      <c r="AM18" s="11">
        <f>'OddsRatio_working_3-way'!AA18+'OddsRatio_working_3-way'!AG18</f>
        <v>-0.92775093233628658</v>
      </c>
      <c r="AN18" s="11">
        <f>'OddsRatio_working_3-way'!AB18+'OddsRatio_working_3-way'!AH18</f>
        <v>-0.16061857155397108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1.0883695038902574</v>
      </c>
      <c r="AS18" s="11">
        <f>IF(('OddsRatio_working_3-way'!X18=0),IF(Q18&gt;0,-Q18^(1/3),(-Q18)^(1/3)),'OddsRatio_working_3-way'!AM18-'OddsRatio_working_3-way'!R18/3)</f>
        <v>-0.92775093233628658</v>
      </c>
      <c r="AT18" s="11">
        <f>IF(('OddsRatio_working_3-way'!X18=0),IF(Q18&gt;0,-Q18^(1/3),(-Q18)^(1/3)),'OddsRatio_working_3-way'!AN18-'OddsRatio_working_3-way'!R18/3)</f>
        <v>-0.16061857155397108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3.61</v>
      </c>
      <c r="B19" s="4">
        <f>IF('True_Odds_Calculator_3-way'!B20="","",'True_Odds_Calculator_3-way'!B20)</f>
        <v>3.77</v>
      </c>
      <c r="C19" s="4">
        <f>IF('True_Odds_Calculator_3-way'!C20="","",'True_Odds_Calculator_3-way'!C20)</f>
        <v>2.0299999999999998</v>
      </c>
      <c r="D19" s="9">
        <f t="shared" si="13"/>
        <v>0.26622957613577419</v>
      </c>
      <c r="E19" s="9">
        <f t="shared" si="14"/>
        <v>0.25476950985330721</v>
      </c>
      <c r="F19" s="9">
        <f t="shared" si="15"/>
        <v>0.47900091401091832</v>
      </c>
      <c r="G19" s="9">
        <f t="shared" si="16"/>
        <v>1.0559987267950721</v>
      </c>
      <c r="H19" s="9">
        <f t="shared" si="17"/>
        <v>3.7561566769351384</v>
      </c>
      <c r="I19" s="9">
        <f t="shared" si="18"/>
        <v>3.9251164732223502</v>
      </c>
      <c r="J19" s="9">
        <f t="shared" si="19"/>
        <v>2.087678688598924</v>
      </c>
      <c r="K19" s="11">
        <f t="shared" si="20"/>
        <v>0.2770083102493075</v>
      </c>
      <c r="L19" s="11">
        <f t="shared" si="21"/>
        <v>0.26525198938992045</v>
      </c>
      <c r="M19" s="11">
        <f t="shared" si="22"/>
        <v>0.49261083743842371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-0.26953359946004884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0.23201359824098225</v>
      </c>
      <c r="Q19" s="11">
        <f>2*'OddsRatio_working_3-way'!K19*'OddsRatio_working_3-way'!L19*'OddsRatio_working_3-way'!M19</f>
        <v>7.2391138296718338E-2</v>
      </c>
      <c r="R19" s="11">
        <f t="shared" si="23"/>
        <v>0</v>
      </c>
      <c r="S19" s="11">
        <f t="shared" si="24"/>
        <v>-0.86079657120956476</v>
      </c>
      <c r="T19" s="11">
        <f t="shared" si="25"/>
        <v>-0.26857927338831977</v>
      </c>
      <c r="U19" s="11">
        <f>'OddsRatio_working_3-way'!S19-'OddsRatio_working_3-way'!R19^2/3</f>
        <v>-0.86079657120956476</v>
      </c>
      <c r="V19" s="11">
        <f>'OddsRatio_working_3-way'!S19*'OddsRatio_working_3-way'!R19/3-2*'OddsRatio_working_3-way'!R19^3/27-'OddsRatio_working_3-way'!T19</f>
        <v>0.26857927338831977</v>
      </c>
      <c r="W19" s="11">
        <f>'OddsRatio_working_3-way'!V19^2+4*'OddsRatio_working_3-way'!U19^3/27</f>
        <v>-2.23577768367966E-2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0.15369824570452523</v>
      </c>
      <c r="Y19" s="11">
        <f>IF('OddsRatio_working_3-way'!W19&gt;=0,IF('OddsRatio_working_3-way'!V19+SQRT('OddsRatio_working_3-way'!W19)&gt;0,0,PI()),ACOS('OddsRatio_working_3-way'!V19/(2*'OddsRatio_working_3-way'!X19)))</f>
        <v>0.50799275944111733</v>
      </c>
      <c r="Z19" s="11">
        <f>'OddsRatio_working_3-way'!X19^(1/3)*COS('OddsRatio_working_3-way'!Y19/3)</f>
        <v>0.52799936339753617</v>
      </c>
      <c r="AA19" s="11">
        <f>'OddsRatio_working_3-way'!X19^(1/3)*COS(('OddsRatio_working_3-way'!Y19+2*PI())/3)</f>
        <v>-0.34217670512150233</v>
      </c>
      <c r="AB19" s="11">
        <f>'OddsRatio_working_3-way'!X19^(1/3)*COS(('OddsRatio_working_3-way'!Y19+4*PI())/3)</f>
        <v>-0.18582265827603367</v>
      </c>
      <c r="AC19" s="11">
        <f>'OddsRatio_working_3-way'!X19^(1/3)*SIN('OddsRatio_working_3-way'!Y19/3)</f>
        <v>9.0271051035118566E-2</v>
      </c>
      <c r="AD19" s="11">
        <f>'OddsRatio_working_3-way'!X19^(1/3)*SIN(('OddsRatio_working_3-way'!Y19+2*PI())/3)</f>
        <v>0.41212533636671844</v>
      </c>
      <c r="AE19" s="11">
        <f>'OddsRatio_working_3-way'!X19^(1/3)*SIN(('OddsRatio_working_3-way'!Y19+4*PI())/3)</f>
        <v>-0.50239638740183712</v>
      </c>
      <c r="AF19" s="11">
        <f>-'OddsRatio_working_3-way'!U19/(3*'OddsRatio_working_3-way'!X19^(1/3))*COS(('OddsRatio_working_3-way'!Y19)/3)</f>
        <v>0.52799936339753595</v>
      </c>
      <c r="AG19" s="11">
        <f>-'OddsRatio_working_3-way'!U19/(3*'OddsRatio_working_3-way'!X19^(1/3))*COS(('OddsRatio_working_3-way'!Y19+2*PI())/3)</f>
        <v>-0.34217670512150217</v>
      </c>
      <c r="AH19" s="11">
        <f>-'OddsRatio_working_3-way'!U19/(3*'OddsRatio_working_3-way'!X19^(1/3))*COS(('OddsRatio_working_3-way'!Y19+4*PI())/3)</f>
        <v>-0.18582265827603359</v>
      </c>
      <c r="AI19" s="11">
        <f>'OddsRatio_working_3-way'!U19/(3*'OddsRatio_working_3-way'!X19^(1/3))*SIN(('OddsRatio_working_3-way'!Y19)/3)</f>
        <v>-9.0271051035118538E-2</v>
      </c>
      <c r="AJ19" s="11">
        <f>'OddsRatio_working_3-way'!U19/(3*'OddsRatio_working_3-way'!X19^(1/3))*SIN(('OddsRatio_working_3-way'!Y19+2*PI())/3)</f>
        <v>-0.41212533636671828</v>
      </c>
      <c r="AK19" s="11">
        <f>'OddsRatio_working_3-way'!U19/(3*'OddsRatio_working_3-way'!X19^(1/3))*SIN(('OddsRatio_working_3-way'!Y19+4*PI())/3)</f>
        <v>0.5023963874018369</v>
      </c>
      <c r="AL19" s="11">
        <f>'OddsRatio_working_3-way'!Z19+'OddsRatio_working_3-way'!AF19</f>
        <v>1.0559987267950721</v>
      </c>
      <c r="AM19" s="11">
        <f>'OddsRatio_working_3-way'!AA19+'OddsRatio_working_3-way'!AG19</f>
        <v>-0.68435341024300445</v>
      </c>
      <c r="AN19" s="11">
        <f>'OddsRatio_working_3-way'!AB19+'OddsRatio_working_3-way'!AH19</f>
        <v>-0.37164531655206723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1.0559987267950721</v>
      </c>
      <c r="AS19" s="11">
        <f>IF(('OddsRatio_working_3-way'!X19=0),IF(Q19&gt;0,-Q19^(1/3),(-Q19)^(1/3)),'OddsRatio_working_3-way'!AM19-'OddsRatio_working_3-way'!R19/3)</f>
        <v>-0.68435341024300445</v>
      </c>
      <c r="AT19" s="11">
        <f>IF(('OddsRatio_working_3-way'!X19=0),IF(Q19&gt;0,-Q19^(1/3),(-Q19)^(1/3)),'OddsRatio_working_3-way'!AN19-'OddsRatio_working_3-way'!R19/3)</f>
        <v>-0.37164531655206723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2.4</v>
      </c>
      <c r="B20" s="4">
        <f>IF('True_Odds_Calculator_3-way'!B21="","",'True_Odds_Calculator_3-way'!B21)</f>
        <v>3.6</v>
      </c>
      <c r="C20" s="4">
        <f>IF('True_Odds_Calculator_3-way'!C21="","",'True_Odds_Calculator_3-way'!C21)</f>
        <v>3.06</v>
      </c>
      <c r="D20" s="9">
        <f t="shared" si="13"/>
        <v>0.4088694390957246</v>
      </c>
      <c r="E20" s="9">
        <f t="shared" si="14"/>
        <v>0.27137051881169105</v>
      </c>
      <c r="F20" s="9">
        <f t="shared" si="15"/>
        <v>0.31976004209258435</v>
      </c>
      <c r="G20" s="9">
        <f t="shared" si="16"/>
        <v>1.0326917948806913</v>
      </c>
      <c r="H20" s="9">
        <f t="shared" si="17"/>
        <v>2.4457685128329678</v>
      </c>
      <c r="I20" s="9">
        <f t="shared" si="18"/>
        <v>3.6849986666897969</v>
      </c>
      <c r="J20" s="9">
        <f t="shared" si="19"/>
        <v>3.1273450974542243</v>
      </c>
      <c r="K20" s="11">
        <f t="shared" si="20"/>
        <v>0.41666666666666669</v>
      </c>
      <c r="L20" s="11">
        <f t="shared" si="21"/>
        <v>0.27777777777777779</v>
      </c>
      <c r="M20" s="11">
        <f t="shared" si="22"/>
        <v>0.32679738562091504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-0.28361776809489225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0.22921205519244736</v>
      </c>
      <c r="Q20" s="11">
        <f>2*'OddsRatio_working_3-way'!K20*'OddsRatio_working_3-way'!L20*'OddsRatio_working_3-way'!M20</f>
        <v>7.5647542967804418E-2</v>
      </c>
      <c r="R20" s="11">
        <f t="shared" si="23"/>
        <v>0</v>
      </c>
      <c r="S20" s="11">
        <f t="shared" si="24"/>
        <v>-0.80817241011415775</v>
      </c>
      <c r="T20" s="11">
        <f t="shared" si="25"/>
        <v>-0.26672356769444155</v>
      </c>
      <c r="U20" s="11">
        <f>'OddsRatio_working_3-way'!S20-'OddsRatio_working_3-way'!R20^2/3</f>
        <v>-0.80817241011415775</v>
      </c>
      <c r="V20" s="11">
        <f>'OddsRatio_working_3-way'!S20*'OddsRatio_working_3-way'!R20/3-2*'OddsRatio_working_3-way'!R20^3/27-'OddsRatio_working_3-way'!T20</f>
        <v>0.26672356769444155</v>
      </c>
      <c r="W20" s="11">
        <f>'OddsRatio_working_3-way'!V20^2+4*'OddsRatio_working_3-way'!U20^3/27</f>
        <v>-7.0588147518202415E-3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0.13982156156640468</v>
      </c>
      <c r="Y20" s="11">
        <f>IF('OddsRatio_working_3-way'!W20&gt;=0,IF('OddsRatio_working_3-way'!V20+SQRT('OddsRatio_working_3-way'!W20)&gt;0,0,PI()),ACOS('OddsRatio_working_3-way'!V20/(2*'OddsRatio_working_3-way'!X20)))</f>
        <v>0.30515683053756049</v>
      </c>
      <c r="Z20" s="11">
        <f>'OddsRatio_working_3-way'!X20^(1/3)*COS('OddsRatio_working_3-way'!Y20/3)</f>
        <v>0.51634589744034565</v>
      </c>
      <c r="AA20" s="11">
        <f>'OddsRatio_working_3-way'!X20^(1/3)*COS(('OddsRatio_working_3-way'!Y20+2*PI())/3)</f>
        <v>-0.30381600050171448</v>
      </c>
      <c r="AB20" s="11">
        <f>'OddsRatio_working_3-way'!X20^(1/3)*COS(('OddsRatio_working_3-way'!Y20+4*PI())/3)</f>
        <v>-0.21252989693863134</v>
      </c>
      <c r="AC20" s="11">
        <f>'OddsRatio_working_3-way'!X20^(1/3)*SIN('OddsRatio_working_3-way'!Y20/3)</f>
        <v>5.2704056465418078E-2</v>
      </c>
      <c r="AD20" s="11">
        <f>'OddsRatio_working_3-way'!X20^(1/3)*SIN(('OddsRatio_working_3-way'!Y20+2*PI())/3)</f>
        <v>0.42081663609050463</v>
      </c>
      <c r="AE20" s="11">
        <f>'OddsRatio_working_3-way'!X20^(1/3)*SIN(('OddsRatio_working_3-way'!Y20+4*PI())/3)</f>
        <v>-0.47352069255592272</v>
      </c>
      <c r="AF20" s="11">
        <f>-'OddsRatio_working_3-way'!U20/(3*'OddsRatio_working_3-way'!X20^(1/3))*COS(('OddsRatio_working_3-way'!Y20)/3)</f>
        <v>0.51634589744034554</v>
      </c>
      <c r="AG20" s="11">
        <f>-'OddsRatio_working_3-way'!U20/(3*'OddsRatio_working_3-way'!X20^(1/3))*COS(('OddsRatio_working_3-way'!Y20+2*PI())/3)</f>
        <v>-0.30381600050171442</v>
      </c>
      <c r="AH20" s="11">
        <f>-'OddsRatio_working_3-way'!U20/(3*'OddsRatio_working_3-way'!X20^(1/3))*COS(('OddsRatio_working_3-way'!Y20+4*PI())/3)</f>
        <v>-0.21252989693863128</v>
      </c>
      <c r="AI20" s="11">
        <f>'OddsRatio_working_3-way'!U20/(3*'OddsRatio_working_3-way'!X20^(1/3))*SIN(('OddsRatio_working_3-way'!Y20)/3)</f>
        <v>-5.2704056465418064E-2</v>
      </c>
      <c r="AJ20" s="11">
        <f>'OddsRatio_working_3-way'!U20/(3*'OddsRatio_working_3-way'!X20^(1/3))*SIN(('OddsRatio_working_3-way'!Y20+2*PI())/3)</f>
        <v>-0.42081663609050457</v>
      </c>
      <c r="AK20" s="11">
        <f>'OddsRatio_working_3-way'!U20/(3*'OddsRatio_working_3-way'!X20^(1/3))*SIN(('OddsRatio_working_3-way'!Y20+4*PI())/3)</f>
        <v>0.47352069255592261</v>
      </c>
      <c r="AL20" s="11">
        <f>'OddsRatio_working_3-way'!Z20+'OddsRatio_working_3-way'!AF20</f>
        <v>1.0326917948806913</v>
      </c>
      <c r="AM20" s="11">
        <f>'OddsRatio_working_3-way'!AA20+'OddsRatio_working_3-way'!AG20</f>
        <v>-0.60763200100342885</v>
      </c>
      <c r="AN20" s="11">
        <f>'OddsRatio_working_3-way'!AB20+'OddsRatio_working_3-way'!AH20</f>
        <v>-0.42505979387726261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1.0326917948806913</v>
      </c>
      <c r="AS20" s="11">
        <f>IF(('OddsRatio_working_3-way'!X20=0),IF(Q20&gt;0,-Q20^(1/3),(-Q20)^(1/3)),'OddsRatio_working_3-way'!AM20-'OddsRatio_working_3-way'!R20/3)</f>
        <v>-0.60763200100342885</v>
      </c>
      <c r="AT20" s="11">
        <f>IF(('OddsRatio_working_3-way'!X20=0),IF(Q20&gt;0,-Q20^(1/3),(-Q20)^(1/3)),'OddsRatio_working_3-way'!AN20-'OddsRatio_working_3-way'!R20/3)</f>
        <v>-0.42505979387726261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2.16</v>
      </c>
      <c r="B21" s="4">
        <f>IF('True_Odds_Calculator_3-way'!B22="","",'True_Odds_Calculator_3-way'!B22)</f>
        <v>3.73</v>
      </c>
      <c r="C21" s="4">
        <f>IF('True_Odds_Calculator_3-way'!C22="","",'True_Odds_Calculator_3-way'!C22)</f>
        <v>3.43</v>
      </c>
      <c r="D21" s="9">
        <f t="shared" si="13"/>
        <v>0.45430119113537476</v>
      </c>
      <c r="E21" s="9">
        <f t="shared" si="14"/>
        <v>0.2613066228777044</v>
      </c>
      <c r="F21" s="9">
        <f t="shared" si="15"/>
        <v>0.28439218598692084</v>
      </c>
      <c r="G21" s="9">
        <f t="shared" si="16"/>
        <v>1.0355024746165311</v>
      </c>
      <c r="H21" s="9">
        <f t="shared" si="17"/>
        <v>2.2011828705551761</v>
      </c>
      <c r="I21" s="9">
        <f t="shared" si="18"/>
        <v>3.8269217557031294</v>
      </c>
      <c r="J21" s="9">
        <f t="shared" si="19"/>
        <v>3.5162710133181712</v>
      </c>
      <c r="K21" s="11">
        <f t="shared" si="20"/>
        <v>0.46296296296296291</v>
      </c>
      <c r="L21" s="11">
        <f t="shared" si="21"/>
        <v>0.26809651474530832</v>
      </c>
      <c r="M21" s="11">
        <f t="shared" si="22"/>
        <v>0.29154518950437314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-0.27846473710127473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0.22869695135384249</v>
      </c>
      <c r="Q21" s="11">
        <f>2*'OddsRatio_working_3-way'!K21*'OddsRatio_working_3-way'!L21*'OddsRatio_working_3-way'!M21</f>
        <v>7.237245296007673E-2</v>
      </c>
      <c r="R21" s="11">
        <f t="shared" si="23"/>
        <v>0</v>
      </c>
      <c r="S21" s="11">
        <f t="shared" si="24"/>
        <v>-0.82127796048613433</v>
      </c>
      <c r="T21" s="11">
        <f t="shared" si="25"/>
        <v>-0.25989808876143489</v>
      </c>
      <c r="U21" s="11">
        <f>'OddsRatio_working_3-way'!S21-'OddsRatio_working_3-way'!R21^2/3</f>
        <v>-0.82127796048613433</v>
      </c>
      <c r="V21" s="11">
        <f>'OddsRatio_working_3-way'!S21*'OddsRatio_working_3-way'!R21/3-2*'OddsRatio_working_3-way'!R21^3/27-'OddsRatio_working_3-way'!T21</f>
        <v>0.25989808876143489</v>
      </c>
      <c r="W21" s="11">
        <f>'OddsRatio_working_3-way'!V21^2+4*'OddsRatio_working_3-way'!U21^3/27</f>
        <v>-1.4519638511481275E-2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0.14323639119767012</v>
      </c>
      <c r="Y21" s="11">
        <f>IF('OddsRatio_working_3-way'!W21&gt;=0,IF('OddsRatio_working_3-way'!V21+SQRT('OddsRatio_working_3-way'!W21)&gt;0,0,PI()),ACOS('OddsRatio_working_3-way'!V21/(2*'OddsRatio_working_3-way'!X21)))</f>
        <v>0.43413353424385126</v>
      </c>
      <c r="Z21" s="11">
        <f>'OddsRatio_working_3-way'!X21^(1/3)*COS('OddsRatio_working_3-way'!Y21/3)</f>
        <v>0.51775123730826567</v>
      </c>
      <c r="AA21" s="11">
        <f>'OddsRatio_working_3-way'!X21^(1/3)*COS(('OddsRatio_working_3-way'!Y21+2*PI())/3)</f>
        <v>-0.32421880744113329</v>
      </c>
      <c r="AB21" s="11">
        <f>'OddsRatio_working_3-way'!X21^(1/3)*COS(('OddsRatio_working_3-way'!Y21+4*PI())/3)</f>
        <v>-0.19353242986713243</v>
      </c>
      <c r="AC21" s="11">
        <f>'OddsRatio_working_3-way'!X21^(1/3)*SIN('OddsRatio_working_3-way'!Y21/3)</f>
        <v>7.5451815271766559E-2</v>
      </c>
      <c r="AD21" s="11">
        <f>'OddsRatio_working_3-way'!X21^(1/3)*SIN(('OddsRatio_working_3-way'!Y21+2*PI())/3)</f>
        <v>0.41065981671390023</v>
      </c>
      <c r="AE21" s="11">
        <f>'OddsRatio_working_3-way'!X21^(1/3)*SIN(('OddsRatio_working_3-way'!Y21+4*PI())/3)</f>
        <v>-0.4861116319856667</v>
      </c>
      <c r="AF21" s="11">
        <f>-'OddsRatio_working_3-way'!U21/(3*'OddsRatio_working_3-way'!X21^(1/3))*COS(('OddsRatio_working_3-way'!Y21)/3)</f>
        <v>0.51775123730826556</v>
      </c>
      <c r="AG21" s="11">
        <f>-'OddsRatio_working_3-way'!U21/(3*'OddsRatio_working_3-way'!X21^(1/3))*COS(('OddsRatio_working_3-way'!Y21+2*PI())/3)</f>
        <v>-0.32421880744113324</v>
      </c>
      <c r="AH21" s="11">
        <f>-'OddsRatio_working_3-way'!U21/(3*'OddsRatio_working_3-way'!X21^(1/3))*COS(('OddsRatio_working_3-way'!Y21+4*PI())/3)</f>
        <v>-0.19353242986713237</v>
      </c>
      <c r="AI21" s="11">
        <f>'OddsRatio_working_3-way'!U21/(3*'OddsRatio_working_3-way'!X21^(1/3))*SIN(('OddsRatio_working_3-way'!Y21)/3)</f>
        <v>-7.5451815271766545E-2</v>
      </c>
      <c r="AJ21" s="11">
        <f>'OddsRatio_working_3-way'!U21/(3*'OddsRatio_working_3-way'!X21^(1/3))*SIN(('OddsRatio_working_3-way'!Y21+2*PI())/3)</f>
        <v>-0.41065981671390012</v>
      </c>
      <c r="AK21" s="11">
        <f>'OddsRatio_working_3-way'!U21/(3*'OddsRatio_working_3-way'!X21^(1/3))*SIN(('OddsRatio_working_3-way'!Y21+4*PI())/3)</f>
        <v>0.48611163198566659</v>
      </c>
      <c r="AL21" s="11">
        <f>'OddsRatio_working_3-way'!Z21+'OddsRatio_working_3-way'!AF21</f>
        <v>1.0355024746165311</v>
      </c>
      <c r="AM21" s="11">
        <f>'OddsRatio_working_3-way'!AA21+'OddsRatio_working_3-way'!AG21</f>
        <v>-0.64843761488226659</v>
      </c>
      <c r="AN21" s="11">
        <f>'OddsRatio_working_3-way'!AB21+'OddsRatio_working_3-way'!AH21</f>
        <v>-0.3870648597342648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1.0355024746165311</v>
      </c>
      <c r="AS21" s="11">
        <f>IF(('OddsRatio_working_3-way'!X21=0),IF(Q21&gt;0,-Q21^(1/3),(-Q21)^(1/3)),'OddsRatio_working_3-way'!AM21-'OddsRatio_working_3-way'!R21/3)</f>
        <v>-0.64843761488226659</v>
      </c>
      <c r="AT21" s="11">
        <f>IF(('OddsRatio_working_3-way'!X21=0),IF(Q21&gt;0,-Q21^(1/3),(-Q21)^(1/3)),'OddsRatio_working_3-way'!AN21-'OddsRatio_working_3-way'!R21/3)</f>
        <v>-0.3870648597342648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4.2699999999999996</v>
      </c>
      <c r="B22" s="4">
        <f>IF('True_Odds_Calculator_3-way'!B23="","",'True_Odds_Calculator_3-way'!B23)</f>
        <v>4.3899999999999997</v>
      </c>
      <c r="C22" s="4">
        <f>IF('True_Odds_Calculator_3-way'!C23="","",'True_Odds_Calculator_3-way'!C23)</f>
        <v>1.78</v>
      </c>
      <c r="D22" s="9">
        <f t="shared" si="13"/>
        <v>0.22713794854868857</v>
      </c>
      <c r="E22" s="9">
        <f t="shared" si="14"/>
        <v>0.2208735526937802</v>
      </c>
      <c r="F22" s="9">
        <f t="shared" si="15"/>
        <v>0.5519884987575312</v>
      </c>
      <c r="G22" s="9">
        <f t="shared" si="16"/>
        <v>1.0405537811647931</v>
      </c>
      <c r="H22" s="9">
        <f t="shared" si="17"/>
        <v>4.4026108644088735</v>
      </c>
      <c r="I22" s="9">
        <f t="shared" si="18"/>
        <v>4.5274773181486481</v>
      </c>
      <c r="J22" s="9">
        <f t="shared" si="19"/>
        <v>1.8116319493085384</v>
      </c>
      <c r="K22" s="11">
        <f t="shared" si="20"/>
        <v>0.23419203747072601</v>
      </c>
      <c r="L22" s="11">
        <f t="shared" si="21"/>
        <v>0.22779043280182235</v>
      </c>
      <c r="M22" s="11">
        <f t="shared" si="22"/>
        <v>0.5617977528089888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-0.25913713681757644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0.22297724127642005</v>
      </c>
      <c r="Q22" s="11">
        <f>2*'OddsRatio_working_3-way'!K22*'OddsRatio_working_3-way'!L22*'OddsRatio_working_3-way'!M22</f>
        <v>5.9940118622693571E-2</v>
      </c>
      <c r="R22" s="11">
        <f t="shared" si="23"/>
        <v>0</v>
      </c>
      <c r="S22" s="11">
        <f t="shared" si="24"/>
        <v>-0.86046038794272972</v>
      </c>
      <c r="T22" s="11">
        <f t="shared" si="25"/>
        <v>-0.23130655589858329</v>
      </c>
      <c r="U22" s="11">
        <f>'OddsRatio_working_3-way'!S22-'OddsRatio_working_3-way'!R22^2/3</f>
        <v>-0.86046038794272972</v>
      </c>
      <c r="V22" s="11">
        <f>'OddsRatio_working_3-way'!S22*'OddsRatio_working_3-way'!R22/3-2*'OddsRatio_working_3-way'!R22^3/27-'OddsRatio_working_3-way'!T22</f>
        <v>0.23130655589858329</v>
      </c>
      <c r="W22" s="11">
        <f>'OddsRatio_working_3-way'!V22^2+4*'OddsRatio_working_3-way'!U22^3/27</f>
        <v>-4.0879211378205223E-2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0.15360821444495543</v>
      </c>
      <c r="Y22" s="11">
        <f>IF('OddsRatio_working_3-way'!W22&gt;=0,IF('OddsRatio_working_3-way'!V22+SQRT('OddsRatio_working_3-way'!W22)&gt;0,0,PI()),ACOS('OddsRatio_working_3-way'!V22/(2*'OddsRatio_working_3-way'!X22)))</f>
        <v>0.71832253883993169</v>
      </c>
      <c r="Z22" s="11">
        <f>'OddsRatio_working_3-way'!X22^(1/3)*COS('OddsRatio_working_3-way'!Y22/3)</f>
        <v>0.52027689058239657</v>
      </c>
      <c r="AA22" s="11">
        <f>'OddsRatio_working_3-way'!X22^(1/3)*COS(('OddsRatio_working_3-way'!Y22+2*PI())/3)</f>
        <v>-0.37013419443686818</v>
      </c>
      <c r="AB22" s="11">
        <f>'OddsRatio_working_3-way'!X22^(1/3)*COS(('OddsRatio_working_3-way'!Y22+4*PI())/3)</f>
        <v>-0.15014269614552822</v>
      </c>
      <c r="AC22" s="11">
        <f>'OddsRatio_working_3-way'!X22^(1/3)*SIN('OddsRatio_working_3-way'!Y22/3)</f>
        <v>0.12701215075793426</v>
      </c>
      <c r="AD22" s="11">
        <f>'OddsRatio_working_3-way'!X22^(1/3)*SIN(('OddsRatio_working_3-way'!Y22+2*PI())/3)</f>
        <v>0.3870669288673651</v>
      </c>
      <c r="AE22" s="11">
        <f>'OddsRatio_working_3-way'!X22^(1/3)*SIN(('OddsRatio_working_3-way'!Y22+4*PI())/3)</f>
        <v>-0.51407907962529931</v>
      </c>
      <c r="AF22" s="11">
        <f>-'OddsRatio_working_3-way'!U22/(3*'OddsRatio_working_3-way'!X22^(1/3))*COS(('OddsRatio_working_3-way'!Y22)/3)</f>
        <v>0.52027689058239657</v>
      </c>
      <c r="AG22" s="11">
        <f>-'OddsRatio_working_3-way'!U22/(3*'OddsRatio_working_3-way'!X22^(1/3))*COS(('OddsRatio_working_3-way'!Y22+2*PI())/3)</f>
        <v>-0.37013419443686818</v>
      </c>
      <c r="AH22" s="11">
        <f>-'OddsRatio_working_3-way'!U22/(3*'OddsRatio_working_3-way'!X22^(1/3))*COS(('OddsRatio_working_3-way'!Y22+4*PI())/3)</f>
        <v>-0.15014269614552822</v>
      </c>
      <c r="AI22" s="11">
        <f>'OddsRatio_working_3-way'!U22/(3*'OddsRatio_working_3-way'!X22^(1/3))*SIN(('OddsRatio_working_3-way'!Y22)/3)</f>
        <v>-0.12701215075793426</v>
      </c>
      <c r="AJ22" s="11">
        <f>'OddsRatio_working_3-way'!U22/(3*'OddsRatio_working_3-way'!X22^(1/3))*SIN(('OddsRatio_working_3-way'!Y22+2*PI())/3)</f>
        <v>-0.3870669288673651</v>
      </c>
      <c r="AK22" s="11">
        <f>'OddsRatio_working_3-way'!U22/(3*'OddsRatio_working_3-way'!X22^(1/3))*SIN(('OddsRatio_working_3-way'!Y22+4*PI())/3)</f>
        <v>0.51407907962529931</v>
      </c>
      <c r="AL22" s="11">
        <f>'OddsRatio_working_3-way'!Z22+'OddsRatio_working_3-way'!AF22</f>
        <v>1.0405537811647931</v>
      </c>
      <c r="AM22" s="11">
        <f>'OddsRatio_working_3-way'!AA22+'OddsRatio_working_3-way'!AG22</f>
        <v>-0.74026838887373636</v>
      </c>
      <c r="AN22" s="11">
        <f>'OddsRatio_working_3-way'!AB22+'OddsRatio_working_3-way'!AH22</f>
        <v>-0.30028539229105644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1.0405537811647931</v>
      </c>
      <c r="AS22" s="11">
        <f>IF(('OddsRatio_working_3-way'!X22=0),IF(Q22&gt;0,-Q22^(1/3),(-Q22)^(1/3)),'OddsRatio_working_3-way'!AM22-'OddsRatio_working_3-way'!R22/3)</f>
        <v>-0.74026838887373636</v>
      </c>
      <c r="AT22" s="11">
        <f>IF(('OddsRatio_working_3-way'!X22=0),IF(Q22&gt;0,-Q22^(1/3),(-Q22)^(1/3)),'OddsRatio_working_3-way'!AN22-'OddsRatio_working_3-way'!R22/3)</f>
        <v>-0.30028539229105644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1.73</v>
      </c>
      <c r="B23" s="4">
        <f>IF('True_Odds_Calculator_3-way'!B24="","",'True_Odds_Calculator_3-way'!B24)</f>
        <v>4.25</v>
      </c>
      <c r="C23" s="4">
        <f>IF('True_Odds_Calculator_3-way'!C24="","",'True_Odds_Calculator_3-way'!C24)</f>
        <v>4.74</v>
      </c>
      <c r="D23" s="9">
        <f t="shared" si="13"/>
        <v>0.56790816800225308</v>
      </c>
      <c r="E23" s="9">
        <f t="shared" si="14"/>
        <v>0.22792868085682452</v>
      </c>
      <c r="F23" s="9">
        <f t="shared" si="15"/>
        <v>0.20416315114092248</v>
      </c>
      <c r="G23" s="9">
        <f t="shared" si="16"/>
        <v>1.0422576263644221</v>
      </c>
      <c r="H23" s="9">
        <f t="shared" si="17"/>
        <v>1.7608480672460283</v>
      </c>
      <c r="I23" s="9">
        <f t="shared" si="18"/>
        <v>4.3873372856843718</v>
      </c>
      <c r="J23" s="9">
        <f t="shared" si="19"/>
        <v>4.8980435226029382</v>
      </c>
      <c r="K23" s="11">
        <f t="shared" si="20"/>
        <v>0.5780346820809249</v>
      </c>
      <c r="L23" s="11">
        <f t="shared" si="21"/>
        <v>0.23529411764705882</v>
      </c>
      <c r="M23" s="11">
        <f t="shared" si="22"/>
        <v>0.21097046413502107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-0.25460354625496939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0.22151540062867903</v>
      </c>
      <c r="Q23" s="11">
        <f>2*'OddsRatio_working_3-way'!K23*'OddsRatio_working_3-way'!L23*'OddsRatio_working_3-way'!M23</f>
        <v>5.7387409489295091E-2</v>
      </c>
      <c r="R23" s="11">
        <f t="shared" si="23"/>
        <v>0</v>
      </c>
      <c r="S23" s="11">
        <f t="shared" si="24"/>
        <v>-0.87004051548773531</v>
      </c>
      <c r="T23" s="11">
        <f t="shared" si="25"/>
        <v>-0.22539909727661539</v>
      </c>
      <c r="U23" s="11">
        <f>'OddsRatio_working_3-way'!S23-'OddsRatio_working_3-way'!R23^2/3</f>
        <v>-0.87004051548773531</v>
      </c>
      <c r="V23" s="11">
        <f>'OddsRatio_working_3-way'!S23*'OddsRatio_working_3-way'!R23/3-2*'OddsRatio_working_3-way'!R23^3/27-'OddsRatio_working_3-way'!T23</f>
        <v>0.22539909727661539</v>
      </c>
      <c r="W23" s="11">
        <f>'OddsRatio_working_3-way'!V23^2+4*'OddsRatio_working_3-way'!U23^3/27</f>
        <v>-4.6764876991686057E-2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0.15618068866284268</v>
      </c>
      <c r="Y23" s="11">
        <f>IF('OddsRatio_working_3-way'!W23&gt;=0,IF('OddsRatio_working_3-way'!V23+SQRT('OddsRatio_working_3-way'!W23)&gt;0,0,PI()),ACOS('OddsRatio_working_3-way'!V23/(2*'OddsRatio_working_3-way'!X23)))</f>
        <v>0.76468971516451167</v>
      </c>
      <c r="Z23" s="11">
        <f>'OddsRatio_working_3-way'!X23^(1/3)*COS('OddsRatio_working_3-way'!Y23/3)</f>
        <v>0.52112881318221116</v>
      </c>
      <c r="AA23" s="11">
        <f>'OddsRatio_working_3-way'!X23^(1/3)*COS(('OddsRatio_working_3-way'!Y23+2*PI())/3)</f>
        <v>-0.37815989513300885</v>
      </c>
      <c r="AB23" s="11">
        <f>'OddsRatio_working_3-way'!X23^(1/3)*COS(('OddsRatio_working_3-way'!Y23+4*PI())/3)</f>
        <v>-0.1429689180492022</v>
      </c>
      <c r="AC23" s="11">
        <f>'OddsRatio_working_3-way'!X23^(1/3)*SIN('OddsRatio_working_3-way'!Y23/3)</f>
        <v>0.13578757393030694</v>
      </c>
      <c r="AD23" s="11">
        <f>'OddsRatio_working_3-way'!X23^(1/3)*SIN(('OddsRatio_working_3-way'!Y23+2*PI())/3)</f>
        <v>0.38341700389467631</v>
      </c>
      <c r="AE23" s="11">
        <f>'OddsRatio_working_3-way'!X23^(1/3)*SIN(('OddsRatio_working_3-way'!Y23+4*PI())/3)</f>
        <v>-0.51920457782498319</v>
      </c>
      <c r="AF23" s="11">
        <f>-'OddsRatio_working_3-way'!U23/(3*'OddsRatio_working_3-way'!X23^(1/3))*COS(('OddsRatio_working_3-way'!Y23)/3)</f>
        <v>0.52112881318221094</v>
      </c>
      <c r="AG23" s="11">
        <f>-'OddsRatio_working_3-way'!U23/(3*'OddsRatio_working_3-way'!X23^(1/3))*COS(('OddsRatio_working_3-way'!Y23+2*PI())/3)</f>
        <v>-0.37815989513300874</v>
      </c>
      <c r="AH23" s="11">
        <f>-'OddsRatio_working_3-way'!U23/(3*'OddsRatio_working_3-way'!X23^(1/3))*COS(('OddsRatio_working_3-way'!Y23+4*PI())/3)</f>
        <v>-0.14296891804920214</v>
      </c>
      <c r="AI23" s="11">
        <f>'OddsRatio_working_3-way'!U23/(3*'OddsRatio_working_3-way'!X23^(1/3))*SIN(('OddsRatio_working_3-way'!Y23)/3)</f>
        <v>-0.13578757393030688</v>
      </c>
      <c r="AJ23" s="11">
        <f>'OddsRatio_working_3-way'!U23/(3*'OddsRatio_working_3-way'!X23^(1/3))*SIN(('OddsRatio_working_3-way'!Y23+2*PI())/3)</f>
        <v>-0.38341700389467614</v>
      </c>
      <c r="AK23" s="11">
        <f>'OddsRatio_working_3-way'!U23/(3*'OddsRatio_working_3-way'!X23^(1/3))*SIN(('OddsRatio_working_3-way'!Y23+4*PI())/3)</f>
        <v>0.51920457782498297</v>
      </c>
      <c r="AL23" s="11">
        <f>'OddsRatio_working_3-way'!Z23+'OddsRatio_working_3-way'!AF23</f>
        <v>1.0422576263644221</v>
      </c>
      <c r="AM23" s="11">
        <f>'OddsRatio_working_3-way'!AA23+'OddsRatio_working_3-way'!AG23</f>
        <v>-0.75631979026601759</v>
      </c>
      <c r="AN23" s="11">
        <f>'OddsRatio_working_3-way'!AB23+'OddsRatio_working_3-way'!AH23</f>
        <v>-0.28593783609840434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1.0422576263644221</v>
      </c>
      <c r="AS23" s="11">
        <f>IF(('OddsRatio_working_3-way'!X23=0),IF(Q23&gt;0,-Q23^(1/3),(-Q23)^(1/3)),'OddsRatio_working_3-way'!AM23-'OddsRatio_working_3-way'!R23/3)</f>
        <v>-0.75631979026601759</v>
      </c>
      <c r="AT23" s="11">
        <f>IF(('OddsRatio_working_3-way'!X23=0),IF(Q23&gt;0,-Q23^(1/3),(-Q23)^(1/3)),'OddsRatio_working_3-way'!AN23-'OddsRatio_working_3-way'!R23/3)</f>
        <v>-0.28593783609840434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2.04</v>
      </c>
      <c r="B24" s="4">
        <f>IF('True_Odds_Calculator_3-way'!B25="","",'True_Odds_Calculator_3-way'!B25)</f>
        <v>3.78</v>
      </c>
      <c r="C24" s="4">
        <f>IF('True_Odds_Calculator_3-way'!C25="","",'True_Odds_Calculator_3-way'!C25)</f>
        <v>3.72</v>
      </c>
      <c r="D24" s="9">
        <f t="shared" si="13"/>
        <v>0.48096364128346264</v>
      </c>
      <c r="E24" s="9">
        <f t="shared" si="14"/>
        <v>0.25742174784227673</v>
      </c>
      <c r="F24" s="9">
        <f t="shared" si="15"/>
        <v>0.2616146108742608</v>
      </c>
      <c r="G24" s="9">
        <f t="shared" si="16"/>
        <v>1.0376531176265953</v>
      </c>
      <c r="H24" s="9">
        <f t="shared" si="17"/>
        <v>2.0791592423316589</v>
      </c>
      <c r="I24" s="9">
        <f t="shared" si="18"/>
        <v>3.8846756670019338</v>
      </c>
      <c r="J24" s="9">
        <f t="shared" si="19"/>
        <v>3.822416479944339</v>
      </c>
      <c r="K24" s="11">
        <f t="shared" si="20"/>
        <v>0.49019607843137253</v>
      </c>
      <c r="L24" s="11">
        <f t="shared" si="21"/>
        <v>0.26455026455026459</v>
      </c>
      <c r="M24" s="11">
        <f t="shared" si="22"/>
        <v>0.26881720430107525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-0.2741461379454212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0.22798844746978841</v>
      </c>
      <c r="Q24" s="11">
        <f>2*'OddsRatio_working_3-way'!K24*'OddsRatio_working_3-way'!L24*'OddsRatio_working_3-way'!M24</f>
        <v>6.9721237758345073E-2</v>
      </c>
      <c r="R24" s="11">
        <f t="shared" si="23"/>
        <v>0</v>
      </c>
      <c r="S24" s="11">
        <f t="shared" si="24"/>
        <v>-0.83163107523031321</v>
      </c>
      <c r="T24" s="11">
        <f t="shared" si="25"/>
        <v>-0.2543214297340407</v>
      </c>
      <c r="U24" s="11">
        <f>'OddsRatio_working_3-way'!S24-'OddsRatio_working_3-way'!R24^2/3</f>
        <v>-0.83163107523031321</v>
      </c>
      <c r="V24" s="11">
        <f>'OddsRatio_working_3-way'!S24*'OddsRatio_working_3-way'!R24/3-2*'OddsRatio_working_3-way'!R24^3/27-'OddsRatio_working_3-way'!T24</f>
        <v>0.2543214297340407</v>
      </c>
      <c r="W24" s="11">
        <f>'OddsRatio_working_3-way'!V24^2+4*'OddsRatio_working_3-way'!U24^3/27</f>
        <v>-2.053017658985036E-2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0.14595338828870758</v>
      </c>
      <c r="Y24" s="11">
        <f>IF('OddsRatio_working_3-way'!W24&gt;=0,IF('OddsRatio_working_3-way'!V24+SQRT('OddsRatio_working_3-way'!W24)&gt;0,0,PI()),ACOS('OddsRatio_working_3-way'!V24/(2*'OddsRatio_working_3-way'!X24)))</f>
        <v>0.5130694731834875</v>
      </c>
      <c r="Z24" s="11">
        <f>'OddsRatio_working_3-way'!X24^(1/3)*COS('OddsRatio_working_3-way'!Y24/3)</f>
        <v>0.51882655881329764</v>
      </c>
      <c r="AA24" s="11">
        <f>'OddsRatio_working_3-way'!X24^(1/3)*COS(('OddsRatio_working_3-way'!Y24+2*PI())/3)</f>
        <v>-0.33701495599963333</v>
      </c>
      <c r="AB24" s="11">
        <f>'OddsRatio_working_3-way'!X24^(1/3)*COS(('OddsRatio_working_3-way'!Y24+4*PI())/3)</f>
        <v>-0.18181160281366462</v>
      </c>
      <c r="AC24" s="11">
        <f>'OddsRatio_working_3-way'!X24^(1/3)*SIN('OddsRatio_working_3-way'!Y24/3)</f>
        <v>8.9606697741051816E-2</v>
      </c>
      <c r="AD24" s="11">
        <f>'OddsRatio_working_3-way'!X24^(1/3)*SIN(('OddsRatio_working_3-way'!Y24+2*PI())/3)</f>
        <v>0.40451363121985096</v>
      </c>
      <c r="AE24" s="11">
        <f>'OddsRatio_working_3-way'!X24^(1/3)*SIN(('OddsRatio_working_3-way'!Y24+4*PI())/3)</f>
        <v>-0.49412032896090269</v>
      </c>
      <c r="AF24" s="11">
        <f>-'OddsRatio_working_3-way'!U24/(3*'OddsRatio_working_3-way'!X24^(1/3))*COS(('OddsRatio_working_3-way'!Y24)/3)</f>
        <v>0.51882655881329764</v>
      </c>
      <c r="AG24" s="11">
        <f>-'OddsRatio_working_3-way'!U24/(3*'OddsRatio_working_3-way'!X24^(1/3))*COS(('OddsRatio_working_3-way'!Y24+2*PI())/3)</f>
        <v>-0.33701495599963333</v>
      </c>
      <c r="AH24" s="11">
        <f>-'OddsRatio_working_3-way'!U24/(3*'OddsRatio_working_3-way'!X24^(1/3))*COS(('OddsRatio_working_3-way'!Y24+4*PI())/3)</f>
        <v>-0.18181160281366462</v>
      </c>
      <c r="AI24" s="11">
        <f>'OddsRatio_working_3-way'!U24/(3*'OddsRatio_working_3-way'!X24^(1/3))*SIN(('OddsRatio_working_3-way'!Y24)/3)</f>
        <v>-8.9606697741051816E-2</v>
      </c>
      <c r="AJ24" s="11">
        <f>'OddsRatio_working_3-way'!U24/(3*'OddsRatio_working_3-way'!X24^(1/3))*SIN(('OddsRatio_working_3-way'!Y24+2*PI())/3)</f>
        <v>-0.40451363121985096</v>
      </c>
      <c r="AK24" s="11">
        <f>'OddsRatio_working_3-way'!U24/(3*'OddsRatio_working_3-way'!X24^(1/3))*SIN(('OddsRatio_working_3-way'!Y24+4*PI())/3)</f>
        <v>0.49412032896090269</v>
      </c>
      <c r="AL24" s="11">
        <f>'OddsRatio_working_3-way'!Z24+'OddsRatio_working_3-way'!AF24</f>
        <v>1.0376531176265953</v>
      </c>
      <c r="AM24" s="11">
        <f>'OddsRatio_working_3-way'!AA24+'OddsRatio_working_3-way'!AG24</f>
        <v>-0.67402991199926665</v>
      </c>
      <c r="AN24" s="11">
        <f>'OddsRatio_working_3-way'!AB24+'OddsRatio_working_3-way'!AH24</f>
        <v>-0.36362320562732925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1.0376531176265953</v>
      </c>
      <c r="AS24" s="11">
        <f>IF(('OddsRatio_working_3-way'!X24=0),IF(Q24&gt;0,-Q24^(1/3),(-Q24)^(1/3)),'OddsRatio_working_3-way'!AM24-'OddsRatio_working_3-way'!R24/3)</f>
        <v>-0.67402991199926665</v>
      </c>
      <c r="AT24" s="11">
        <f>IF(('OddsRatio_working_3-way'!X24=0),IF(Q24&gt;0,-Q24^(1/3),(-Q24)^(1/3)),'OddsRatio_working_3-way'!AN24-'OddsRatio_working_3-way'!R24/3)</f>
        <v>-0.36362320562732925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3.05</v>
      </c>
      <c r="B25" s="4">
        <f>IF('True_Odds_Calculator_3-way'!B26="","",'True_Odds_Calculator_3-way'!B26)</f>
        <v>3.46</v>
      </c>
      <c r="C25" s="4">
        <f>IF('True_Odds_Calculator_3-way'!C26="","",'True_Odds_Calculator_3-way'!C26)</f>
        <v>2.4700000000000002</v>
      </c>
      <c r="D25" s="9">
        <f t="shared" si="13"/>
        <v>0.32068629678057153</v>
      </c>
      <c r="E25" s="9">
        <f t="shared" si="14"/>
        <v>0.28232838819837003</v>
      </c>
      <c r="F25" s="9">
        <f t="shared" si="15"/>
        <v>0.39698531502105838</v>
      </c>
      <c r="G25" s="9">
        <f t="shared" si="16"/>
        <v>1.0333230371317033</v>
      </c>
      <c r="H25" s="9">
        <f t="shared" si="17"/>
        <v>3.1183122261199907</v>
      </c>
      <c r="I25" s="9">
        <f t="shared" si="18"/>
        <v>3.5419746713439895</v>
      </c>
      <c r="J25" s="9">
        <f t="shared" si="19"/>
        <v>2.5189848645836035</v>
      </c>
      <c r="K25" s="11">
        <f t="shared" si="20"/>
        <v>0.32786885245901642</v>
      </c>
      <c r="L25" s="11">
        <f t="shared" si="21"/>
        <v>0.28901734104046245</v>
      </c>
      <c r="M25" s="11">
        <f t="shared" si="22"/>
        <v>0.40485829959514169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-0.28440250119792454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0.22941842429441367</v>
      </c>
      <c r="Q25" s="11">
        <f>2*'OddsRatio_working_3-way'!K25*'OddsRatio_working_3-way'!L25*'OddsRatio_working_3-way'!M25</f>
        <v>7.6728569998131671E-2</v>
      </c>
      <c r="R25" s="11">
        <f t="shared" si="23"/>
        <v>0</v>
      </c>
      <c r="S25" s="11">
        <f t="shared" si="24"/>
        <v>-0.80666809654657101</v>
      </c>
      <c r="T25" s="11">
        <f t="shared" si="25"/>
        <v>-0.26978866105236493</v>
      </c>
      <c r="U25" s="11">
        <f>'OddsRatio_working_3-way'!S25-'OddsRatio_working_3-way'!R25^2/3</f>
        <v>-0.80666809654657101</v>
      </c>
      <c r="V25" s="11">
        <f>'OddsRatio_working_3-way'!S25*'OddsRatio_working_3-way'!R25/3-2*'OddsRatio_working_3-way'!R25^3/27-'OddsRatio_working_3-way'!T25</f>
        <v>0.26978866105236493</v>
      </c>
      <c r="W25" s="11">
        <f>'OddsRatio_working_3-way'!V25^2+4*'OddsRatio_working_3-way'!U25^3/27</f>
        <v>-4.9784864096661802E-3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0.13943135232265197</v>
      </c>
      <c r="Y25" s="11">
        <f>IF('OddsRatio_working_3-way'!W25&gt;=0,IF('OddsRatio_working_3-way'!V25+SQRT('OddsRatio_working_3-way'!W25)&gt;0,0,PI()),ACOS('OddsRatio_working_3-way'!V25/(2*'OddsRatio_working_3-way'!X25)))</f>
        <v>0.25580259297695829</v>
      </c>
      <c r="Z25" s="11">
        <f>'OddsRatio_working_3-way'!X25^(1/3)*COS('OddsRatio_working_3-way'!Y25/3)</f>
        <v>0.51666151856585174</v>
      </c>
      <c r="AA25" s="11">
        <f>'OddsRatio_working_3-way'!X25^(1/3)*COS(('OddsRatio_working_3-way'!Y25+2*PI())/3)</f>
        <v>-0.29657576629774818</v>
      </c>
      <c r="AB25" s="11">
        <f>'OddsRatio_working_3-way'!X25^(1/3)*COS(('OddsRatio_working_3-way'!Y25+4*PI())/3)</f>
        <v>-0.22008575226810326</v>
      </c>
      <c r="AC25" s="11">
        <f>'OddsRatio_working_3-way'!X25^(1/3)*SIN('OddsRatio_working_3-way'!Y25/3)</f>
        <v>4.4161530190333698E-2</v>
      </c>
      <c r="AD25" s="11">
        <f>'OddsRatio_working_3-way'!X25^(1/3)*SIN(('OddsRatio_working_3-way'!Y25+2*PI())/3)</f>
        <v>0.42536123514070623</v>
      </c>
      <c r="AE25" s="11">
        <f>'OddsRatio_working_3-way'!X25^(1/3)*SIN(('OddsRatio_working_3-way'!Y25+4*PI())/3)</f>
        <v>-0.46952276533103998</v>
      </c>
      <c r="AF25" s="11">
        <f>-'OddsRatio_working_3-way'!U25/(3*'OddsRatio_working_3-way'!X25^(1/3))*COS(('OddsRatio_working_3-way'!Y25)/3)</f>
        <v>0.51666151856585163</v>
      </c>
      <c r="AG25" s="11">
        <f>-'OddsRatio_working_3-way'!U25/(3*'OddsRatio_working_3-way'!X25^(1/3))*COS(('OddsRatio_working_3-way'!Y25+2*PI())/3)</f>
        <v>-0.29657576629774812</v>
      </c>
      <c r="AH25" s="11">
        <f>-'OddsRatio_working_3-way'!U25/(3*'OddsRatio_working_3-way'!X25^(1/3))*COS(('OddsRatio_working_3-way'!Y25+4*PI())/3)</f>
        <v>-0.2200857522681032</v>
      </c>
      <c r="AI25" s="11">
        <f>'OddsRatio_working_3-way'!U25/(3*'OddsRatio_working_3-way'!X25^(1/3))*SIN(('OddsRatio_working_3-way'!Y25)/3)</f>
        <v>-4.4161530190333684E-2</v>
      </c>
      <c r="AJ25" s="11">
        <f>'OddsRatio_working_3-way'!U25/(3*'OddsRatio_working_3-way'!X25^(1/3))*SIN(('OddsRatio_working_3-way'!Y25+2*PI())/3)</f>
        <v>-0.42536123514070612</v>
      </c>
      <c r="AK25" s="11">
        <f>'OddsRatio_working_3-way'!U25/(3*'OddsRatio_working_3-way'!X25^(1/3))*SIN(('OddsRatio_working_3-way'!Y25+4*PI())/3)</f>
        <v>0.46952276533103987</v>
      </c>
      <c r="AL25" s="11">
        <f>'OddsRatio_working_3-way'!Z25+'OddsRatio_working_3-way'!AF25</f>
        <v>1.0333230371317033</v>
      </c>
      <c r="AM25" s="11">
        <f>'OddsRatio_working_3-way'!AA25+'OddsRatio_working_3-way'!AG25</f>
        <v>-0.59315153259549636</v>
      </c>
      <c r="AN25" s="11">
        <f>'OddsRatio_working_3-way'!AB25+'OddsRatio_working_3-way'!AH25</f>
        <v>-0.44017150453620646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1.0333230371317033</v>
      </c>
      <c r="AS25" s="11">
        <f>IF(('OddsRatio_working_3-way'!X25=0),IF(Q25&gt;0,-Q25^(1/3),(-Q25)^(1/3)),'OddsRatio_working_3-way'!AM25-'OddsRatio_working_3-way'!R25/3)</f>
        <v>-0.59315153259549636</v>
      </c>
      <c r="AT25" s="11">
        <f>IF(('OddsRatio_working_3-way'!X25=0),IF(Q25&gt;0,-Q25^(1/3),(-Q25)^(1/3)),'OddsRatio_working_3-way'!AN25-'OddsRatio_working_3-way'!R25/3)</f>
        <v>-0.44017150453620646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2.79</v>
      </c>
      <c r="B26" s="4">
        <f>IF('True_Odds_Calculator_3-way'!B27="","",'True_Odds_Calculator_3-way'!B27)</f>
        <v>3.88</v>
      </c>
      <c r="C26" s="4">
        <f>IF('True_Odds_Calculator_3-way'!C27="","",'True_Odds_Calculator_3-way'!C27)</f>
        <v>2.4300000000000002</v>
      </c>
      <c r="D26" s="9">
        <f t="shared" si="13"/>
        <v>0.34882569967366561</v>
      </c>
      <c r="E26" s="9">
        <f t="shared" si="14"/>
        <v>0.24978118297376911</v>
      </c>
      <c r="F26" s="9">
        <f t="shared" si="15"/>
        <v>0.40139311735256533</v>
      </c>
      <c r="G26" s="9">
        <f t="shared" si="16"/>
        <v>1.0428833817643117</v>
      </c>
      <c r="H26" s="9">
        <f t="shared" si="17"/>
        <v>2.8667612533581179</v>
      </c>
      <c r="I26" s="9">
        <f t="shared" si="18"/>
        <v>4.0035041394812172</v>
      </c>
      <c r="J26" s="9">
        <f t="shared" si="19"/>
        <v>2.4913232359229665</v>
      </c>
      <c r="K26" s="11">
        <f t="shared" si="20"/>
        <v>0.35842293906810035</v>
      </c>
      <c r="L26" s="11">
        <f t="shared" si="21"/>
        <v>0.25773195876288663</v>
      </c>
      <c r="M26" s="11">
        <f t="shared" si="22"/>
        <v>0.41152263374485593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-0.28024595559606469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0.23189299651217729</v>
      </c>
      <c r="Q26" s="11">
        <f>2*'OddsRatio_working_3-way'!K26*'OddsRatio_working_3-way'!L26*'OddsRatio_working_3-way'!M26</f>
        <v>7.6030490659730263E-2</v>
      </c>
      <c r="R26" s="11">
        <f t="shared" si="23"/>
        <v>0</v>
      </c>
      <c r="S26" s="11">
        <f t="shared" si="24"/>
        <v>-0.82746241964119038</v>
      </c>
      <c r="T26" s="11">
        <f t="shared" si="25"/>
        <v>-0.27129915398071819</v>
      </c>
      <c r="U26" s="11">
        <f>'OddsRatio_working_3-way'!S26-'OddsRatio_working_3-way'!R26^2/3</f>
        <v>-0.82746241964119038</v>
      </c>
      <c r="V26" s="11">
        <f>'OddsRatio_working_3-way'!S26*'OddsRatio_working_3-way'!R26/3-2*'OddsRatio_working_3-way'!R26^3/27-'OddsRatio_working_3-way'!T26</f>
        <v>0.27129915398071819</v>
      </c>
      <c r="W26" s="11">
        <f>'OddsRatio_working_3-way'!V26^2+4*'OddsRatio_working_3-way'!U26^3/27</f>
        <v>-1.0331376489972344E-2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0.14485735003843073</v>
      </c>
      <c r="Y26" s="11">
        <f>IF('OddsRatio_working_3-way'!W26&gt;=0,IF('OddsRatio_working_3-way'!V26+SQRT('OddsRatio_working_3-way'!W26)&gt;0,0,PI()),ACOS('OddsRatio_working_3-way'!V26/(2*'OddsRatio_working_3-way'!X26)))</f>
        <v>0.35846750579990605</v>
      </c>
      <c r="Z26" s="11">
        <f>'OddsRatio_working_3-way'!X26^(1/3)*COS('OddsRatio_working_3-way'!Y26/3)</f>
        <v>0.52144169088215586</v>
      </c>
      <c r="AA26" s="11">
        <f>'OddsRatio_working_3-way'!X26^(1/3)*COS(('OddsRatio_working_3-way'!Y26+2*PI())/3)</f>
        <v>-0.31493825194273795</v>
      </c>
      <c r="AB26" s="11">
        <f>'OddsRatio_working_3-way'!X26^(1/3)*COS(('OddsRatio_working_3-way'!Y26+4*PI())/3)</f>
        <v>-0.2065034389394178</v>
      </c>
      <c r="AC26" s="11">
        <f>'OddsRatio_working_3-way'!X26^(1/3)*SIN('OddsRatio_working_3-way'!Y26/3)</f>
        <v>6.2604868476993578E-2</v>
      </c>
      <c r="AD26" s="11">
        <f>'OddsRatio_working_3-way'!X26^(1/3)*SIN(('OddsRatio_working_3-way'!Y26+2*PI())/3)</f>
        <v>0.42027931665776269</v>
      </c>
      <c r="AE26" s="11">
        <f>'OddsRatio_working_3-way'!X26^(1/3)*SIN(('OddsRatio_working_3-way'!Y26+4*PI())/3)</f>
        <v>-0.48288418513475623</v>
      </c>
      <c r="AF26" s="11">
        <f>-'OddsRatio_working_3-way'!U26/(3*'OddsRatio_working_3-way'!X26^(1/3))*COS(('OddsRatio_working_3-way'!Y26)/3)</f>
        <v>0.52144169088215586</v>
      </c>
      <c r="AG26" s="11">
        <f>-'OddsRatio_working_3-way'!U26/(3*'OddsRatio_working_3-way'!X26^(1/3))*COS(('OddsRatio_working_3-way'!Y26+2*PI())/3)</f>
        <v>-0.31493825194273795</v>
      </c>
      <c r="AH26" s="11">
        <f>-'OddsRatio_working_3-way'!U26/(3*'OddsRatio_working_3-way'!X26^(1/3))*COS(('OddsRatio_working_3-way'!Y26+4*PI())/3)</f>
        <v>-0.2065034389394178</v>
      </c>
      <c r="AI26" s="11">
        <f>'OddsRatio_working_3-way'!U26/(3*'OddsRatio_working_3-way'!X26^(1/3))*SIN(('OddsRatio_working_3-way'!Y26)/3)</f>
        <v>-6.2604868476993578E-2</v>
      </c>
      <c r="AJ26" s="11">
        <f>'OddsRatio_working_3-way'!U26/(3*'OddsRatio_working_3-way'!X26^(1/3))*SIN(('OddsRatio_working_3-way'!Y26+2*PI())/3)</f>
        <v>-0.42027931665776269</v>
      </c>
      <c r="AK26" s="11">
        <f>'OddsRatio_working_3-way'!U26/(3*'OddsRatio_working_3-way'!X26^(1/3))*SIN(('OddsRatio_working_3-way'!Y26+4*PI())/3)</f>
        <v>0.48288418513475623</v>
      </c>
      <c r="AL26" s="11">
        <f>'OddsRatio_working_3-way'!Z26+'OddsRatio_working_3-way'!AF26</f>
        <v>1.0428833817643117</v>
      </c>
      <c r="AM26" s="11">
        <f>'OddsRatio_working_3-way'!AA26+'OddsRatio_working_3-way'!AG26</f>
        <v>-0.62987650388547589</v>
      </c>
      <c r="AN26" s="11">
        <f>'OddsRatio_working_3-way'!AB26+'OddsRatio_working_3-way'!AH26</f>
        <v>-0.41300687787883561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1.0428833817643117</v>
      </c>
      <c r="AS26" s="11">
        <f>IF(('OddsRatio_working_3-way'!X26=0),IF(Q26&gt;0,-Q26^(1/3),(-Q26)^(1/3)),'OddsRatio_working_3-way'!AM26-'OddsRatio_working_3-way'!R26/3)</f>
        <v>-0.62987650388547589</v>
      </c>
      <c r="AT26" s="11">
        <f>IF(('OddsRatio_working_3-way'!X26=0),IF(Q26&gt;0,-Q26^(1/3),(-Q26)^(1/3)),'OddsRatio_working_3-way'!AN26-'OddsRatio_working_3-way'!R26/3)</f>
        <v>-0.41300687787883561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2.5499999999999998</v>
      </c>
      <c r="B27" s="4">
        <f>IF('True_Odds_Calculator_3-way'!B28="","",'True_Odds_Calculator_3-way'!B28)</f>
        <v>3.42</v>
      </c>
      <c r="C27" s="4">
        <f>IF('True_Odds_Calculator_3-way'!C28="","",'True_Odds_Calculator_3-way'!C28)</f>
        <v>2.92</v>
      </c>
      <c r="D27" s="9">
        <f t="shared" si="13"/>
        <v>0.38253182000841884</v>
      </c>
      <c r="E27" s="9">
        <f t="shared" si="14"/>
        <v>0.28407679345860354</v>
      </c>
      <c r="F27" s="9">
        <f t="shared" si="15"/>
        <v>0.33339138653297778</v>
      </c>
      <c r="G27" s="9">
        <f t="shared" si="16"/>
        <v>1.0413945896781525</v>
      </c>
      <c r="H27" s="9">
        <f t="shared" si="17"/>
        <v>2.6141616140011354</v>
      </c>
      <c r="I27" s="9">
        <f t="shared" si="18"/>
        <v>3.5201749070211283</v>
      </c>
      <c r="J27" s="9">
        <f t="shared" si="19"/>
        <v>2.9994776121820528</v>
      </c>
      <c r="K27" s="11">
        <f t="shared" si="20"/>
        <v>0.39215686274509809</v>
      </c>
      <c r="L27" s="11">
        <f t="shared" si="21"/>
        <v>0.29239766081871343</v>
      </c>
      <c r="M27" s="11">
        <f t="shared" si="22"/>
        <v>0.34246575342465752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-0.28281286078478496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0.23129495329334171</v>
      </c>
      <c r="Q27" s="11">
        <f>2*'OddsRatio_working_3-way'!K27*'OddsRatio_working_3-way'!L27*'OddsRatio_working_3-way'!M27</f>
        <v>7.8538184479912287E-2</v>
      </c>
      <c r="R27" s="11">
        <f t="shared" si="23"/>
        <v>0</v>
      </c>
      <c r="S27" s="11">
        <f t="shared" si="24"/>
        <v>-0.81783746556473835</v>
      </c>
      <c r="T27" s="11">
        <f t="shared" si="25"/>
        <v>-0.27770372345152405</v>
      </c>
      <c r="U27" s="11">
        <f>'OddsRatio_working_3-way'!S27-'OddsRatio_working_3-way'!R27^2/3</f>
        <v>-0.81783746556473835</v>
      </c>
      <c r="V27" s="11">
        <f>'OddsRatio_working_3-way'!S27*'OddsRatio_working_3-way'!R27/3-2*'OddsRatio_working_3-way'!R27^3/27-'OddsRatio_working_3-way'!T27</f>
        <v>0.27770372345152405</v>
      </c>
      <c r="W27" s="11">
        <f>'OddsRatio_working_3-way'!V27^2+4*'OddsRatio_working_3-way'!U27^3/27</f>
        <v>-3.9202315737121018E-3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0.14233726637159422</v>
      </c>
      <c r="Y27" s="11">
        <f>IF('OddsRatio_working_3-way'!W27&gt;=0,IF('OddsRatio_working_3-way'!V27+SQRT('OddsRatio_working_3-way'!W27)&gt;0,0,PI()),ACOS('OddsRatio_working_3-way'!V27/(2*'OddsRatio_working_3-way'!X27)))</f>
        <v>0.22175453382989074</v>
      </c>
      <c r="Z27" s="11">
        <f>'OddsRatio_working_3-way'!X27^(1/3)*COS('OddsRatio_working_3-way'!Y27/3)</f>
        <v>0.52069729483907623</v>
      </c>
      <c r="AA27" s="11">
        <f>'OddsRatio_working_3-way'!X27^(1/3)*COS(('OddsRatio_working_3-way'!Y27+2*PI())/3)</f>
        <v>-0.29374193644047286</v>
      </c>
      <c r="AB27" s="11">
        <f>'OddsRatio_working_3-way'!X27^(1/3)*COS(('OddsRatio_working_3-way'!Y27+4*PI())/3)</f>
        <v>-0.22695535839860345</v>
      </c>
      <c r="AC27" s="11">
        <f>'OddsRatio_working_3-way'!X27^(1/3)*SIN('OddsRatio_working_3-way'!Y27/3)</f>
        <v>3.8559248810727219E-2</v>
      </c>
      <c r="AD27" s="11">
        <f>'OddsRatio_working_3-way'!X27^(1/3)*SIN(('OddsRatio_working_3-way'!Y27+2*PI())/3)</f>
        <v>0.43165746060711224</v>
      </c>
      <c r="AE27" s="11">
        <f>'OddsRatio_working_3-way'!X27^(1/3)*SIN(('OddsRatio_working_3-way'!Y27+4*PI())/3)</f>
        <v>-0.4702167094178395</v>
      </c>
      <c r="AF27" s="11">
        <f>-'OddsRatio_working_3-way'!U27/(3*'OddsRatio_working_3-way'!X27^(1/3))*COS(('OddsRatio_working_3-way'!Y27)/3)</f>
        <v>0.52069729483907634</v>
      </c>
      <c r="AG27" s="11">
        <f>-'OddsRatio_working_3-way'!U27/(3*'OddsRatio_working_3-way'!X27^(1/3))*COS(('OddsRatio_working_3-way'!Y27+2*PI())/3)</f>
        <v>-0.29374193644047292</v>
      </c>
      <c r="AH27" s="11">
        <f>-'OddsRatio_working_3-way'!U27/(3*'OddsRatio_working_3-way'!X27^(1/3))*COS(('OddsRatio_working_3-way'!Y27+4*PI())/3)</f>
        <v>-0.22695535839860351</v>
      </c>
      <c r="AI27" s="11">
        <f>'OddsRatio_working_3-way'!U27/(3*'OddsRatio_working_3-way'!X27^(1/3))*SIN(('OddsRatio_working_3-way'!Y27)/3)</f>
        <v>-3.8559248810727226E-2</v>
      </c>
      <c r="AJ27" s="11">
        <f>'OddsRatio_working_3-way'!U27/(3*'OddsRatio_working_3-way'!X27^(1/3))*SIN(('OddsRatio_working_3-way'!Y27+2*PI())/3)</f>
        <v>-0.4316574606071123</v>
      </c>
      <c r="AK27" s="11">
        <f>'OddsRatio_working_3-way'!U27/(3*'OddsRatio_working_3-way'!X27^(1/3))*SIN(('OddsRatio_working_3-way'!Y27+4*PI())/3)</f>
        <v>0.47021670941783961</v>
      </c>
      <c r="AL27" s="11">
        <f>'OddsRatio_working_3-way'!Z27+'OddsRatio_working_3-way'!AF27</f>
        <v>1.0413945896781525</v>
      </c>
      <c r="AM27" s="11">
        <f>'OddsRatio_working_3-way'!AA27+'OddsRatio_working_3-way'!AG27</f>
        <v>-0.58748387288094572</v>
      </c>
      <c r="AN27" s="11">
        <f>'OddsRatio_working_3-way'!AB27+'OddsRatio_working_3-way'!AH27</f>
        <v>-0.45391071679720696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1.0413945896781525</v>
      </c>
      <c r="AS27" s="11">
        <f>IF(('OddsRatio_working_3-way'!X27=0),IF(Q27&gt;0,-Q27^(1/3),(-Q27)^(1/3)),'OddsRatio_working_3-way'!AM27-'OddsRatio_working_3-way'!R27/3)</f>
        <v>-0.58748387288094572</v>
      </c>
      <c r="AT27" s="11">
        <f>IF(('OddsRatio_working_3-way'!X27=0),IF(Q27&gt;0,-Q27^(1/3),(-Q27)^(1/3)),'OddsRatio_working_3-way'!AN27-'OddsRatio_working_3-way'!R27/3)</f>
        <v>-0.45391071679720696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1.93</v>
      </c>
      <c r="B28" s="4">
        <f>IF('True_Odds_Calculator_3-way'!B29="","",'True_Odds_Calculator_3-way'!B29)</f>
        <v>3.57</v>
      </c>
      <c r="C28" s="4">
        <f>IF('True_Odds_Calculator_3-way'!C29="","",'True_Odds_Calculator_3-way'!C29)</f>
        <v>4.29</v>
      </c>
      <c r="D28" s="9">
        <f t="shared" si="13"/>
        <v>0.50561617570358774</v>
      </c>
      <c r="E28" s="9">
        <f t="shared" si="14"/>
        <v>0.27012056943661455</v>
      </c>
      <c r="F28" s="9">
        <f t="shared" si="15"/>
        <v>0.2242632548597977</v>
      </c>
      <c r="G28" s="9">
        <f t="shared" si="16"/>
        <v>1.0513815331489409</v>
      </c>
      <c r="H28" s="9">
        <f t="shared" si="17"/>
        <v>1.9777848258285147</v>
      </c>
      <c r="I28" s="9">
        <f t="shared" si="18"/>
        <v>3.7020505401927792</v>
      </c>
      <c r="J28" s="9">
        <f t="shared" si="19"/>
        <v>4.4590452440600155</v>
      </c>
      <c r="K28" s="11">
        <f t="shared" si="20"/>
        <v>0.5181347150259068</v>
      </c>
      <c r="L28" s="11">
        <f t="shared" si="21"/>
        <v>0.28011204481792717</v>
      </c>
      <c r="M28" s="11">
        <f t="shared" si="22"/>
        <v>0.23310023310023309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-0.26602910449298744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0.229713731694835</v>
      </c>
      <c r="Q28" s="11">
        <f>2*'OddsRatio_working_3-way'!K28*'OddsRatio_working_3-way'!L28*'OddsRatio_working_3-way'!M28</f>
        <v>6.7662365742219455E-2</v>
      </c>
      <c r="R28" s="11">
        <f t="shared" si="23"/>
        <v>0</v>
      </c>
      <c r="S28" s="11">
        <f t="shared" si="24"/>
        <v>-0.86349097829967048</v>
      </c>
      <c r="T28" s="11">
        <f t="shared" si="25"/>
        <v>-0.25434196709857754</v>
      </c>
      <c r="U28" s="11">
        <f>'OddsRatio_working_3-way'!S28-'OddsRatio_working_3-way'!R28^2/3</f>
        <v>-0.86349097829967048</v>
      </c>
      <c r="V28" s="11">
        <f>'OddsRatio_working_3-way'!S28*'OddsRatio_working_3-way'!R28/3-2*'OddsRatio_working_3-way'!R28^3/27-'OddsRatio_working_3-way'!T28</f>
        <v>0.25434196709857754</v>
      </c>
      <c r="W28" s="11">
        <f>'OddsRatio_working_3-way'!V28^2+4*'OddsRatio_working_3-way'!U28^3/27</f>
        <v>-3.0692870064825545E-2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0.15442045386897379</v>
      </c>
      <c r="Y28" s="11">
        <f>IF('OddsRatio_working_3-way'!W28&gt;=0,IF('OddsRatio_working_3-way'!V28+SQRT('OddsRatio_working_3-way'!W28)&gt;0,0,PI()),ACOS('OddsRatio_working_3-way'!V28/(2*'OddsRatio_working_3-way'!X28)))</f>
        <v>0.60317772934724523</v>
      </c>
      <c r="Z28" s="11">
        <f>'OddsRatio_working_3-way'!X28^(1/3)*COS('OddsRatio_working_3-way'!Y28/3)</f>
        <v>0.52569076657447045</v>
      </c>
      <c r="AA28" s="11">
        <f>'OddsRatio_working_3-way'!X28^(1/3)*COS(('OddsRatio_working_3-way'!Y28+2*PI())/3)</f>
        <v>-0.35563362623146211</v>
      </c>
      <c r="AB28" s="11">
        <f>'OddsRatio_working_3-way'!X28^(1/3)*COS(('OddsRatio_working_3-way'!Y28+4*PI())/3)</f>
        <v>-0.17005714034300848</v>
      </c>
      <c r="AC28" s="11">
        <f>'OddsRatio_working_3-way'!X28^(1/3)*SIN('OddsRatio_working_3-way'!Y28/3)</f>
        <v>0.10714263408296348</v>
      </c>
      <c r="AD28" s="11">
        <f>'OddsRatio_working_3-way'!X28^(1/3)*SIN(('OddsRatio_working_3-way'!Y28+2*PI())/3)</f>
        <v>0.40169024134692505</v>
      </c>
      <c r="AE28" s="11">
        <f>'OddsRatio_working_3-way'!X28^(1/3)*SIN(('OddsRatio_working_3-way'!Y28+4*PI())/3)</f>
        <v>-0.50883287542988853</v>
      </c>
      <c r="AF28" s="11">
        <f>-'OddsRatio_working_3-way'!U28/(3*'OddsRatio_working_3-way'!X28^(1/3))*COS(('OddsRatio_working_3-way'!Y28)/3)</f>
        <v>0.52569076657447045</v>
      </c>
      <c r="AG28" s="11">
        <f>-'OddsRatio_working_3-way'!U28/(3*'OddsRatio_working_3-way'!X28^(1/3))*COS(('OddsRatio_working_3-way'!Y28+2*PI())/3)</f>
        <v>-0.35563362623146211</v>
      </c>
      <c r="AH28" s="11">
        <f>-'OddsRatio_working_3-way'!U28/(3*'OddsRatio_working_3-way'!X28^(1/3))*COS(('OddsRatio_working_3-way'!Y28+4*PI())/3)</f>
        <v>-0.17005714034300848</v>
      </c>
      <c r="AI28" s="11">
        <f>'OddsRatio_working_3-way'!U28/(3*'OddsRatio_working_3-way'!X28^(1/3))*SIN(('OddsRatio_working_3-way'!Y28)/3)</f>
        <v>-0.10714263408296348</v>
      </c>
      <c r="AJ28" s="11">
        <f>'OddsRatio_working_3-way'!U28/(3*'OddsRatio_working_3-way'!X28^(1/3))*SIN(('OddsRatio_working_3-way'!Y28+2*PI())/3)</f>
        <v>-0.40169024134692505</v>
      </c>
      <c r="AK28" s="11">
        <f>'OddsRatio_working_3-way'!U28/(3*'OddsRatio_working_3-way'!X28^(1/3))*SIN(('OddsRatio_working_3-way'!Y28+4*PI())/3)</f>
        <v>0.50883287542988853</v>
      </c>
      <c r="AL28" s="11">
        <f>'OddsRatio_working_3-way'!Z28+'OddsRatio_working_3-way'!AF28</f>
        <v>1.0513815331489409</v>
      </c>
      <c r="AM28" s="11">
        <f>'OddsRatio_working_3-way'!AA28+'OddsRatio_working_3-way'!AG28</f>
        <v>-0.71126725246292422</v>
      </c>
      <c r="AN28" s="11">
        <f>'OddsRatio_working_3-way'!AB28+'OddsRatio_working_3-way'!AH28</f>
        <v>-0.34011428068601696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1.0513815331489409</v>
      </c>
      <c r="AS28" s="11">
        <f>IF(('OddsRatio_working_3-way'!X28=0),IF(Q28&gt;0,-Q28^(1/3),(-Q28)^(1/3)),'OddsRatio_working_3-way'!AM28-'OddsRatio_working_3-way'!R28/3)</f>
        <v>-0.71126725246292422</v>
      </c>
      <c r="AT28" s="11">
        <f>IF(('OddsRatio_working_3-way'!X28=0),IF(Q28&gt;0,-Q28^(1/3),(-Q28)^(1/3)),'OddsRatio_working_3-way'!AN28-'OddsRatio_working_3-way'!R28/3)</f>
        <v>-0.34011428068601696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2.72</v>
      </c>
      <c r="B29" s="4">
        <f>IF('True_Odds_Calculator_3-way'!B30="","",'True_Odds_Calculator_3-way'!B30)</f>
        <v>3.71</v>
      </c>
      <c r="C29" s="4">
        <f>IF('True_Odds_Calculator_3-way'!C30="","",'True_Odds_Calculator_3-way'!C30)</f>
        <v>2.56</v>
      </c>
      <c r="D29" s="9">
        <f t="shared" si="13"/>
        <v>0.35795015009789083</v>
      </c>
      <c r="E29" s="9">
        <f t="shared" si="14"/>
        <v>0.26136295924554387</v>
      </c>
      <c r="F29" s="9">
        <f t="shared" si="15"/>
        <v>0.38068689065656514</v>
      </c>
      <c r="G29" s="9">
        <f t="shared" si="16"/>
        <v>1.0428401730035035</v>
      </c>
      <c r="H29" s="9">
        <f t="shared" si="17"/>
        <v>2.7936850975660268</v>
      </c>
      <c r="I29" s="9">
        <f t="shared" si="18"/>
        <v>3.8260968688394952</v>
      </c>
      <c r="J29" s="9">
        <f t="shared" si="19"/>
        <v>2.6268306698854658</v>
      </c>
      <c r="K29" s="11">
        <f t="shared" si="20"/>
        <v>0.36764705882352938</v>
      </c>
      <c r="L29" s="11">
        <f t="shared" si="21"/>
        <v>0.26954177897574122</v>
      </c>
      <c r="M29" s="11">
        <f t="shared" si="22"/>
        <v>0.390625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-0.28147482459965123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0.23186972312509913</v>
      </c>
      <c r="Q29" s="11">
        <f>2*'OddsRatio_working_3-way'!K29*'OddsRatio_working_3-way'!L29*'OddsRatio_working_3-way'!M29</f>
        <v>7.7418939273822721E-2</v>
      </c>
      <c r="R29" s="11">
        <f t="shared" si="23"/>
        <v>0</v>
      </c>
      <c r="S29" s="11">
        <f t="shared" si="24"/>
        <v>-0.82376718221565037</v>
      </c>
      <c r="T29" s="11">
        <f t="shared" si="25"/>
        <v>-0.27504747319387318</v>
      </c>
      <c r="U29" s="11">
        <f>'OddsRatio_working_3-way'!S29-'OddsRatio_working_3-way'!R29^2/3</f>
        <v>-0.82376718221565037</v>
      </c>
      <c r="V29" s="11">
        <f>'OddsRatio_working_3-way'!S29*'OddsRatio_working_3-way'!R29/3-2*'OddsRatio_working_3-way'!R29^3/27-'OddsRatio_working_3-way'!T29</f>
        <v>0.27504747319387318</v>
      </c>
      <c r="W29" s="11">
        <f>'OddsRatio_working_3-way'!V29^2+4*'OddsRatio_working_3-way'!U29^3/27</f>
        <v>-7.1640171068696051E-3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0.14388808986257687</v>
      </c>
      <c r="Y29" s="11">
        <f>IF('OddsRatio_working_3-way'!W29&gt;=0,IF('OddsRatio_working_3-way'!V29+SQRT('OddsRatio_working_3-way'!W29)&gt;0,0,PI()),ACOS('OddsRatio_working_3-way'!V29/(2*'OddsRatio_working_3-way'!X29)))</f>
        <v>0.29853388843407203</v>
      </c>
      <c r="Z29" s="11">
        <f>'OddsRatio_working_3-way'!X29^(1/3)*COS('OddsRatio_working_3-way'!Y29/3)</f>
        <v>0.52142008650175165</v>
      </c>
      <c r="AA29" s="11">
        <f>'OddsRatio_working_3-way'!X29^(1/3)*COS(('OddsRatio_working_3-way'!Y29+2*PI())/3)</f>
        <v>-0.30579458160153328</v>
      </c>
      <c r="AB29" s="11">
        <f>'OddsRatio_working_3-way'!X29^(1/3)*COS(('OddsRatio_working_3-way'!Y29+4*PI())/3)</f>
        <v>-0.21562550490021848</v>
      </c>
      <c r="AC29" s="11">
        <f>'OddsRatio_working_3-way'!X29^(1/3)*SIN('OddsRatio_working_3-way'!Y29/3)</f>
        <v>5.2059140706084313E-2</v>
      </c>
      <c r="AD29" s="11">
        <f>'OddsRatio_working_3-way'!X29^(1/3)*SIN(('OddsRatio_working_3-way'!Y29+2*PI())/3)</f>
        <v>0.42553347060095431</v>
      </c>
      <c r="AE29" s="11">
        <f>'OddsRatio_working_3-way'!X29^(1/3)*SIN(('OddsRatio_working_3-way'!Y29+4*PI())/3)</f>
        <v>-0.47759261130703851</v>
      </c>
      <c r="AF29" s="11">
        <f>-'OddsRatio_working_3-way'!U29/(3*'OddsRatio_working_3-way'!X29^(1/3))*COS(('OddsRatio_working_3-way'!Y29)/3)</f>
        <v>0.52142008650175176</v>
      </c>
      <c r="AG29" s="11">
        <f>-'OddsRatio_working_3-way'!U29/(3*'OddsRatio_working_3-way'!X29^(1/3))*COS(('OddsRatio_working_3-way'!Y29+2*PI())/3)</f>
        <v>-0.30579458160153339</v>
      </c>
      <c r="AH29" s="11">
        <f>-'OddsRatio_working_3-way'!U29/(3*'OddsRatio_working_3-way'!X29^(1/3))*COS(('OddsRatio_working_3-way'!Y29+4*PI())/3)</f>
        <v>-0.21562550490021851</v>
      </c>
      <c r="AI29" s="11">
        <f>'OddsRatio_working_3-way'!U29/(3*'OddsRatio_working_3-way'!X29^(1/3))*SIN(('OddsRatio_working_3-way'!Y29)/3)</f>
        <v>-5.2059140706084327E-2</v>
      </c>
      <c r="AJ29" s="11">
        <f>'OddsRatio_working_3-way'!U29/(3*'OddsRatio_working_3-way'!X29^(1/3))*SIN(('OddsRatio_working_3-way'!Y29+2*PI())/3)</f>
        <v>-0.42553347060095442</v>
      </c>
      <c r="AK29" s="11">
        <f>'OddsRatio_working_3-way'!U29/(3*'OddsRatio_working_3-way'!X29^(1/3))*SIN(('OddsRatio_working_3-way'!Y29+4*PI())/3)</f>
        <v>0.47759261130703862</v>
      </c>
      <c r="AL29" s="11">
        <f>'OddsRatio_working_3-way'!Z29+'OddsRatio_working_3-way'!AF29</f>
        <v>1.0428401730035035</v>
      </c>
      <c r="AM29" s="11">
        <f>'OddsRatio_working_3-way'!AA29+'OddsRatio_working_3-way'!AG29</f>
        <v>-0.61158916320306667</v>
      </c>
      <c r="AN29" s="11">
        <f>'OddsRatio_working_3-way'!AB29+'OddsRatio_working_3-way'!AH29</f>
        <v>-0.43125100980043696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1.0428401730035035</v>
      </c>
      <c r="AS29" s="11">
        <f>IF(('OddsRatio_working_3-way'!X29=0),IF(Q29&gt;0,-Q29^(1/3),(-Q29)^(1/3)),'OddsRatio_working_3-way'!AM29-'OddsRatio_working_3-way'!R29/3)</f>
        <v>-0.61158916320306667</v>
      </c>
      <c r="AT29" s="11">
        <f>IF(('OddsRatio_working_3-way'!X29=0),IF(Q29&gt;0,-Q29^(1/3),(-Q29)^(1/3)),'OddsRatio_working_3-way'!AN29-'OddsRatio_working_3-way'!R29/3)</f>
        <v>-0.43125100980043696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2.59</v>
      </c>
      <c r="B30" s="4">
        <f>IF('True_Odds_Calculator_3-way'!B31="","",'True_Odds_Calculator_3-way'!B31)</f>
        <v>3.25</v>
      </c>
      <c r="C30" s="4">
        <f>IF('True_Odds_Calculator_3-way'!C31="","",'True_Odds_Calculator_3-way'!C31)</f>
        <v>3.05</v>
      </c>
      <c r="D30" s="9">
        <f t="shared" si="13"/>
        <v>0.3784309908246819</v>
      </c>
      <c r="E30" s="9">
        <f t="shared" si="14"/>
        <v>0.30081720955202235</v>
      </c>
      <c r="F30" s="9">
        <f t="shared" si="15"/>
        <v>0.32075179962329581</v>
      </c>
      <c r="G30" s="9">
        <f t="shared" si="16"/>
        <v>1.0330123975570893</v>
      </c>
      <c r="H30" s="9">
        <f t="shared" si="17"/>
        <v>2.642489712115772</v>
      </c>
      <c r="I30" s="9">
        <f t="shared" si="18"/>
        <v>3.3242778945034503</v>
      </c>
      <c r="J30" s="9">
        <f t="shared" si="19"/>
        <v>3.1176754149920325</v>
      </c>
      <c r="K30" s="11">
        <f t="shared" si="20"/>
        <v>0.38610038610038611</v>
      </c>
      <c r="L30" s="11">
        <f t="shared" si="21"/>
        <v>0.30769230769230771</v>
      </c>
      <c r="M30" s="11">
        <f t="shared" si="22"/>
        <v>0.32786885245901642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-0.28566072828367906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0.2294205572894098</v>
      </c>
      <c r="Q30" s="11">
        <f>2*'OddsRatio_working_3-way'!K30*'OddsRatio_working_3-way'!L30*'OddsRatio_working_3-way'!M30</f>
        <v>7.7901717245979551E-2</v>
      </c>
      <c r="R30" s="11">
        <f t="shared" si="23"/>
        <v>0</v>
      </c>
      <c r="S30" s="11">
        <f t="shared" si="24"/>
        <v>-0.80312249663377167</v>
      </c>
      <c r="T30" s="11">
        <f t="shared" si="25"/>
        <v>-0.2727071295870192</v>
      </c>
      <c r="U30" s="11">
        <f>'OddsRatio_working_3-way'!S30-'OddsRatio_working_3-way'!R30^2/3</f>
        <v>-0.80312249663377167</v>
      </c>
      <c r="V30" s="11">
        <f>'OddsRatio_working_3-way'!S30*'OddsRatio_working_3-way'!R30/3-2*'OddsRatio_working_3-way'!R30^3/27-'OddsRatio_working_3-way'!T30</f>
        <v>0.2727071295870192</v>
      </c>
      <c r="W30" s="11">
        <f>'OddsRatio_working_3-way'!V30^2+4*'OddsRatio_working_3-way'!U30^3/27</f>
        <v>-2.3743213162138455E-3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0.13851308588343297</v>
      </c>
      <c r="Y30" s="11">
        <f>IF('OddsRatio_working_3-way'!W30&gt;=0,IF('OddsRatio_working_3-way'!V30+SQRT('OddsRatio_working_3-way'!W30)&gt;0,0,PI()),ACOS('OddsRatio_working_3-way'!V30/(2*'OddsRatio_working_3-way'!X30)))</f>
        <v>0.17681299783588456</v>
      </c>
      <c r="Z30" s="11">
        <f>'OddsRatio_working_3-way'!X30^(1/3)*COS('OddsRatio_working_3-way'!Y30/3)</f>
        <v>0.51650619877854465</v>
      </c>
      <c r="AA30" s="11">
        <f>'OddsRatio_working_3-way'!X30^(1/3)*COS(('OddsRatio_working_3-way'!Y30+2*PI())/3)</f>
        <v>-0.28464692681059944</v>
      </c>
      <c r="AB30" s="11">
        <f>'OddsRatio_working_3-way'!X30^(1/3)*COS(('OddsRatio_working_3-way'!Y30+4*PI())/3)</f>
        <v>-0.23185927196794515</v>
      </c>
      <c r="AC30" s="11">
        <f>'OddsRatio_working_3-way'!X30^(1/3)*SIN('OddsRatio_working_3-way'!Y30/3)</f>
        <v>3.0476966733295422E-2</v>
      </c>
      <c r="AD30" s="11">
        <f>'OddsRatio_working_3-way'!X30^(1/3)*SIN(('OddsRatio_working_3-way'!Y30+2*PI())/3)</f>
        <v>0.43206900598770692</v>
      </c>
      <c r="AE30" s="11">
        <f>'OddsRatio_working_3-way'!X30^(1/3)*SIN(('OddsRatio_working_3-way'!Y30+4*PI())/3)</f>
        <v>-0.46254597272100251</v>
      </c>
      <c r="AF30" s="11">
        <f>-'OddsRatio_working_3-way'!U30/(3*'OddsRatio_working_3-way'!X30^(1/3))*COS(('OddsRatio_working_3-way'!Y30)/3)</f>
        <v>0.51650619877854465</v>
      </c>
      <c r="AG30" s="11">
        <f>-'OddsRatio_working_3-way'!U30/(3*'OddsRatio_working_3-way'!X30^(1/3))*COS(('OddsRatio_working_3-way'!Y30+2*PI())/3)</f>
        <v>-0.28464692681059944</v>
      </c>
      <c r="AH30" s="11">
        <f>-'OddsRatio_working_3-way'!U30/(3*'OddsRatio_working_3-way'!X30^(1/3))*COS(('OddsRatio_working_3-way'!Y30+4*PI())/3)</f>
        <v>-0.23185927196794515</v>
      </c>
      <c r="AI30" s="11">
        <f>'OddsRatio_working_3-way'!U30/(3*'OddsRatio_working_3-way'!X30^(1/3))*SIN(('OddsRatio_working_3-way'!Y30)/3)</f>
        <v>-3.0476966733295422E-2</v>
      </c>
      <c r="AJ30" s="11">
        <f>'OddsRatio_working_3-way'!U30/(3*'OddsRatio_working_3-way'!X30^(1/3))*SIN(('OddsRatio_working_3-way'!Y30+2*PI())/3)</f>
        <v>-0.43206900598770692</v>
      </c>
      <c r="AK30" s="11">
        <f>'OddsRatio_working_3-way'!U30/(3*'OddsRatio_working_3-way'!X30^(1/3))*SIN(('OddsRatio_working_3-way'!Y30+4*PI())/3)</f>
        <v>0.46254597272100251</v>
      </c>
      <c r="AL30" s="11">
        <f>'OddsRatio_working_3-way'!Z30+'OddsRatio_working_3-way'!AF30</f>
        <v>1.0330123975570893</v>
      </c>
      <c r="AM30" s="11">
        <f>'OddsRatio_working_3-way'!AA30+'OddsRatio_working_3-way'!AG30</f>
        <v>-0.56929385362119889</v>
      </c>
      <c r="AN30" s="11">
        <f>'OddsRatio_working_3-way'!AB30+'OddsRatio_working_3-way'!AH30</f>
        <v>-0.46371854393589029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1.0330123975570893</v>
      </c>
      <c r="AS30" s="11">
        <f>IF(('OddsRatio_working_3-way'!X30=0),IF(Q30&gt;0,-Q30^(1/3),(-Q30)^(1/3)),'OddsRatio_working_3-way'!AM30-'OddsRatio_working_3-way'!R30/3)</f>
        <v>-0.56929385362119889</v>
      </c>
      <c r="AT30" s="11">
        <f>IF(('OddsRatio_working_3-way'!X30=0),IF(Q30&gt;0,-Q30^(1/3),(-Q30)^(1/3)),'OddsRatio_working_3-way'!AN30-'OddsRatio_working_3-way'!R30/3)</f>
        <v>-0.46371854393589029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2.02</v>
      </c>
      <c r="B31" s="4">
        <f>IF('True_Odds_Calculator_3-way'!B32="","",'True_Odds_Calculator_3-way'!B32)</f>
        <v>3.62</v>
      </c>
      <c r="C31" s="4">
        <f>IF('True_Odds_Calculator_3-way'!C32="","",'True_Odds_Calculator_3-way'!C32)</f>
        <v>3.97</v>
      </c>
      <c r="D31" s="9">
        <f t="shared" si="13"/>
        <v>0.48592526326564645</v>
      </c>
      <c r="E31" s="9">
        <f t="shared" si="14"/>
        <v>0.26900325740934472</v>
      </c>
      <c r="F31" s="9">
        <f t="shared" si="15"/>
        <v>0.24507147932500917</v>
      </c>
      <c r="G31" s="9">
        <f t="shared" si="16"/>
        <v>1.0371859173333737</v>
      </c>
      <c r="H31" s="9">
        <f t="shared" si="17"/>
        <v>2.0579296356800416</v>
      </c>
      <c r="I31" s="9">
        <f t="shared" si="18"/>
        <v>3.717427103413439</v>
      </c>
      <c r="J31" s="9">
        <f t="shared" si="19"/>
        <v>4.0804421744801189</v>
      </c>
      <c r="K31" s="11">
        <f t="shared" si="20"/>
        <v>0.49504950495049505</v>
      </c>
      <c r="L31" s="11">
        <f t="shared" si="21"/>
        <v>0.27624309392265195</v>
      </c>
      <c r="M31" s="11">
        <f t="shared" si="22"/>
        <v>0.25188916876574308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-0.27340563773732696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0.22769369913319318</v>
      </c>
      <c r="Q31" s="11">
        <f>2*'OddsRatio_working_3-way'!K31*'OddsRatio_working_3-way'!L31*'OddsRatio_working_3-way'!M31</f>
        <v>6.8893706243023656E-2</v>
      </c>
      <c r="R31" s="11">
        <f t="shared" si="23"/>
        <v>0</v>
      </c>
      <c r="S31" s="11">
        <f t="shared" si="24"/>
        <v>-0.83280542792591827</v>
      </c>
      <c r="T31" s="11">
        <f t="shared" si="25"/>
        <v>-0.25198348802599646</v>
      </c>
      <c r="U31" s="11">
        <f>'OddsRatio_working_3-way'!S31-'OddsRatio_working_3-way'!R31^2/3</f>
        <v>-0.83280542792591827</v>
      </c>
      <c r="V31" s="11">
        <f>'OddsRatio_working_3-way'!S31*'OddsRatio_working_3-way'!R31/3-2*'OddsRatio_working_3-way'!R31^3/27-'OddsRatio_working_3-way'!T31</f>
        <v>0.25198348802599646</v>
      </c>
      <c r="W31" s="11">
        <f>'OddsRatio_working_3-way'!V31^2+4*'OddsRatio_working_3-way'!U31^3/27</f>
        <v>-2.2075373219255179E-2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0.14626265027084212</v>
      </c>
      <c r="Y31" s="11">
        <f>IF('OddsRatio_working_3-way'!W31&gt;=0,IF('OddsRatio_working_3-way'!V31+SQRT('OddsRatio_working_3-way'!W31)&gt;0,0,PI()),ACOS('OddsRatio_working_3-way'!V31/(2*'OddsRatio_working_3-way'!X31)))</f>
        <v>0.53276199507257416</v>
      </c>
      <c r="Z31" s="11">
        <f>'OddsRatio_working_3-way'!X31^(1/3)*COS('OddsRatio_working_3-way'!Y31/3)</f>
        <v>0.51859295866668687</v>
      </c>
      <c r="AA31" s="11">
        <f>'OddsRatio_working_3-way'!X31^(1/3)*COS(('OddsRatio_working_3-way'!Y31+2*PI())/3)</f>
        <v>-0.3399027098461177</v>
      </c>
      <c r="AB31" s="11">
        <f>'OddsRatio_working_3-way'!X31^(1/3)*COS(('OddsRatio_working_3-way'!Y31+4*PI())/3)</f>
        <v>-0.17869024882056908</v>
      </c>
      <c r="AC31" s="11">
        <f>'OddsRatio_working_3-way'!X31^(1/3)*SIN('OddsRatio_working_3-way'!Y31/3)</f>
        <v>9.3076057769822501E-2</v>
      </c>
      <c r="AD31" s="11">
        <f>'OddsRatio_working_3-way'!X31^(1/3)*SIN(('OddsRatio_working_3-way'!Y31+2*PI())/3)</f>
        <v>0.40257664754417299</v>
      </c>
      <c r="AE31" s="11">
        <f>'OddsRatio_working_3-way'!X31^(1/3)*SIN(('OddsRatio_working_3-way'!Y31+4*PI())/3)</f>
        <v>-0.49565270531399552</v>
      </c>
      <c r="AF31" s="11">
        <f>-'OddsRatio_working_3-way'!U31/(3*'OddsRatio_working_3-way'!X31^(1/3))*COS(('OddsRatio_working_3-way'!Y31)/3)</f>
        <v>0.51859295866668687</v>
      </c>
      <c r="AG31" s="11">
        <f>-'OddsRatio_working_3-way'!U31/(3*'OddsRatio_working_3-way'!X31^(1/3))*COS(('OddsRatio_working_3-way'!Y31+2*PI())/3)</f>
        <v>-0.3399027098461177</v>
      </c>
      <c r="AH31" s="11">
        <f>-'OddsRatio_working_3-way'!U31/(3*'OddsRatio_working_3-way'!X31^(1/3))*COS(('OddsRatio_working_3-way'!Y31+4*PI())/3)</f>
        <v>-0.17869024882056908</v>
      </c>
      <c r="AI31" s="11">
        <f>'OddsRatio_working_3-way'!U31/(3*'OddsRatio_working_3-way'!X31^(1/3))*SIN(('OddsRatio_working_3-way'!Y31)/3)</f>
        <v>-9.3076057769822501E-2</v>
      </c>
      <c r="AJ31" s="11">
        <f>'OddsRatio_working_3-way'!U31/(3*'OddsRatio_working_3-way'!X31^(1/3))*SIN(('OddsRatio_working_3-way'!Y31+2*PI())/3)</f>
        <v>-0.40257664754417299</v>
      </c>
      <c r="AK31" s="11">
        <f>'OddsRatio_working_3-way'!U31/(3*'OddsRatio_working_3-way'!X31^(1/3))*SIN(('OddsRatio_working_3-way'!Y31+4*PI())/3)</f>
        <v>0.49565270531399552</v>
      </c>
      <c r="AL31" s="11">
        <f>'OddsRatio_working_3-way'!Z31+'OddsRatio_working_3-way'!AF31</f>
        <v>1.0371859173333737</v>
      </c>
      <c r="AM31" s="11">
        <f>'OddsRatio_working_3-way'!AA31+'OddsRatio_working_3-way'!AG31</f>
        <v>-0.6798054196922354</v>
      </c>
      <c r="AN31" s="11">
        <f>'OddsRatio_working_3-way'!AB31+'OddsRatio_working_3-way'!AH31</f>
        <v>-0.35738049764113816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1.0371859173333737</v>
      </c>
      <c r="AS31" s="11">
        <f>IF(('OddsRatio_working_3-way'!X31=0),IF(Q31&gt;0,-Q31^(1/3),(-Q31)^(1/3)),'OddsRatio_working_3-way'!AM31-'OddsRatio_working_3-way'!R31/3)</f>
        <v>-0.6798054196922354</v>
      </c>
      <c r="AT31" s="11">
        <f>IF(('OddsRatio_working_3-way'!X31=0),IF(Q31&gt;0,-Q31^(1/3),(-Q31)^(1/3)),'OddsRatio_working_3-way'!AN31-'OddsRatio_working_3-way'!R31/3)</f>
        <v>-0.35738049764113816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4.93</v>
      </c>
      <c r="B32" s="4">
        <f>IF('True_Odds_Calculator_3-way'!B33="","",'True_Odds_Calculator_3-way'!B33)</f>
        <v>4.1500000000000004</v>
      </c>
      <c r="C32" s="4">
        <f>IF('True_Odds_Calculator_3-way'!C33="","",'True_Odds_Calculator_3-way'!C33)</f>
        <v>1.72</v>
      </c>
      <c r="D32" s="9">
        <f t="shared" si="13"/>
        <v>0.19595997430404999</v>
      </c>
      <c r="E32" s="9">
        <f t="shared" si="14"/>
        <v>0.23316922763412307</v>
      </c>
      <c r="F32" s="9">
        <f t="shared" si="15"/>
        <v>0.57087079806182695</v>
      </c>
      <c r="G32" s="9">
        <f t="shared" si="16"/>
        <v>1.0440414582305106</v>
      </c>
      <c r="H32" s="9">
        <f t="shared" si="17"/>
        <v>5.1030829308459067</v>
      </c>
      <c r="I32" s="9">
        <f t="shared" si="18"/>
        <v>4.2887305934261084</v>
      </c>
      <c r="J32" s="9">
        <f t="shared" si="19"/>
        <v>1.7517098499259671</v>
      </c>
      <c r="K32" s="11">
        <f t="shared" si="20"/>
        <v>0.20283975659229211</v>
      </c>
      <c r="L32" s="11">
        <f t="shared" si="21"/>
        <v>0.24096385542168672</v>
      </c>
      <c r="M32" s="11">
        <f t="shared" si="22"/>
        <v>0.58139534883720934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-0.25328655534444955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0.2216517373802015</v>
      </c>
      <c r="Q32" s="11">
        <f>2*'OddsRatio_working_3-way'!K32*'OddsRatio_working_3-way'!L32*'OddsRatio_working_3-way'!M32</f>
        <v>5.6833778815436282E-2</v>
      </c>
      <c r="R32" s="11">
        <f t="shared" si="23"/>
        <v>0</v>
      </c>
      <c r="S32" s="11">
        <f t="shared" si="24"/>
        <v>-0.8751026562731401</v>
      </c>
      <c r="T32" s="11">
        <f t="shared" si="25"/>
        <v>-0.22438529648029232</v>
      </c>
      <c r="U32" s="11">
        <f>'OddsRatio_working_3-way'!S32-'OddsRatio_working_3-way'!R32^2/3</f>
        <v>-0.8751026562731401</v>
      </c>
      <c r="V32" s="11">
        <f>'OddsRatio_working_3-way'!S32*'OddsRatio_working_3-way'!R32/3-2*'OddsRatio_working_3-way'!R32^3/27-'OddsRatio_working_3-way'!T32</f>
        <v>0.22438529648029232</v>
      </c>
      <c r="W32" s="11">
        <f>'OddsRatio_working_3-way'!V32^2+4*'OddsRatio_working_3-way'!U32^3/27</f>
        <v>-4.8933859655527649E-2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0.15754572426130481</v>
      </c>
      <c r="Y32" s="11">
        <f>IF('OddsRatio_working_3-way'!W32&gt;=0,IF('OddsRatio_working_3-way'!V32+SQRT('OddsRatio_working_3-way'!W32)&gt;0,0,PI()),ACOS('OddsRatio_working_3-way'!V32/(2*'OddsRatio_working_3-way'!X32)))</f>
        <v>0.77827229632169703</v>
      </c>
      <c r="Z32" s="11">
        <f>'OddsRatio_working_3-way'!X32^(1/3)*COS('OddsRatio_working_3-way'!Y32/3)</f>
        <v>0.52202072911525543</v>
      </c>
      <c r="AA32" s="11">
        <f>'OddsRatio_working_3-way'!X32^(1/3)*COS(('OddsRatio_working_3-way'!Y32+2*PI())/3)</f>
        <v>-0.38099550050691094</v>
      </c>
      <c r="AB32" s="11">
        <f>'OddsRatio_working_3-way'!X32^(1/3)*COS(('OddsRatio_working_3-way'!Y32+4*PI())/3)</f>
        <v>-0.14102522860834449</v>
      </c>
      <c r="AC32" s="11">
        <f>'OddsRatio_working_3-way'!X32^(1/3)*SIN('OddsRatio_working_3-way'!Y32/3)</f>
        <v>0.13854690107814502</v>
      </c>
      <c r="AD32" s="11">
        <f>'OddsRatio_working_3-way'!X32^(1/3)*SIN(('OddsRatio_working_3-way'!Y32+2*PI())/3)</f>
        <v>0.38280976217681351</v>
      </c>
      <c r="AE32" s="11">
        <f>'OddsRatio_working_3-way'!X32^(1/3)*SIN(('OddsRatio_working_3-way'!Y32+4*PI())/3)</f>
        <v>-0.52135666325495855</v>
      </c>
      <c r="AF32" s="11">
        <f>-'OddsRatio_working_3-way'!U32/(3*'OddsRatio_working_3-way'!X32^(1/3))*COS(('OddsRatio_working_3-way'!Y32)/3)</f>
        <v>0.52202072911525521</v>
      </c>
      <c r="AG32" s="11">
        <f>-'OddsRatio_working_3-way'!U32/(3*'OddsRatio_working_3-way'!X32^(1/3))*COS(('OddsRatio_working_3-way'!Y32+2*PI())/3)</f>
        <v>-0.38099550050691078</v>
      </c>
      <c r="AH32" s="11">
        <f>-'OddsRatio_working_3-way'!U32/(3*'OddsRatio_working_3-way'!X32^(1/3))*COS(('OddsRatio_working_3-way'!Y32+4*PI())/3)</f>
        <v>-0.14102522860834443</v>
      </c>
      <c r="AI32" s="11">
        <f>'OddsRatio_working_3-way'!U32/(3*'OddsRatio_working_3-way'!X32^(1/3))*SIN(('OddsRatio_working_3-way'!Y32)/3)</f>
        <v>-0.13854690107814496</v>
      </c>
      <c r="AJ32" s="11">
        <f>'OddsRatio_working_3-way'!U32/(3*'OddsRatio_working_3-way'!X32^(1/3))*SIN(('OddsRatio_working_3-way'!Y32+2*PI())/3)</f>
        <v>-0.3828097621768134</v>
      </c>
      <c r="AK32" s="11">
        <f>'OddsRatio_working_3-way'!U32/(3*'OddsRatio_working_3-way'!X32^(1/3))*SIN(('OddsRatio_working_3-way'!Y32+4*PI())/3)</f>
        <v>0.52135666325495833</v>
      </c>
      <c r="AL32" s="11">
        <f>'OddsRatio_working_3-way'!Z32+'OddsRatio_working_3-way'!AF32</f>
        <v>1.0440414582305106</v>
      </c>
      <c r="AM32" s="11">
        <f>'OddsRatio_working_3-way'!AA32+'OddsRatio_working_3-way'!AG32</f>
        <v>-0.76199100101382178</v>
      </c>
      <c r="AN32" s="11">
        <f>'OddsRatio_working_3-way'!AB32+'OddsRatio_working_3-way'!AH32</f>
        <v>-0.28205045721668892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1.0440414582305106</v>
      </c>
      <c r="AS32" s="11">
        <f>IF(('OddsRatio_working_3-way'!X32=0),IF(Q32&gt;0,-Q32^(1/3),(-Q32)^(1/3)),'OddsRatio_working_3-way'!AM32-'OddsRatio_working_3-way'!R32/3)</f>
        <v>-0.76199100101382178</v>
      </c>
      <c r="AT32" s="11">
        <f>IF(('OddsRatio_working_3-way'!X32=0),IF(Q32&gt;0,-Q32^(1/3),(-Q32)^(1/3)),'OddsRatio_working_3-way'!AN32-'OddsRatio_working_3-way'!R32/3)</f>
        <v>-0.28205045721668892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1.81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5.16</v>
      </c>
      <c r="D33" s="9">
        <f t="shared" si="13"/>
        <v>0.54350286139630577</v>
      </c>
      <c r="E33" s="9">
        <f t="shared" si="14"/>
        <v>0.26830245362454969</v>
      </c>
      <c r="F33" s="9">
        <f t="shared" si="15"/>
        <v>0.18819468497914454</v>
      </c>
      <c r="G33" s="9">
        <f t="shared" si="16"/>
        <v>1.0369342175635863</v>
      </c>
      <c r="H33" s="9">
        <f t="shared" si="17"/>
        <v>1.8399167162265047</v>
      </c>
      <c r="I33" s="9">
        <f t="shared" si="18"/>
        <v>3.7271369921922322</v>
      </c>
      <c r="J33" s="9">
        <f t="shared" si="19"/>
        <v>5.3136463450645195</v>
      </c>
      <c r="K33" s="11">
        <f t="shared" si="20"/>
        <v>0.5524861878453039</v>
      </c>
      <c r="L33" s="11">
        <f t="shared" si="21"/>
        <v>0.27548209366391185</v>
      </c>
      <c r="M33" s="11">
        <f t="shared" si="22"/>
        <v>0.19379844961240308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-0.26139615585143716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0.22417061885366935</v>
      </c>
      <c r="Q33" s="11">
        <f>2*'OddsRatio_working_3-way'!K33*'OddsRatio_working_3-way'!L33*'OddsRatio_working_3-way'!M33</f>
        <v>5.8992268119386661E-2</v>
      </c>
      <c r="R33" s="11">
        <f t="shared" si="23"/>
        <v>0</v>
      </c>
      <c r="S33" s="11">
        <f t="shared" si="24"/>
        <v>-0.85758957748818343</v>
      </c>
      <c r="T33" s="11">
        <f t="shared" si="25"/>
        <v>-0.22568146776004824</v>
      </c>
      <c r="U33" s="11">
        <f>'OddsRatio_working_3-way'!S33-'OddsRatio_working_3-way'!R33^2/3</f>
        <v>-0.85758957748818343</v>
      </c>
      <c r="V33" s="11">
        <f>'OddsRatio_working_3-way'!S33*'OddsRatio_working_3-way'!R33/3-2*'OddsRatio_working_3-way'!R33^3/27-'OddsRatio_working_3-way'!T33</f>
        <v>0.22568146776004824</v>
      </c>
      <c r="W33" s="11">
        <f>'OddsRatio_working_3-way'!V33^2+4*'OddsRatio_working_3-way'!U33^3/27</f>
        <v>-4.2508279654640019E-2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0.15284011625303884</v>
      </c>
      <c r="Y33" s="11">
        <f>IF('OddsRatio_working_3-way'!W33&gt;=0,IF('OddsRatio_working_3-way'!V33+SQRT('OddsRatio_working_3-way'!W33)&gt;0,0,PI()),ACOS('OddsRatio_working_3-way'!V33/(2*'OddsRatio_working_3-way'!X33)))</f>
        <v>0.74026084906080158</v>
      </c>
      <c r="Z33" s="11">
        <f>'OddsRatio_working_3-way'!X33^(1/3)*COS('OddsRatio_working_3-way'!Y33/3)</f>
        <v>0.51846710878179314</v>
      </c>
      <c r="AA33" s="11">
        <f>'OddsRatio_working_3-way'!X33^(1/3)*COS(('OddsRatio_working_3-way'!Y33+2*PI())/3)</f>
        <v>-0.37233212735108939</v>
      </c>
      <c r="AB33" s="11">
        <f>'OddsRatio_working_3-way'!X33^(1/3)*COS(('OddsRatio_working_3-way'!Y33+4*PI())/3)</f>
        <v>-0.14613498143070369</v>
      </c>
      <c r="AC33" s="11">
        <f>'OddsRatio_working_3-way'!X33^(1/3)*SIN('OddsRatio_working_3-way'!Y33/3)</f>
        <v>0.13059498308705975</v>
      </c>
      <c r="AD33" s="11">
        <f>'OddsRatio_working_3-way'!X33^(1/3)*SIN(('OddsRatio_working_3-way'!Y33+2*PI())/3)</f>
        <v>0.3837081956881731</v>
      </c>
      <c r="AE33" s="11">
        <f>'OddsRatio_working_3-way'!X33^(1/3)*SIN(('OddsRatio_working_3-way'!Y33+4*PI())/3)</f>
        <v>-0.51430317877523279</v>
      </c>
      <c r="AF33" s="11">
        <f>-'OddsRatio_working_3-way'!U33/(3*'OddsRatio_working_3-way'!X33^(1/3))*COS(('OddsRatio_working_3-way'!Y33)/3)</f>
        <v>0.51846710878179303</v>
      </c>
      <c r="AG33" s="11">
        <f>-'OddsRatio_working_3-way'!U33/(3*'OddsRatio_working_3-way'!X33^(1/3))*COS(('OddsRatio_working_3-way'!Y33+2*PI())/3)</f>
        <v>-0.37233212735108928</v>
      </c>
      <c r="AH33" s="11">
        <f>-'OddsRatio_working_3-way'!U33/(3*'OddsRatio_working_3-way'!X33^(1/3))*COS(('OddsRatio_working_3-way'!Y33+4*PI())/3)</f>
        <v>-0.14613498143070366</v>
      </c>
      <c r="AI33" s="11">
        <f>'OddsRatio_working_3-way'!U33/(3*'OddsRatio_working_3-way'!X33^(1/3))*SIN(('OddsRatio_working_3-way'!Y33)/3)</f>
        <v>-0.13059498308705972</v>
      </c>
      <c r="AJ33" s="11">
        <f>'OddsRatio_working_3-way'!U33/(3*'OddsRatio_working_3-way'!X33^(1/3))*SIN(('OddsRatio_working_3-way'!Y33+2*PI())/3)</f>
        <v>-0.38370819568817299</v>
      </c>
      <c r="AK33" s="11">
        <f>'OddsRatio_working_3-way'!U33/(3*'OddsRatio_working_3-way'!X33^(1/3))*SIN(('OddsRatio_working_3-way'!Y33+4*PI())/3)</f>
        <v>0.51430317877523268</v>
      </c>
      <c r="AL33" s="11">
        <f>'OddsRatio_working_3-way'!Z33+'OddsRatio_working_3-way'!AF33</f>
        <v>1.0369342175635863</v>
      </c>
      <c r="AM33" s="11">
        <f>'OddsRatio_working_3-way'!AA33+'OddsRatio_working_3-way'!AG33</f>
        <v>-0.74466425470217867</v>
      </c>
      <c r="AN33" s="11">
        <f>'OddsRatio_working_3-way'!AB33+'OddsRatio_working_3-way'!AH33</f>
        <v>-0.29226996286140738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1.0369342175635863</v>
      </c>
      <c r="AS33" s="11">
        <f>IF(('OddsRatio_working_3-way'!X33=0),IF(Q33&gt;0,-Q33^(1/3),(-Q33)^(1/3)),'OddsRatio_working_3-way'!AM33-'OddsRatio_working_3-way'!R33/3)</f>
        <v>-0.74466425470217867</v>
      </c>
      <c r="AT33" s="11">
        <f>IF(('OddsRatio_working_3-way'!X33=0),IF(Q33&gt;0,-Q33^(1/3),(-Q33)^(1/3)),'OddsRatio_working_3-way'!AN33-'OddsRatio_working_3-way'!R33/3)</f>
        <v>-0.29226996286140738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9.67</v>
      </c>
      <c r="B34" s="4">
        <f>IF('True_Odds_Calculator_3-way'!B35="","",'True_Odds_Calculator_3-way'!B35)</f>
        <v>5.74</v>
      </c>
      <c r="C34" s="4">
        <f>IF('True_Odds_Calculator_3-way'!C35="","",'True_Odds_Calculator_3-way'!C35)</f>
        <v>1.3</v>
      </c>
      <c r="D34" s="9">
        <f t="shared" si="13"/>
        <v>9.3288265373556639E-2</v>
      </c>
      <c r="E34" s="9">
        <f t="shared" si="14"/>
        <v>0.15838437247720907</v>
      </c>
      <c r="F34" s="9">
        <f t="shared" si="15"/>
        <v>0.74832736214923434</v>
      </c>
      <c r="G34" s="9">
        <f t="shared" si="16"/>
        <v>1.1210451939462645</v>
      </c>
      <c r="H34" s="9">
        <f t="shared" si="17"/>
        <v>10.719461831514112</v>
      </c>
      <c r="I34" s="9">
        <f t="shared" si="18"/>
        <v>6.3137542193052933</v>
      </c>
      <c r="J34" s="9">
        <f t="shared" si="19"/>
        <v>1.3363135581838796</v>
      </c>
      <c r="K34" s="11">
        <f t="shared" si="20"/>
        <v>0.10341261633919338</v>
      </c>
      <c r="L34" s="11">
        <f t="shared" si="21"/>
        <v>0.17421602787456444</v>
      </c>
      <c r="M34" s="11">
        <f t="shared" si="22"/>
        <v>0.76923076923076916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-0.17085865177776305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0.19000093406731988</v>
      </c>
      <c r="Q34" s="11">
        <f>2*'OddsRatio_working_3-way'!K34*'OddsRatio_working_3-way'!L34*'OddsRatio_working_3-way'!M34</f>
        <v>2.7717131154970081E-2</v>
      </c>
      <c r="R34" s="11">
        <f t="shared" si="23"/>
        <v>0</v>
      </c>
      <c r="S34" s="11">
        <f t="shared" si="24"/>
        <v>-1.1120357798120479</v>
      </c>
      <c r="T34" s="11">
        <f t="shared" si="25"/>
        <v>-0.16222257911189614</v>
      </c>
      <c r="U34" s="11">
        <f>'OddsRatio_working_3-way'!S34-'OddsRatio_working_3-way'!R34^2/3</f>
        <v>-1.1120357798120479</v>
      </c>
      <c r="V34" s="11">
        <f>'OddsRatio_working_3-way'!S34*'OddsRatio_working_3-way'!R34/3-2*'OddsRatio_working_3-way'!R34^3/27-'OddsRatio_working_3-way'!T34</f>
        <v>0.16222257911189614</v>
      </c>
      <c r="W34" s="11">
        <f>'OddsRatio_working_3-way'!V34^2+4*'OddsRatio_working_3-way'!U34^3/27</f>
        <v>-0.17741267367169244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0.22568165568196269</v>
      </c>
      <c r="Y34" s="11">
        <f>IF('OddsRatio_working_3-way'!W34&gt;=0,IF('OddsRatio_working_3-way'!V34+SQRT('OddsRatio_working_3-way'!W34)&gt;0,0,PI()),ACOS('OddsRatio_working_3-way'!V34/(2*'OddsRatio_working_3-way'!X34)))</f>
        <v>1.203165288652881</v>
      </c>
      <c r="Z34" s="11">
        <f>'OddsRatio_working_3-way'!X34^(1/3)*COS('OddsRatio_working_3-way'!Y34/3)</f>
        <v>0.56052259697313223</v>
      </c>
      <c r="AA34" s="11">
        <f>'OddsRatio_working_3-way'!X34^(1/3)*COS(('OddsRatio_working_3-way'!Y34+2*PI())/3)</f>
        <v>-0.48610045575476818</v>
      </c>
      <c r="AB34" s="11">
        <f>'OddsRatio_working_3-way'!X34^(1/3)*COS(('OddsRatio_working_3-way'!Y34+4*PI())/3)</f>
        <v>-7.4422141218364254E-2</v>
      </c>
      <c r="AC34" s="11">
        <f>'OddsRatio_working_3-way'!X34^(1/3)*SIN('OddsRatio_working_3-way'!Y34/3)</f>
        <v>0.23768258571712436</v>
      </c>
      <c r="AD34" s="11">
        <f>'OddsRatio_working_3-way'!X34^(1/3)*SIN(('OddsRatio_working_3-way'!Y34+2*PI())/3)</f>
        <v>0.36658551551539692</v>
      </c>
      <c r="AE34" s="11">
        <f>'OddsRatio_working_3-way'!X34^(1/3)*SIN(('OddsRatio_working_3-way'!Y34+4*PI())/3)</f>
        <v>-0.60426810123252128</v>
      </c>
      <c r="AF34" s="11">
        <f>-'OddsRatio_working_3-way'!U34/(3*'OddsRatio_working_3-way'!X34^(1/3))*COS(('OddsRatio_working_3-way'!Y34)/3)</f>
        <v>0.56052259697313223</v>
      </c>
      <c r="AG34" s="11">
        <f>-'OddsRatio_working_3-way'!U34/(3*'OddsRatio_working_3-way'!X34^(1/3))*COS(('OddsRatio_working_3-way'!Y34+2*PI())/3)</f>
        <v>-0.48610045575476818</v>
      </c>
      <c r="AH34" s="11">
        <f>-'OddsRatio_working_3-way'!U34/(3*'OddsRatio_working_3-way'!X34^(1/3))*COS(('OddsRatio_working_3-way'!Y34+4*PI())/3)</f>
        <v>-7.4422141218364254E-2</v>
      </c>
      <c r="AI34" s="11">
        <f>'OddsRatio_working_3-way'!U34/(3*'OddsRatio_working_3-way'!X34^(1/3))*SIN(('OddsRatio_working_3-way'!Y34)/3)</f>
        <v>-0.23768258571712436</v>
      </c>
      <c r="AJ34" s="11">
        <f>'OddsRatio_working_3-way'!U34/(3*'OddsRatio_working_3-way'!X34^(1/3))*SIN(('OddsRatio_working_3-way'!Y34+2*PI())/3)</f>
        <v>-0.36658551551539692</v>
      </c>
      <c r="AK34" s="11">
        <f>'OddsRatio_working_3-way'!U34/(3*'OddsRatio_working_3-way'!X34^(1/3))*SIN(('OddsRatio_working_3-way'!Y34+4*PI())/3)</f>
        <v>0.60426810123252128</v>
      </c>
      <c r="AL34" s="11">
        <f>'OddsRatio_working_3-way'!Z34+'OddsRatio_working_3-way'!AF34</f>
        <v>1.1210451939462645</v>
      </c>
      <c r="AM34" s="11">
        <f>'OddsRatio_working_3-way'!AA34+'OddsRatio_working_3-way'!AG34</f>
        <v>-0.97220091150953636</v>
      </c>
      <c r="AN34" s="11">
        <f>'OddsRatio_working_3-way'!AB34+'OddsRatio_working_3-way'!AH34</f>
        <v>-0.14884428243672851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1.1210451939462645</v>
      </c>
      <c r="AS34" s="11">
        <f>IF(('OddsRatio_working_3-way'!X34=0),IF(Q34&gt;0,-Q34^(1/3),(-Q34)^(1/3)),'OddsRatio_working_3-way'!AM34-'OddsRatio_working_3-way'!R34/3)</f>
        <v>-0.97220091150953636</v>
      </c>
      <c r="AT34" s="11">
        <f>IF(('OddsRatio_working_3-way'!X34=0),IF(Q34&gt;0,-Q34^(1/3),(-Q34)^(1/3)),'OddsRatio_working_3-way'!AN34-'OddsRatio_working_3-way'!R34/3)</f>
        <v>-0.14884428243672851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4.8600000000000003</v>
      </c>
      <c r="B35" s="4">
        <f>IF('True_Odds_Calculator_3-way'!B36="","",'True_Odds_Calculator_3-way'!B36)</f>
        <v>3.99</v>
      </c>
      <c r="C35" s="4">
        <f>IF('True_Odds_Calculator_3-way'!C36="","",'True_Odds_Calculator_3-way'!C36)</f>
        <v>1.76</v>
      </c>
      <c r="D35" s="9">
        <f t="shared" si="13"/>
        <v>0.19907616829567204</v>
      </c>
      <c r="E35" s="9">
        <f t="shared" si="14"/>
        <v>0.24292960186490542</v>
      </c>
      <c r="F35" s="9">
        <f t="shared" si="15"/>
        <v>0.55799422983942248</v>
      </c>
      <c r="G35" s="9">
        <f t="shared" si="16"/>
        <v>1.0422805623856313</v>
      </c>
      <c r="H35" s="9">
        <f t="shared" si="17"/>
        <v>5.0232029708085362</v>
      </c>
      <c r="I35" s="9">
        <f t="shared" si="18"/>
        <v>4.1164188815330371</v>
      </c>
      <c r="J35" s="9">
        <f t="shared" si="19"/>
        <v>1.7921332274130797</v>
      </c>
      <c r="K35" s="11">
        <f t="shared" si="20"/>
        <v>0.20576131687242796</v>
      </c>
      <c r="L35" s="11">
        <f t="shared" si="21"/>
        <v>0.25062656641604009</v>
      </c>
      <c r="M35" s="11">
        <f t="shared" si="22"/>
        <v>0.56818181818181823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-0.25701013663976613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0.22297841498621224</v>
      </c>
      <c r="Q35" s="11">
        <f>2*'OddsRatio_working_3-way'!K35*'OddsRatio_working_3-way'!L35*'OddsRatio_working_3-way'!M35</f>
        <v>5.8601423123840278E-2</v>
      </c>
      <c r="R35" s="11">
        <f t="shared" si="23"/>
        <v>0</v>
      </c>
      <c r="S35" s="11">
        <f t="shared" si="24"/>
        <v>-0.86758607229078333</v>
      </c>
      <c r="T35" s="11">
        <f t="shared" si="25"/>
        <v>-0.22801210835500221</v>
      </c>
      <c r="U35" s="11">
        <f>'OddsRatio_working_3-way'!S35-'OddsRatio_working_3-way'!R35^2/3</f>
        <v>-0.86758607229078333</v>
      </c>
      <c r="V35" s="11">
        <f>'OddsRatio_working_3-way'!S35*'OddsRatio_working_3-way'!R35/3-2*'OddsRatio_working_3-way'!R35^3/27-'OddsRatio_working_3-way'!T35</f>
        <v>0.22801210835500221</v>
      </c>
      <c r="W35" s="11">
        <f>'OddsRatio_working_3-way'!V35^2+4*'OddsRatio_working_3-way'!U35^3/27</f>
        <v>-4.4756684203098314E-2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0.15552026054472098</v>
      </c>
      <c r="Y35" s="11">
        <f>IF('OddsRatio_working_3-way'!W35&gt;=0,IF('OddsRatio_working_3-way'!V35+SQRT('OddsRatio_working_3-way'!W35)&gt;0,0,PI()),ACOS('OddsRatio_working_3-way'!V35/(2*'OddsRatio_working_3-way'!X35)))</f>
        <v>0.74798278402310858</v>
      </c>
      <c r="Z35" s="11">
        <f>'OddsRatio_working_3-way'!X35^(1/3)*COS('OddsRatio_working_3-way'!Y35/3)</f>
        <v>0.52114028119281575</v>
      </c>
      <c r="AA35" s="11">
        <f>'OddsRatio_working_3-way'!X35^(1/3)*COS(('OddsRatio_working_3-way'!Y35+2*PI())/3)</f>
        <v>-0.37548803981754991</v>
      </c>
      <c r="AB35" s="11">
        <f>'OddsRatio_working_3-way'!X35^(1/3)*COS(('OddsRatio_working_3-way'!Y35+4*PI())/3)</f>
        <v>-0.14565224137526597</v>
      </c>
      <c r="AC35" s="11">
        <f>'OddsRatio_working_3-way'!X35^(1/3)*SIN('OddsRatio_working_3-way'!Y35/3)</f>
        <v>0.13269576010006548</v>
      </c>
      <c r="AD35" s="11">
        <f>'OddsRatio_working_3-way'!X35^(1/3)*SIN(('OddsRatio_working_3-way'!Y35+2*PI())/3)</f>
        <v>0.38497284239831153</v>
      </c>
      <c r="AE35" s="11">
        <f>'OddsRatio_working_3-way'!X35^(1/3)*SIN(('OddsRatio_working_3-way'!Y35+4*PI())/3)</f>
        <v>-0.51766860249837676</v>
      </c>
      <c r="AF35" s="11">
        <f>-'OddsRatio_working_3-way'!U35/(3*'OddsRatio_working_3-way'!X35^(1/3))*COS(('OddsRatio_working_3-way'!Y35)/3)</f>
        <v>0.52114028119281564</v>
      </c>
      <c r="AG35" s="11">
        <f>-'OddsRatio_working_3-way'!U35/(3*'OddsRatio_working_3-way'!X35^(1/3))*COS(('OddsRatio_working_3-way'!Y35+2*PI())/3)</f>
        <v>-0.37548803981754986</v>
      </c>
      <c r="AH35" s="11">
        <f>-'OddsRatio_working_3-way'!U35/(3*'OddsRatio_working_3-way'!X35^(1/3))*COS(('OddsRatio_working_3-way'!Y35+4*PI())/3)</f>
        <v>-0.14565224137526595</v>
      </c>
      <c r="AI35" s="11">
        <f>'OddsRatio_working_3-way'!U35/(3*'OddsRatio_working_3-way'!X35^(1/3))*SIN(('OddsRatio_working_3-way'!Y35)/3)</f>
        <v>-0.13269576010006545</v>
      </c>
      <c r="AJ35" s="11">
        <f>'OddsRatio_working_3-way'!U35/(3*'OddsRatio_working_3-way'!X35^(1/3))*SIN(('OddsRatio_working_3-way'!Y35+2*PI())/3)</f>
        <v>-0.38497284239831142</v>
      </c>
      <c r="AK35" s="11">
        <f>'OddsRatio_working_3-way'!U35/(3*'OddsRatio_working_3-way'!X35^(1/3))*SIN(('OddsRatio_working_3-way'!Y35+4*PI())/3)</f>
        <v>0.51766860249837665</v>
      </c>
      <c r="AL35" s="11">
        <f>'OddsRatio_working_3-way'!Z35+'OddsRatio_working_3-way'!AF35</f>
        <v>1.0422805623856313</v>
      </c>
      <c r="AM35" s="11">
        <f>'OddsRatio_working_3-way'!AA35+'OddsRatio_working_3-way'!AG35</f>
        <v>-0.75097607963509971</v>
      </c>
      <c r="AN35" s="11">
        <f>'OddsRatio_working_3-way'!AB35+'OddsRatio_working_3-way'!AH35</f>
        <v>-0.29130448275053189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1.0422805623856313</v>
      </c>
      <c r="AS35" s="11">
        <f>IF(('OddsRatio_working_3-way'!X35=0),IF(Q35&gt;0,-Q35^(1/3),(-Q35)^(1/3)),'OddsRatio_working_3-way'!AM35-'OddsRatio_working_3-way'!R35/3)</f>
        <v>-0.75097607963509971</v>
      </c>
      <c r="AT35" s="11">
        <f>IF(('OddsRatio_working_3-way'!X35=0),IF(Q35&gt;0,-Q35^(1/3),(-Q35)^(1/3)),'OddsRatio_working_3-way'!AN35-'OddsRatio_working_3-way'!R35/3)</f>
        <v>-0.29130448275053189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2.2200000000000002</v>
      </c>
      <c r="B36" s="4">
        <f>IF('True_Odds_Calculator_3-way'!B37="","",'True_Odds_Calculator_3-way'!B37)</f>
        <v>3.45</v>
      </c>
      <c r="C36" s="4">
        <f>IF('True_Odds_Calculator_3-way'!C37="","",'True_Odds_Calculator_3-way'!C37)</f>
        <v>3.47</v>
      </c>
      <c r="D36" s="9">
        <f t="shared" si="13"/>
        <v>0.43969397272231475</v>
      </c>
      <c r="E36" s="9">
        <f t="shared" si="14"/>
        <v>0.28097280215364395</v>
      </c>
      <c r="F36" s="9">
        <f t="shared" si="15"/>
        <v>0.27933322512404135</v>
      </c>
      <c r="G36" s="9">
        <f t="shared" si="16"/>
        <v>1.0445156494413879</v>
      </c>
      <c r="H36" s="9">
        <f t="shared" si="17"/>
        <v>2.2743090923184934</v>
      </c>
      <c r="I36" s="9">
        <f t="shared" si="18"/>
        <v>3.5590633411314005</v>
      </c>
      <c r="J36" s="9">
        <f t="shared" si="19"/>
        <v>3.5799536541202275</v>
      </c>
      <c r="K36" s="11">
        <f t="shared" si="20"/>
        <v>0.4504504504504504</v>
      </c>
      <c r="L36" s="11">
        <f t="shared" si="21"/>
        <v>0.28985507246376813</v>
      </c>
      <c r="M36" s="11">
        <f t="shared" si="22"/>
        <v>0.28818443804034583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-0.27779301667285627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0.23102917477056051</v>
      </c>
      <c r="Q36" s="11">
        <f>2*'OddsRatio_working_3-way'!K36*'OddsRatio_working_3-way'!L36*'OddsRatio_working_3-way'!M36</f>
        <v>7.5253802856860105E-2</v>
      </c>
      <c r="R36" s="11">
        <f t="shared" si="23"/>
        <v>0</v>
      </c>
      <c r="S36" s="11">
        <f t="shared" si="24"/>
        <v>-0.83165940432056529</v>
      </c>
      <c r="T36" s="11">
        <f t="shared" si="25"/>
        <v>-0.2708988287689138</v>
      </c>
      <c r="U36" s="11">
        <f>'OddsRatio_working_3-way'!S36-'OddsRatio_working_3-way'!R36^2/3</f>
        <v>-0.83165940432056529</v>
      </c>
      <c r="V36" s="11">
        <f>'OddsRatio_working_3-way'!S36*'OddsRatio_working_3-way'!R36/3-2*'OddsRatio_working_3-way'!R36^3/27-'OddsRatio_working_3-way'!T36</f>
        <v>0.2708988287689138</v>
      </c>
      <c r="W36" s="11">
        <f>'OddsRatio_working_3-way'!V36^2+4*'OddsRatio_working_3-way'!U36^3/27</f>
        <v>-1.1832098941883529E-2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0.14596084609429749</v>
      </c>
      <c r="Y36" s="11">
        <f>IF('OddsRatio_working_3-way'!W36&gt;=0,IF('OddsRatio_working_3-way'!V36+SQRT('OddsRatio_working_3-way'!W36)&gt;0,0,PI()),ACOS('OddsRatio_working_3-way'!V36/(2*'OddsRatio_working_3-way'!X36)))</f>
        <v>0.38182924052917899</v>
      </c>
      <c r="Z36" s="11">
        <f>'OddsRatio_working_3-way'!X36^(1/3)*COS('OddsRatio_working_3-way'!Y36/3)</f>
        <v>0.52225782472069404</v>
      </c>
      <c r="AA36" s="11">
        <f>'OddsRatio_working_3-way'!X36^(1/3)*COS(('OddsRatio_working_3-way'!Y36+2*PI())/3)</f>
        <v>-0.31900744437911882</v>
      </c>
      <c r="AB36" s="11">
        <f>'OddsRatio_working_3-way'!X36^(1/3)*COS(('OddsRatio_working_3-way'!Y36+4*PI())/3)</f>
        <v>-0.20325038034157536</v>
      </c>
      <c r="AC36" s="11">
        <f>'OddsRatio_working_3-way'!X36^(1/3)*SIN('OddsRatio_working_3-way'!Y36/3)</f>
        <v>6.68323720826767E-2</v>
      </c>
      <c r="AD36" s="11">
        <f>'OddsRatio_working_3-way'!X36^(1/3)*SIN(('OddsRatio_working_3-way'!Y36+2*PI())/3)</f>
        <v>0.41887235749198332</v>
      </c>
      <c r="AE36" s="11">
        <f>'OddsRatio_working_3-way'!X36^(1/3)*SIN(('OddsRatio_working_3-way'!Y36+4*PI())/3)</f>
        <v>-0.48570472957465982</v>
      </c>
      <c r="AF36" s="11">
        <f>-'OddsRatio_working_3-way'!U36/(3*'OddsRatio_working_3-way'!X36^(1/3))*COS(('OddsRatio_working_3-way'!Y36)/3)</f>
        <v>0.52225782472069393</v>
      </c>
      <c r="AG36" s="11">
        <f>-'OddsRatio_working_3-way'!U36/(3*'OddsRatio_working_3-way'!X36^(1/3))*COS(('OddsRatio_working_3-way'!Y36+2*PI())/3)</f>
        <v>-0.31900744437911877</v>
      </c>
      <c r="AH36" s="11">
        <f>-'OddsRatio_working_3-way'!U36/(3*'OddsRatio_working_3-way'!X36^(1/3))*COS(('OddsRatio_working_3-way'!Y36+4*PI())/3)</f>
        <v>-0.2032503803415753</v>
      </c>
      <c r="AI36" s="11">
        <f>'OddsRatio_working_3-way'!U36/(3*'OddsRatio_working_3-way'!X36^(1/3))*SIN(('OddsRatio_working_3-way'!Y36)/3)</f>
        <v>-6.6832372082676686E-2</v>
      </c>
      <c r="AJ36" s="11">
        <f>'OddsRatio_working_3-way'!U36/(3*'OddsRatio_working_3-way'!X36^(1/3))*SIN(('OddsRatio_working_3-way'!Y36+2*PI())/3)</f>
        <v>-0.41887235749198326</v>
      </c>
      <c r="AK36" s="11">
        <f>'OddsRatio_working_3-way'!U36/(3*'OddsRatio_working_3-way'!X36^(1/3))*SIN(('OddsRatio_working_3-way'!Y36+4*PI())/3)</f>
        <v>0.48570472957465971</v>
      </c>
      <c r="AL36" s="11">
        <f>'OddsRatio_working_3-way'!Z36+'OddsRatio_working_3-way'!AF36</f>
        <v>1.0445156494413879</v>
      </c>
      <c r="AM36" s="11">
        <f>'OddsRatio_working_3-way'!AA36+'OddsRatio_working_3-way'!AG36</f>
        <v>-0.63801488875823753</v>
      </c>
      <c r="AN36" s="11">
        <f>'OddsRatio_working_3-way'!AB36+'OddsRatio_working_3-way'!AH36</f>
        <v>-0.40650076068315066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1.0445156494413879</v>
      </c>
      <c r="AS36" s="11">
        <f>IF(('OddsRatio_working_3-way'!X36=0),IF(Q36&gt;0,-Q36^(1/3),(-Q36)^(1/3)),'OddsRatio_working_3-way'!AM36-'OddsRatio_working_3-way'!R36/3)</f>
        <v>-0.63801488875823753</v>
      </c>
      <c r="AT36" s="11">
        <f>IF(('OddsRatio_working_3-way'!X36=0),IF(Q36&gt;0,-Q36^(1/3),(-Q36)^(1/3)),'OddsRatio_working_3-way'!AN36-'OddsRatio_working_3-way'!R36/3)</f>
        <v>-0.40650076068315066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3.08</v>
      </c>
      <c r="B37" s="4">
        <f>IF('True_Odds_Calculator_3-way'!B38="","",'True_Odds_Calculator_3-way'!B38)</f>
        <v>3.12</v>
      </c>
      <c r="C37" s="4">
        <f>IF('True_Odds_Calculator_3-way'!C38="","",'True_Odds_Calculator_3-way'!C38)</f>
        <v>2.62</v>
      </c>
      <c r="D37" s="9">
        <f t="shared" si="13"/>
        <v>0.31592908328258712</v>
      </c>
      <c r="E37" s="9">
        <f t="shared" si="14"/>
        <v>0.31182693449532933</v>
      </c>
      <c r="F37" s="9">
        <f t="shared" si="15"/>
        <v>0.37224398222208338</v>
      </c>
      <c r="G37" s="9">
        <f t="shared" si="16"/>
        <v>1.0409938996583663</v>
      </c>
      <c r="H37" s="9">
        <f t="shared" si="17"/>
        <v>3.1652673112894019</v>
      </c>
      <c r="I37" s="9">
        <f t="shared" si="18"/>
        <v>3.2069070672757372</v>
      </c>
      <c r="J37" s="9">
        <f t="shared" si="19"/>
        <v>2.6864101174465542</v>
      </c>
      <c r="K37" s="11">
        <f t="shared" si="20"/>
        <v>0.32467532467532467</v>
      </c>
      <c r="L37" s="11">
        <f t="shared" si="21"/>
        <v>0.32051282051282048</v>
      </c>
      <c r="M37" s="11">
        <f t="shared" si="22"/>
        <v>0.38167938931297707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-0.28373153563993259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0.23116196780318915</v>
      </c>
      <c r="Q37" s="11">
        <f>2*'OddsRatio_working_3-way'!K37*'OddsRatio_working_3-way'!L37*'OddsRatio_working_3-way'!M37</f>
        <v>7.9437102337865675E-2</v>
      </c>
      <c r="R37" s="11">
        <f t="shared" si="23"/>
        <v>0</v>
      </c>
      <c r="S37" s="11">
        <f t="shared" si="24"/>
        <v>-0.81472074396602689</v>
      </c>
      <c r="T37" s="11">
        <f t="shared" si="25"/>
        <v>-0.27997276424949374</v>
      </c>
      <c r="U37" s="11">
        <f>'OddsRatio_working_3-way'!S37-'OddsRatio_working_3-way'!R37^2/3</f>
        <v>-0.81472074396602689</v>
      </c>
      <c r="V37" s="11">
        <f>'OddsRatio_working_3-way'!S37*'OddsRatio_working_3-way'!R37/3-2*'OddsRatio_working_3-way'!R37^3/27-'OddsRatio_working_3-way'!T37</f>
        <v>0.27997276424949374</v>
      </c>
      <c r="W37" s="11">
        <f>'OddsRatio_working_3-way'!V37^2+4*'OddsRatio_working_3-way'!U37^3/27</f>
        <v>-1.7318585572292655E-3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0.14152438595409261</v>
      </c>
      <c r="Y37" s="11">
        <f>IF('OddsRatio_working_3-way'!W37&gt;=0,IF('OddsRatio_working_3-way'!V37+SQRT('OddsRatio_working_3-way'!W37)&gt;0,0,PI()),ACOS('OddsRatio_working_3-way'!V37/(2*'OddsRatio_working_3-way'!X37)))</f>
        <v>0.14756119285553826</v>
      </c>
      <c r="Z37" s="11">
        <f>'OddsRatio_working_3-way'!X37^(1/3)*COS('OddsRatio_working_3-way'!Y37/3)</f>
        <v>0.52049694982918304</v>
      </c>
      <c r="AA37" s="11">
        <f>'OddsRatio_working_3-way'!X37^(1/3)*COS(('OddsRatio_working_3-way'!Y37+2*PI())/3)</f>
        <v>-0.28243811000384816</v>
      </c>
      <c r="AB37" s="11">
        <f>'OddsRatio_working_3-way'!X37^(1/3)*COS(('OddsRatio_working_3-way'!Y37+4*PI())/3)</f>
        <v>-0.23805883982533499</v>
      </c>
      <c r="AC37" s="11">
        <f>'OddsRatio_working_3-way'!X37^(1/3)*SIN('OddsRatio_working_3-way'!Y37/3)</f>
        <v>2.5622383584003715E-2</v>
      </c>
      <c r="AD37" s="11">
        <f>'OddsRatio_working_3-way'!X37^(1/3)*SIN(('OddsRatio_working_3-way'!Y37+2*PI())/3)</f>
        <v>0.43795238935238506</v>
      </c>
      <c r="AE37" s="11">
        <f>'OddsRatio_working_3-way'!X37^(1/3)*SIN(('OddsRatio_working_3-way'!Y37+4*PI())/3)</f>
        <v>-0.46357477293638877</v>
      </c>
      <c r="AF37" s="11">
        <f>-'OddsRatio_working_3-way'!U37/(3*'OddsRatio_working_3-way'!X37^(1/3))*COS(('OddsRatio_working_3-way'!Y37)/3)</f>
        <v>0.52049694982918315</v>
      </c>
      <c r="AG37" s="11">
        <f>-'OddsRatio_working_3-way'!U37/(3*'OddsRatio_working_3-way'!X37^(1/3))*COS(('OddsRatio_working_3-way'!Y37+2*PI())/3)</f>
        <v>-0.28243811000384822</v>
      </c>
      <c r="AH37" s="11">
        <f>-'OddsRatio_working_3-way'!U37/(3*'OddsRatio_working_3-way'!X37^(1/3))*COS(('OddsRatio_working_3-way'!Y37+4*PI())/3)</f>
        <v>-0.23805883982533504</v>
      </c>
      <c r="AI37" s="11">
        <f>'OddsRatio_working_3-way'!U37/(3*'OddsRatio_working_3-way'!X37^(1/3))*SIN(('OddsRatio_working_3-way'!Y37)/3)</f>
        <v>-2.5622383584003722E-2</v>
      </c>
      <c r="AJ37" s="11">
        <f>'OddsRatio_working_3-way'!U37/(3*'OddsRatio_working_3-way'!X37^(1/3))*SIN(('OddsRatio_working_3-way'!Y37+2*PI())/3)</f>
        <v>-0.43795238935238512</v>
      </c>
      <c r="AK37" s="11">
        <f>'OddsRatio_working_3-way'!U37/(3*'OddsRatio_working_3-way'!X37^(1/3))*SIN(('OddsRatio_working_3-way'!Y37+4*PI())/3)</f>
        <v>0.46357477293638888</v>
      </c>
      <c r="AL37" s="11">
        <f>'OddsRatio_working_3-way'!Z37+'OddsRatio_working_3-way'!AF37</f>
        <v>1.0409938996583663</v>
      </c>
      <c r="AM37" s="11">
        <f>'OddsRatio_working_3-way'!AA37+'OddsRatio_working_3-way'!AG37</f>
        <v>-0.56487622000769644</v>
      </c>
      <c r="AN37" s="11">
        <f>'OddsRatio_working_3-way'!AB37+'OddsRatio_working_3-way'!AH37</f>
        <v>-0.47611767965067003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1.0409938996583663</v>
      </c>
      <c r="AS37" s="11">
        <f>IF(('OddsRatio_working_3-way'!X37=0),IF(Q37&gt;0,-Q37^(1/3),(-Q37)^(1/3)),'OddsRatio_working_3-way'!AM37-'OddsRatio_working_3-way'!R37/3)</f>
        <v>-0.56487622000769644</v>
      </c>
      <c r="AT37" s="11">
        <f>IF(('OddsRatio_working_3-way'!X37=0),IF(Q37&gt;0,-Q37^(1/3),(-Q37)^(1/3)),'OddsRatio_working_3-way'!AN37-'OddsRatio_working_3-way'!R37/3)</f>
        <v>-0.47611767965067003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2.4</v>
      </c>
      <c r="B38" s="4">
        <f>IF('True_Odds_Calculator_3-way'!B39="","",'True_Odds_Calculator_3-way'!B39)</f>
        <v>3.2</v>
      </c>
      <c r="C38" s="4">
        <f>IF('True_Odds_Calculator_3-way'!C39="","",'True_Odds_Calculator_3-way'!C39)</f>
        <v>3.29</v>
      </c>
      <c r="D38" s="9">
        <f t="shared" si="13"/>
        <v>0.40460170829330627</v>
      </c>
      <c r="E38" s="9">
        <f t="shared" si="14"/>
        <v>0.30189029812844781</v>
      </c>
      <c r="F38" s="9">
        <f t="shared" si="15"/>
        <v>0.29350799357824581</v>
      </c>
      <c r="G38" s="9">
        <f t="shared" si="16"/>
        <v>1.0511188790332788</v>
      </c>
      <c r="H38" s="9">
        <f t="shared" si="17"/>
        <v>2.4715664306465905</v>
      </c>
      <c r="I38" s="9">
        <f t="shared" si="18"/>
        <v>3.3124615338732135</v>
      </c>
      <c r="J38" s="9">
        <f t="shared" si="19"/>
        <v>3.4070622329862088</v>
      </c>
      <c r="K38" s="11">
        <f t="shared" si="20"/>
        <v>0.41666666666666669</v>
      </c>
      <c r="L38" s="11">
        <f t="shared" si="21"/>
        <v>0.3125</v>
      </c>
      <c r="M38" s="11">
        <f t="shared" si="22"/>
        <v>0.303951367781155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-0.27914450354609932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0.23310853596757858</v>
      </c>
      <c r="Q38" s="11">
        <f>2*'OddsRatio_working_3-way'!K38*'OddsRatio_working_3-way'!L38*'OddsRatio_working_3-way'!M38</f>
        <v>7.9154002026342457E-2</v>
      </c>
      <c r="R38" s="11">
        <f t="shared" si="23"/>
        <v>0</v>
      </c>
      <c r="S38" s="11">
        <f t="shared" si="24"/>
        <v>-0.83508194861906659</v>
      </c>
      <c r="T38" s="11">
        <f t="shared" si="25"/>
        <v>-0.28355923552430101</v>
      </c>
      <c r="U38" s="11">
        <f>'OddsRatio_working_3-way'!S38-'OddsRatio_working_3-way'!R38^2/3</f>
        <v>-0.83508194861906659</v>
      </c>
      <c r="V38" s="11">
        <f>'OddsRatio_working_3-way'!S38*'OddsRatio_working_3-way'!R38/3-2*'OddsRatio_working_3-way'!R38^3/27-'OddsRatio_working_3-way'!T38</f>
        <v>0.28355923552430101</v>
      </c>
      <c r="W38" s="11">
        <f>'OddsRatio_working_3-way'!V38^2+4*'OddsRatio_working_3-way'!U38^3/27</f>
        <v>-5.8688713119635916E-3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0.14686278575858625</v>
      </c>
      <c r="Y38" s="11">
        <f>IF('OddsRatio_working_3-way'!W38&gt;=0,IF('OddsRatio_working_3-way'!V38+SQRT('OddsRatio_working_3-way'!W38)&gt;0,0,PI()),ACOS('OddsRatio_working_3-way'!V38/(2*'OddsRatio_working_3-way'!X38)))</f>
        <v>0.2638681743682374</v>
      </c>
      <c r="Z38" s="11">
        <f>'OddsRatio_working_3-way'!X38^(1/3)*COS('OddsRatio_working_3-way'!Y38/3)</f>
        <v>0.52555943951663953</v>
      </c>
      <c r="AA38" s="11">
        <f>'OddsRatio_working_3-way'!X38^(1/3)*COS(('OddsRatio_working_3-way'!Y38+2*PI())/3)</f>
        <v>-0.30291628420999578</v>
      </c>
      <c r="AB38" s="11">
        <f>'OddsRatio_working_3-way'!X38^(1/3)*COS(('OddsRatio_working_3-way'!Y38+4*PI())/3)</f>
        <v>-0.22264315530664386</v>
      </c>
      <c r="AC38" s="11">
        <f>'OddsRatio_working_3-way'!X38^(1/3)*SIN('OddsRatio_working_3-way'!Y38/3)</f>
        <v>4.6345712581043884E-2</v>
      </c>
      <c r="AD38" s="11">
        <f>'OddsRatio_working_3-way'!X38^(1/3)*SIN(('OddsRatio_working_3-way'!Y38+2*PI())/3)</f>
        <v>0.43197496952959913</v>
      </c>
      <c r="AE38" s="11">
        <f>'OddsRatio_working_3-way'!X38^(1/3)*SIN(('OddsRatio_working_3-way'!Y38+4*PI())/3)</f>
        <v>-0.47832068211064283</v>
      </c>
      <c r="AF38" s="11">
        <f>-'OddsRatio_working_3-way'!U38/(3*'OddsRatio_working_3-way'!X38^(1/3))*COS(('OddsRatio_working_3-way'!Y38)/3)</f>
        <v>0.5255594395166393</v>
      </c>
      <c r="AG38" s="11">
        <f>-'OddsRatio_working_3-way'!U38/(3*'OddsRatio_working_3-way'!X38^(1/3))*COS(('OddsRatio_working_3-way'!Y38+2*PI())/3)</f>
        <v>-0.30291628420999567</v>
      </c>
      <c r="AH38" s="11">
        <f>-'OddsRatio_working_3-way'!U38/(3*'OddsRatio_working_3-way'!X38^(1/3))*COS(('OddsRatio_working_3-way'!Y38+4*PI())/3)</f>
        <v>-0.22264315530664378</v>
      </c>
      <c r="AI38" s="11">
        <f>'OddsRatio_working_3-way'!U38/(3*'OddsRatio_working_3-way'!X38^(1/3))*SIN(('OddsRatio_working_3-way'!Y38)/3)</f>
        <v>-4.634571258104387E-2</v>
      </c>
      <c r="AJ38" s="11">
        <f>'OddsRatio_working_3-way'!U38/(3*'OddsRatio_working_3-way'!X38^(1/3))*SIN(('OddsRatio_working_3-way'!Y38+2*PI())/3)</f>
        <v>-0.43197496952959896</v>
      </c>
      <c r="AK38" s="11">
        <f>'OddsRatio_working_3-way'!U38/(3*'OddsRatio_working_3-way'!X38^(1/3))*SIN(('OddsRatio_working_3-way'!Y38+4*PI())/3)</f>
        <v>0.47832068211064266</v>
      </c>
      <c r="AL38" s="11">
        <f>'OddsRatio_working_3-way'!Z38+'OddsRatio_working_3-way'!AF38</f>
        <v>1.0511188790332788</v>
      </c>
      <c r="AM38" s="11">
        <f>'OddsRatio_working_3-way'!AA38+'OddsRatio_working_3-way'!AG38</f>
        <v>-0.60583256841999145</v>
      </c>
      <c r="AN38" s="11">
        <f>'OddsRatio_working_3-way'!AB38+'OddsRatio_working_3-way'!AH38</f>
        <v>-0.44528631061328761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1.0511188790332788</v>
      </c>
      <c r="AS38" s="11">
        <f>IF(('OddsRatio_working_3-way'!X38=0),IF(Q38&gt;0,-Q38^(1/3),(-Q38)^(1/3)),'OddsRatio_working_3-way'!AM38-'OddsRatio_working_3-way'!R38/3)</f>
        <v>-0.60583256841999145</v>
      </c>
      <c r="AT38" s="11">
        <f>IF(('OddsRatio_working_3-way'!X38=0),IF(Q38&gt;0,-Q38^(1/3),(-Q38)^(1/3)),'OddsRatio_working_3-way'!AN38-'OddsRatio_working_3-way'!R38/3)</f>
        <v>-0.44528631061328761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1.37</v>
      </c>
      <c r="B39" s="4">
        <f>IF('True_Odds_Calculator_3-way'!B40="","",'True_Odds_Calculator_3-way'!B40)</f>
        <v>4.78</v>
      </c>
      <c r="C39" s="4">
        <f>IF('True_Odds_Calculator_3-way'!C40="","",'True_Odds_Calculator_3-way'!C40)</f>
        <v>10.59</v>
      </c>
      <c r="D39" s="9">
        <f t="shared" si="13"/>
        <v>0.71481383152076561</v>
      </c>
      <c r="E39" s="9">
        <f t="shared" si="14"/>
        <v>0.19700864461414355</v>
      </c>
      <c r="F39" s="9">
        <f t="shared" si="15"/>
        <v>8.8177523865090951E-2</v>
      </c>
      <c r="G39" s="9">
        <f t="shared" si="16"/>
        <v>1.0782855539916396</v>
      </c>
      <c r="H39" s="9">
        <f t="shared" si="17"/>
        <v>1.3989656549769065</v>
      </c>
      <c r="I39" s="9">
        <f t="shared" si="18"/>
        <v>5.0759193940883973</v>
      </c>
      <c r="J39" s="9">
        <f t="shared" si="19"/>
        <v>11.340758462779823</v>
      </c>
      <c r="K39" s="11">
        <f t="shared" si="20"/>
        <v>0.72992700729927007</v>
      </c>
      <c r="L39" s="11">
        <f t="shared" si="21"/>
        <v>0.20920502092050208</v>
      </c>
      <c r="M39" s="11">
        <f t="shared" si="22"/>
        <v>9.442870632672333E-2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-0.19340500432633623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0.19812638196395849</v>
      </c>
      <c r="Q39" s="11">
        <f>2*'OddsRatio_working_3-way'!K39*'OddsRatio_working_3-way'!L39*'OddsRatio_working_3-way'!M39</f>
        <v>2.883935690887314E-2</v>
      </c>
      <c r="R39" s="11">
        <f t="shared" si="23"/>
        <v>0</v>
      </c>
      <c r="S39" s="11">
        <f t="shared" si="24"/>
        <v>-1.0244118690416912</v>
      </c>
      <c r="T39" s="11">
        <f t="shared" si="25"/>
        <v>-0.14911380917637426</v>
      </c>
      <c r="U39" s="11">
        <f>'OddsRatio_working_3-way'!S39-'OddsRatio_working_3-way'!R39^2/3</f>
        <v>-1.0244118690416912</v>
      </c>
      <c r="V39" s="11">
        <f>'OddsRatio_working_3-way'!S39*'OddsRatio_working_3-way'!R39/3-2*'OddsRatio_working_3-way'!R39^3/27-'OddsRatio_working_3-way'!T39</f>
        <v>0.14911380917637426</v>
      </c>
      <c r="W39" s="11">
        <f>'OddsRatio_working_3-way'!V39^2+4*'OddsRatio_working_3-way'!U39^3/27</f>
        <v>-0.13702995682680388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0.19954002412667241</v>
      </c>
      <c r="Y39" s="11">
        <f>IF('OddsRatio_working_3-way'!W39&gt;=0,IF('OddsRatio_working_3-way'!V39+SQRT('OddsRatio_working_3-way'!W39)&gt;0,0,PI()),ACOS('OddsRatio_working_3-way'!V39/(2*'OddsRatio_working_3-way'!X39)))</f>
        <v>1.1878620166259304</v>
      </c>
      <c r="Z39" s="11">
        <f>'OddsRatio_working_3-way'!X39^(1/3)*COS('OddsRatio_working_3-way'!Y39/3)</f>
        <v>0.53914277699581981</v>
      </c>
      <c r="AA39" s="11">
        <f>'OddsRatio_working_3-way'!X39^(1/3)*COS(('OddsRatio_working_3-way'!Y39+2*PI())/3)</f>
        <v>-0.46475531911298285</v>
      </c>
      <c r="AB39" s="11">
        <f>'OddsRatio_working_3-way'!X39^(1/3)*COS(('OddsRatio_working_3-way'!Y39+4*PI())/3)</f>
        <v>-7.4387457882836891E-2</v>
      </c>
      <c r="AC39" s="11">
        <f>'OddsRatio_working_3-way'!X39^(1/3)*SIN('OddsRatio_working_3-way'!Y39/3)</f>
        <v>0.22537898976420329</v>
      </c>
      <c r="AD39" s="11">
        <f>'OddsRatio_working_3-way'!X39^(1/3)*SIN(('OddsRatio_working_3-way'!Y39+2*PI())/3)</f>
        <v>0.35422184626316683</v>
      </c>
      <c r="AE39" s="11">
        <f>'OddsRatio_working_3-way'!X39^(1/3)*SIN(('OddsRatio_working_3-way'!Y39+4*PI())/3)</f>
        <v>-0.57960083602737</v>
      </c>
      <c r="AF39" s="11">
        <f>-'OddsRatio_working_3-way'!U39/(3*'OddsRatio_working_3-way'!X39^(1/3))*COS(('OddsRatio_working_3-way'!Y39)/3)</f>
        <v>0.53914277699581981</v>
      </c>
      <c r="AG39" s="11">
        <f>-'OddsRatio_working_3-way'!U39/(3*'OddsRatio_working_3-way'!X39^(1/3))*COS(('OddsRatio_working_3-way'!Y39+2*PI())/3)</f>
        <v>-0.46475531911298285</v>
      </c>
      <c r="AH39" s="11">
        <f>-'OddsRatio_working_3-way'!U39/(3*'OddsRatio_working_3-way'!X39^(1/3))*COS(('OddsRatio_working_3-way'!Y39+4*PI())/3)</f>
        <v>-7.4387457882836891E-2</v>
      </c>
      <c r="AI39" s="11">
        <f>'OddsRatio_working_3-way'!U39/(3*'OddsRatio_working_3-way'!X39^(1/3))*SIN(('OddsRatio_working_3-way'!Y39)/3)</f>
        <v>-0.22537898976420329</v>
      </c>
      <c r="AJ39" s="11">
        <f>'OddsRatio_working_3-way'!U39/(3*'OddsRatio_working_3-way'!X39^(1/3))*SIN(('OddsRatio_working_3-way'!Y39+2*PI())/3)</f>
        <v>-0.35422184626316683</v>
      </c>
      <c r="AK39" s="11">
        <f>'OddsRatio_working_3-way'!U39/(3*'OddsRatio_working_3-way'!X39^(1/3))*SIN(('OddsRatio_working_3-way'!Y39+4*PI())/3)</f>
        <v>0.57960083602737</v>
      </c>
      <c r="AL39" s="11">
        <f>'OddsRatio_working_3-way'!Z39+'OddsRatio_working_3-way'!AF39</f>
        <v>1.0782855539916396</v>
      </c>
      <c r="AM39" s="11">
        <f>'OddsRatio_working_3-way'!AA39+'OddsRatio_working_3-way'!AG39</f>
        <v>-0.92951063822596569</v>
      </c>
      <c r="AN39" s="11">
        <f>'OddsRatio_working_3-way'!AB39+'OddsRatio_working_3-way'!AH39</f>
        <v>-0.14877491576567378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1.0782855539916396</v>
      </c>
      <c r="AS39" s="11">
        <f>IF(('OddsRatio_working_3-way'!X39=0),IF(Q39&gt;0,-Q39^(1/3),(-Q39)^(1/3)),'OddsRatio_working_3-way'!AM39-'OddsRatio_working_3-way'!R39/3)</f>
        <v>-0.92951063822596569</v>
      </c>
      <c r="AT39" s="11">
        <f>IF(('OddsRatio_working_3-way'!X39=0),IF(Q39&gt;0,-Q39^(1/3),(-Q39)^(1/3)),'OddsRatio_working_3-way'!AN39-'OddsRatio_working_3-way'!R39/3)</f>
        <v>-0.14877491576567378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1.75</v>
      </c>
      <c r="B40" s="4">
        <f>IF('True_Odds_Calculator_3-way'!B41="","",'True_Odds_Calculator_3-way'!B41)</f>
        <v>3.77</v>
      </c>
      <c r="C40" s="4">
        <f>IF('True_Odds_Calculator_3-way'!C41="","",'True_Odds_Calculator_3-way'!C41)</f>
        <v>5.18</v>
      </c>
      <c r="D40" s="9">
        <f t="shared" si="13"/>
        <v>0.55908149248588601</v>
      </c>
      <c r="E40" s="9">
        <f t="shared" si="14"/>
        <v>0.2555753774695298</v>
      </c>
      <c r="F40" s="9">
        <f t="shared" si="15"/>
        <v>0.18534313004458444</v>
      </c>
      <c r="G40" s="9">
        <f t="shared" si="16"/>
        <v>1.0515306824737958</v>
      </c>
      <c r="H40" s="9">
        <f t="shared" si="17"/>
        <v>1.7886480118553467</v>
      </c>
      <c r="I40" s="9">
        <f t="shared" si="18"/>
        <v>3.9127399904524136</v>
      </c>
      <c r="J40" s="9">
        <f t="shared" si="19"/>
        <v>5.3953982527404669</v>
      </c>
      <c r="K40" s="11">
        <f t="shared" si="20"/>
        <v>0.5714285714285714</v>
      </c>
      <c r="L40" s="11">
        <f t="shared" si="21"/>
        <v>0.26525198938992045</v>
      </c>
      <c r="M40" s="11">
        <f t="shared" si="22"/>
        <v>0.19305019305019305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-0.25410204227938227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0.22531057013815631</v>
      </c>
      <c r="Q40" s="11">
        <f>2*'OddsRatio_working_3-way'!K40*'OddsRatio_working_3-way'!L40*'OddsRatio_working_3-way'!M40</f>
        <v>5.8522226009910742E-2</v>
      </c>
      <c r="R40" s="11">
        <f t="shared" si="23"/>
        <v>0</v>
      </c>
      <c r="S40" s="11">
        <f t="shared" si="24"/>
        <v>-0.88669326746469013</v>
      </c>
      <c r="T40" s="11">
        <f t="shared" si="25"/>
        <v>-0.23030993960121829</v>
      </c>
      <c r="U40" s="11">
        <f>'OddsRatio_working_3-way'!S40-'OddsRatio_working_3-way'!R40^2/3</f>
        <v>-0.88669326746469013</v>
      </c>
      <c r="V40" s="11">
        <f>'OddsRatio_working_3-way'!S40*'OddsRatio_working_3-way'!R40/3-2*'OddsRatio_working_3-way'!R40^3/27-'OddsRatio_working_3-way'!T40</f>
        <v>0.23030993960121829</v>
      </c>
      <c r="W40" s="11">
        <f>'OddsRatio_working_3-way'!V40^2+4*'OddsRatio_working_3-way'!U40^3/27</f>
        <v>-5.0237386592098393E-2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0.16068607194714732</v>
      </c>
      <c r="Y40" s="11">
        <f>IF('OddsRatio_working_3-way'!W40&gt;=0,IF('OddsRatio_working_3-way'!V40+SQRT('OddsRatio_working_3-way'!W40)&gt;0,0,PI()),ACOS('OddsRatio_working_3-way'!V40/(2*'OddsRatio_working_3-way'!X40)))</f>
        <v>0.77181554695501453</v>
      </c>
      <c r="Z40" s="11">
        <f>'OddsRatio_working_3-way'!X40^(1/3)*COS('OddsRatio_working_3-way'!Y40/3)</f>
        <v>0.52576534123689789</v>
      </c>
      <c r="AA40" s="11">
        <f>'OddsRatio_working_3-way'!X40^(1/3)*COS(('OddsRatio_working_3-way'!Y40+2*PI())/3)</f>
        <v>-0.38268008850259511</v>
      </c>
      <c r="AB40" s="11">
        <f>'OddsRatio_working_3-way'!X40^(1/3)*COS(('OddsRatio_working_3-way'!Y40+4*PI())/3)</f>
        <v>-0.14308525273430292</v>
      </c>
      <c r="AC40" s="11">
        <f>'OddsRatio_working_3-way'!X40^(1/3)*SIN('OddsRatio_working_3-way'!Y40/3)</f>
        <v>0.13833014292726767</v>
      </c>
      <c r="AD40" s="11">
        <f>'OddsRatio_working_3-way'!X40^(1/3)*SIN(('OddsRatio_working_3-way'!Y40+2*PI())/3)</f>
        <v>0.38616107047691384</v>
      </c>
      <c r="AE40" s="11">
        <f>'OddsRatio_working_3-way'!X40^(1/3)*SIN(('OddsRatio_working_3-way'!Y40+4*PI())/3)</f>
        <v>-0.52449121340418148</v>
      </c>
      <c r="AF40" s="11">
        <f>-'OddsRatio_working_3-way'!U40/(3*'OddsRatio_working_3-way'!X40^(1/3))*COS(('OddsRatio_working_3-way'!Y40)/3)</f>
        <v>0.525765341236898</v>
      </c>
      <c r="AG40" s="11">
        <f>-'OddsRatio_working_3-way'!U40/(3*'OddsRatio_working_3-way'!X40^(1/3))*COS(('OddsRatio_working_3-way'!Y40+2*PI())/3)</f>
        <v>-0.38268008850259522</v>
      </c>
      <c r="AH40" s="11">
        <f>-'OddsRatio_working_3-way'!U40/(3*'OddsRatio_working_3-way'!X40^(1/3))*COS(('OddsRatio_working_3-way'!Y40+4*PI())/3)</f>
        <v>-0.14308525273430295</v>
      </c>
      <c r="AI40" s="11">
        <f>'OddsRatio_working_3-way'!U40/(3*'OddsRatio_working_3-way'!X40^(1/3))*SIN(('OddsRatio_working_3-way'!Y40)/3)</f>
        <v>-0.1383301429272677</v>
      </c>
      <c r="AJ40" s="11">
        <f>'OddsRatio_working_3-way'!U40/(3*'OddsRatio_working_3-way'!X40^(1/3))*SIN(('OddsRatio_working_3-way'!Y40+2*PI())/3)</f>
        <v>-0.38616107047691389</v>
      </c>
      <c r="AK40" s="11">
        <f>'OddsRatio_working_3-way'!U40/(3*'OddsRatio_working_3-way'!X40^(1/3))*SIN(('OddsRatio_working_3-way'!Y40+4*PI())/3)</f>
        <v>0.52449121340418159</v>
      </c>
      <c r="AL40" s="11">
        <f>'OddsRatio_working_3-way'!Z40+'OddsRatio_working_3-way'!AF40</f>
        <v>1.0515306824737958</v>
      </c>
      <c r="AM40" s="11">
        <f>'OddsRatio_working_3-way'!AA40+'OddsRatio_working_3-way'!AG40</f>
        <v>-0.76536017700519032</v>
      </c>
      <c r="AN40" s="11">
        <f>'OddsRatio_working_3-way'!AB40+'OddsRatio_working_3-way'!AH40</f>
        <v>-0.2861705054686059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1.0515306824737958</v>
      </c>
      <c r="AS40" s="11">
        <f>IF(('OddsRatio_working_3-way'!X40=0),IF(Q40&gt;0,-Q40^(1/3),(-Q40)^(1/3)),'OddsRatio_working_3-way'!AM40-'OddsRatio_working_3-way'!R40/3)</f>
        <v>-0.76536017700519032</v>
      </c>
      <c r="AT40" s="11">
        <f>IF(('OddsRatio_working_3-way'!X40=0),IF(Q40&gt;0,-Q40^(1/3),(-Q40)^(1/3)),'OddsRatio_working_3-way'!AN40-'OddsRatio_working_3-way'!R40/3)</f>
        <v>-0.2861705054686059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2.29</v>
      </c>
      <c r="B41" s="4">
        <f>IF('True_Odds_Calculator_3-way'!B42="","",'True_Odds_Calculator_3-way'!B42)</f>
        <v>3.22</v>
      </c>
      <c r="C41" s="4">
        <f>IF('True_Odds_Calculator_3-way'!C42="","",'True_Odds_Calculator_3-way'!C42)</f>
        <v>3.57</v>
      </c>
      <c r="D41" s="9">
        <f t="shared" si="13"/>
        <v>0.42647640789141783</v>
      </c>
      <c r="E41" s="9">
        <f t="shared" si="14"/>
        <v>0.30172289333685209</v>
      </c>
      <c r="F41" s="9">
        <f t="shared" si="15"/>
        <v>0.27180069877173013</v>
      </c>
      <c r="G41" s="9">
        <f t="shared" si="16"/>
        <v>1.0424772007091008</v>
      </c>
      <c r="H41" s="9">
        <f t="shared" si="17"/>
        <v>2.34479558891474</v>
      </c>
      <c r="I41" s="9">
        <f t="shared" si="18"/>
        <v>3.3142993855742042</v>
      </c>
      <c r="J41" s="9">
        <f t="shared" si="19"/>
        <v>3.6791664058223885</v>
      </c>
      <c r="K41" s="11">
        <f t="shared" si="20"/>
        <v>0.4366812227074236</v>
      </c>
      <c r="L41" s="11">
        <f t="shared" si="21"/>
        <v>0.3105590062111801</v>
      </c>
      <c r="M41" s="11">
        <f t="shared" si="22"/>
        <v>0.28011204481792717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-0.27958652608565737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0.23096384937115155</v>
      </c>
      <c r="Q41" s="11">
        <f>2*'OddsRatio_working_3-way'!K41*'OddsRatio_working_3-way'!L41*'OddsRatio_working_3-way'!M41</f>
        <v>7.5974950451036694E-2</v>
      </c>
      <c r="R41" s="11">
        <f t="shared" si="23"/>
        <v>0</v>
      </c>
      <c r="S41" s="11">
        <f t="shared" si="24"/>
        <v>-0.82609077270193909</v>
      </c>
      <c r="T41" s="11">
        <f t="shared" si="25"/>
        <v>-0.27174038575721682</v>
      </c>
      <c r="U41" s="11">
        <f>'OddsRatio_working_3-way'!S41-'OddsRatio_working_3-way'!R41^2/3</f>
        <v>-0.82609077270193909</v>
      </c>
      <c r="V41" s="11">
        <f>'OddsRatio_working_3-way'!S41*'OddsRatio_working_3-way'!R41/3-2*'OddsRatio_working_3-way'!R41^3/27-'OddsRatio_working_3-way'!T41</f>
        <v>0.27174038575721682</v>
      </c>
      <c r="W41" s="11">
        <f>'OddsRatio_working_3-way'!V41^2+4*'OddsRatio_working_3-way'!U41^3/27</f>
        <v>-9.6750579376520263E-3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0.14449731415248956</v>
      </c>
      <c r="Y41" s="11">
        <f>IF('OddsRatio_working_3-way'!W41&gt;=0,IF('OddsRatio_working_3-way'!V41+SQRT('OddsRatio_working_3-way'!W41)&gt;0,0,PI()),ACOS('OddsRatio_working_3-way'!V41/(2*'OddsRatio_working_3-way'!X41)))</f>
        <v>0.34729848083591364</v>
      </c>
      <c r="Z41" s="11">
        <f>'OddsRatio_working_3-way'!X41^(1/3)*COS('OddsRatio_working_3-way'!Y41/3)</f>
        <v>0.52123860035455039</v>
      </c>
      <c r="AA41" s="11">
        <f>'OddsRatio_working_3-way'!X41^(1/3)*COS(('OddsRatio_working_3-way'!Y41+2*PI())/3)</f>
        <v>-0.31311153103867712</v>
      </c>
      <c r="AB41" s="11">
        <f>'OddsRatio_working_3-way'!X41^(1/3)*COS(('OddsRatio_working_3-way'!Y41+4*PI())/3)</f>
        <v>-0.20812706931587344</v>
      </c>
      <c r="AC41" s="11">
        <f>'OddsRatio_working_3-way'!X41^(1/3)*SIN('OddsRatio_working_3-way'!Y41/3)</f>
        <v>6.0612807236388698E-2</v>
      </c>
      <c r="AD41" s="11">
        <f>'OddsRatio_working_3-way'!X41^(1/3)*SIN(('OddsRatio_working_3-way'!Y41+2*PI())/3)</f>
        <v>0.42109946572189083</v>
      </c>
      <c r="AE41" s="11">
        <f>'OddsRatio_working_3-way'!X41^(1/3)*SIN(('OddsRatio_working_3-way'!Y41+4*PI())/3)</f>
        <v>-0.48171227295827951</v>
      </c>
      <c r="AF41" s="11">
        <f>-'OddsRatio_working_3-way'!U41/(3*'OddsRatio_working_3-way'!X41^(1/3))*COS(('OddsRatio_working_3-way'!Y41)/3)</f>
        <v>0.52123860035455039</v>
      </c>
      <c r="AG41" s="11">
        <f>-'OddsRatio_working_3-way'!U41/(3*'OddsRatio_working_3-way'!X41^(1/3))*COS(('OddsRatio_working_3-way'!Y41+2*PI())/3)</f>
        <v>-0.31311153103867712</v>
      </c>
      <c r="AH41" s="11">
        <f>-'OddsRatio_working_3-way'!U41/(3*'OddsRatio_working_3-way'!X41^(1/3))*COS(('OddsRatio_working_3-way'!Y41+4*PI())/3)</f>
        <v>-0.20812706931587344</v>
      </c>
      <c r="AI41" s="11">
        <f>'OddsRatio_working_3-way'!U41/(3*'OddsRatio_working_3-way'!X41^(1/3))*SIN(('OddsRatio_working_3-way'!Y41)/3)</f>
        <v>-6.0612807236388698E-2</v>
      </c>
      <c r="AJ41" s="11">
        <f>'OddsRatio_working_3-way'!U41/(3*'OddsRatio_working_3-way'!X41^(1/3))*SIN(('OddsRatio_working_3-way'!Y41+2*PI())/3)</f>
        <v>-0.42109946572189083</v>
      </c>
      <c r="AK41" s="11">
        <f>'OddsRatio_working_3-way'!U41/(3*'OddsRatio_working_3-way'!X41^(1/3))*SIN(('OddsRatio_working_3-way'!Y41+4*PI())/3)</f>
        <v>0.48171227295827951</v>
      </c>
      <c r="AL41" s="11">
        <f>'OddsRatio_working_3-way'!Z41+'OddsRatio_working_3-way'!AF41</f>
        <v>1.0424772007091008</v>
      </c>
      <c r="AM41" s="11">
        <f>'OddsRatio_working_3-way'!AA41+'OddsRatio_working_3-way'!AG41</f>
        <v>-0.62622306207735423</v>
      </c>
      <c r="AN41" s="11">
        <f>'OddsRatio_working_3-way'!AB41+'OddsRatio_working_3-way'!AH41</f>
        <v>-0.41625413863174687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1.0424772007091008</v>
      </c>
      <c r="AS41" s="11">
        <f>IF(('OddsRatio_working_3-way'!X41=0),IF(Q41&gt;0,-Q41^(1/3),(-Q41)^(1/3)),'OddsRatio_working_3-way'!AM41-'OddsRatio_working_3-way'!R41/3)</f>
        <v>-0.62622306207735423</v>
      </c>
      <c r="AT41" s="11">
        <f>IF(('OddsRatio_working_3-way'!X41=0),IF(Q41&gt;0,-Q41^(1/3),(-Q41)^(1/3)),'OddsRatio_working_3-way'!AN41-'OddsRatio_working_3-way'!R41/3)</f>
        <v>-0.41625413863174687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2.19</v>
      </c>
      <c r="B42" s="4">
        <f>IF('True_Odds_Calculator_3-way'!B43="","",'True_Odds_Calculator_3-way'!B43)</f>
        <v>3.32</v>
      </c>
      <c r="C42" s="4">
        <f>IF('True_Odds_Calculator_3-way'!C43="","",'True_Odds_Calculator_3-way'!C43)</f>
        <v>3.71</v>
      </c>
      <c r="D42" s="9">
        <f t="shared" si="13"/>
        <v>0.44621572718925528</v>
      </c>
      <c r="E42" s="9">
        <f t="shared" si="14"/>
        <v>0.29243510686299196</v>
      </c>
      <c r="F42" s="9">
        <f t="shared" si="15"/>
        <v>0.26134916594775282</v>
      </c>
      <c r="G42" s="9">
        <f t="shared" si="16"/>
        <v>1.042914686280662</v>
      </c>
      <c r="H42" s="9">
        <f t="shared" si="17"/>
        <v>2.2410684766739877</v>
      </c>
      <c r="I42" s="9">
        <f t="shared" si="18"/>
        <v>3.4195620721711348</v>
      </c>
      <c r="J42" s="9">
        <f t="shared" si="19"/>
        <v>3.8262987998205946</v>
      </c>
      <c r="K42" s="11">
        <f t="shared" si="20"/>
        <v>0.45662100456621008</v>
      </c>
      <c r="L42" s="11">
        <f t="shared" si="21"/>
        <v>0.30120481927710846</v>
      </c>
      <c r="M42" s="11">
        <f t="shared" si="22"/>
        <v>0.26954177897574122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-0.27736274641081771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0.23058671194766883</v>
      </c>
      <c r="Q42" s="11">
        <f>2*'OddsRatio_working_3-way'!K42*'OddsRatio_working_3-way'!L42*'OddsRatio_working_3-way'!M42</f>
        <v>7.414363728220863E-2</v>
      </c>
      <c r="R42" s="11">
        <f t="shared" si="23"/>
        <v>0</v>
      </c>
      <c r="S42" s="11">
        <f t="shared" si="24"/>
        <v>-0.83135430021353252</v>
      </c>
      <c r="T42" s="11">
        <f t="shared" si="25"/>
        <v>-0.26731649524550888</v>
      </c>
      <c r="U42" s="11">
        <f>'OddsRatio_working_3-way'!S42-'OddsRatio_working_3-way'!R42^2/3</f>
        <v>-0.83135430021353252</v>
      </c>
      <c r="V42" s="11">
        <f>'OddsRatio_working_3-way'!S42*'OddsRatio_working_3-way'!R42/3-2*'OddsRatio_working_3-way'!R42^3/27-'OddsRatio_working_3-way'!T42</f>
        <v>0.26731649524550888</v>
      </c>
      <c r="W42" s="11">
        <f>'OddsRatio_working_3-way'!V42^2+4*'OddsRatio_working_3-way'!U42^3/27</f>
        <v>-1.3666410142494756E-2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0.14588053226256487</v>
      </c>
      <c r="Y42" s="11">
        <f>IF('OddsRatio_working_3-way'!W42&gt;=0,IF('OddsRatio_working_3-way'!V42+SQRT('OddsRatio_working_3-way'!W42)&gt;0,0,PI()),ACOS('OddsRatio_working_3-way'!V42/(2*'OddsRatio_working_3-way'!X42)))</f>
        <v>0.41226114773925171</v>
      </c>
      <c r="Z42" s="11">
        <f>'OddsRatio_working_3-way'!X42^(1/3)*COS('OddsRatio_working_3-way'!Y42/3)</f>
        <v>0.52145734314033099</v>
      </c>
      <c r="AA42" s="11">
        <f>'OddsRatio_working_3-way'!X42^(1/3)*COS(('OddsRatio_working_3-way'!Y42+2*PI())/3)</f>
        <v>-0.3231806892889984</v>
      </c>
      <c r="AB42" s="11">
        <f>'OddsRatio_working_3-way'!X42^(1/3)*COS(('OddsRatio_working_3-way'!Y42+4*PI())/3)</f>
        <v>-0.19827665385133272</v>
      </c>
      <c r="AC42" s="11">
        <f>'OddsRatio_working_3-way'!X42^(1/3)*SIN('OddsRatio_working_3-way'!Y42/3)</f>
        <v>7.2113378482806967E-2</v>
      </c>
      <c r="AD42" s="11">
        <f>'OddsRatio_working_3-way'!X42^(1/3)*SIN(('OddsRatio_working_3-way'!Y42+2*PI())/3)</f>
        <v>0.41553861690806232</v>
      </c>
      <c r="AE42" s="11">
        <f>'OddsRatio_working_3-way'!X42^(1/3)*SIN(('OddsRatio_working_3-way'!Y42+4*PI())/3)</f>
        <v>-0.48765199539086918</v>
      </c>
      <c r="AF42" s="11">
        <f>-'OddsRatio_working_3-way'!U42/(3*'OddsRatio_working_3-way'!X42^(1/3))*COS(('OddsRatio_working_3-way'!Y42)/3)</f>
        <v>0.52145734314033099</v>
      </c>
      <c r="AG42" s="11">
        <f>-'OddsRatio_working_3-way'!U42/(3*'OddsRatio_working_3-way'!X42^(1/3))*COS(('OddsRatio_working_3-way'!Y42+2*PI())/3)</f>
        <v>-0.3231806892889984</v>
      </c>
      <c r="AH42" s="11">
        <f>-'OddsRatio_working_3-way'!U42/(3*'OddsRatio_working_3-way'!X42^(1/3))*COS(('OddsRatio_working_3-way'!Y42+4*PI())/3)</f>
        <v>-0.19827665385133272</v>
      </c>
      <c r="AI42" s="11">
        <f>'OddsRatio_working_3-way'!U42/(3*'OddsRatio_working_3-way'!X42^(1/3))*SIN(('OddsRatio_working_3-way'!Y42)/3)</f>
        <v>-7.2113378482806967E-2</v>
      </c>
      <c r="AJ42" s="11">
        <f>'OddsRatio_working_3-way'!U42/(3*'OddsRatio_working_3-way'!X42^(1/3))*SIN(('OddsRatio_working_3-way'!Y42+2*PI())/3)</f>
        <v>-0.41553861690806232</v>
      </c>
      <c r="AK42" s="11">
        <f>'OddsRatio_working_3-way'!U42/(3*'OddsRatio_working_3-way'!X42^(1/3))*SIN(('OddsRatio_working_3-way'!Y42+4*PI())/3)</f>
        <v>0.48765199539086918</v>
      </c>
      <c r="AL42" s="11">
        <f>'OddsRatio_working_3-way'!Z42+'OddsRatio_working_3-way'!AF42</f>
        <v>1.042914686280662</v>
      </c>
      <c r="AM42" s="11">
        <f>'OddsRatio_working_3-way'!AA42+'OddsRatio_working_3-way'!AG42</f>
        <v>-0.6463613785779968</v>
      </c>
      <c r="AN42" s="11">
        <f>'OddsRatio_working_3-way'!AB42+'OddsRatio_working_3-way'!AH42</f>
        <v>-0.39655330770266545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1.042914686280662</v>
      </c>
      <c r="AS42" s="11">
        <f>IF(('OddsRatio_working_3-way'!X42=0),IF(Q42&gt;0,-Q42^(1/3),(-Q42)^(1/3)),'OddsRatio_working_3-way'!AM42-'OddsRatio_working_3-way'!R42/3)</f>
        <v>-0.6463613785779968</v>
      </c>
      <c r="AT42" s="11">
        <f>IF(('OddsRatio_working_3-way'!X42=0),IF(Q42&gt;0,-Q42^(1/3),(-Q42)^(1/3)),'OddsRatio_working_3-way'!AN42-'OddsRatio_working_3-way'!R42/3)</f>
        <v>-0.39655330770266545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2.13</v>
      </c>
      <c r="B43" s="4">
        <f>IF('True_Odds_Calculator_3-way'!B44="","",'True_Odds_Calculator_3-way'!B44)</f>
        <v>3.51</v>
      </c>
      <c r="C43" s="4">
        <f>IF('True_Odds_Calculator_3-way'!C44="","",'True_Odds_Calculator_3-way'!C44)</f>
        <v>3.56</v>
      </c>
      <c r="D43" s="9">
        <f t="shared" si="13"/>
        <v>0.45597905102809611</v>
      </c>
      <c r="E43" s="9">
        <f t="shared" si="14"/>
        <v>0.27396337971371043</v>
      </c>
      <c r="F43" s="9">
        <f t="shared" si="15"/>
        <v>0.27005756925819352</v>
      </c>
      <c r="G43" s="9">
        <f t="shared" si="16"/>
        <v>1.0558258477691873</v>
      </c>
      <c r="H43" s="9">
        <f t="shared" si="17"/>
        <v>2.1930832079791815</v>
      </c>
      <c r="I43" s="9">
        <f t="shared" si="18"/>
        <v>3.6501228779006598</v>
      </c>
      <c r="J43" s="9">
        <f t="shared" si="19"/>
        <v>3.7029141702891191</v>
      </c>
      <c r="K43" s="11">
        <f t="shared" si="20"/>
        <v>0.46948356807511737</v>
      </c>
      <c r="L43" s="11">
        <f t="shared" si="21"/>
        <v>0.28490028490028491</v>
      </c>
      <c r="M43" s="11">
        <f t="shared" si="22"/>
        <v>0.2808988764044944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-0.27280693884059393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0.23294584670329782</v>
      </c>
      <c r="Q43" s="11">
        <f>2*'OddsRatio_working_3-way'!K43*'OddsRatio_working_3-way'!L43*'OddsRatio_working_3-way'!M43</f>
        <v>7.5143821517192844E-2</v>
      </c>
      <c r="R43" s="11">
        <f t="shared" si="23"/>
        <v>0</v>
      </c>
      <c r="S43" s="11">
        <f t="shared" si="24"/>
        <v>-0.85388534358142676</v>
      </c>
      <c r="T43" s="11">
        <f t="shared" si="25"/>
        <v>-0.27544688502626669</v>
      </c>
      <c r="U43" s="11">
        <f>'OddsRatio_working_3-way'!S43-'OddsRatio_working_3-way'!R43^2/3</f>
        <v>-0.85388534358142676</v>
      </c>
      <c r="V43" s="11">
        <f>'OddsRatio_working_3-way'!S43*'OddsRatio_working_3-way'!R43/3-2*'OddsRatio_working_3-way'!R43^3/27-'OddsRatio_working_3-way'!T43</f>
        <v>0.27544688502626669</v>
      </c>
      <c r="W43" s="11">
        <f>'OddsRatio_working_3-way'!V43^2+4*'OddsRatio_working_3-way'!U43^3/27</f>
        <v>-1.6363833588153562E-2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0.15185093023984653</v>
      </c>
      <c r="Y43" s="11">
        <f>IF('OddsRatio_working_3-way'!W43&gt;=0,IF('OddsRatio_working_3-way'!V43+SQRT('OddsRatio_working_3-way'!W43)&gt;0,0,PI()),ACOS('OddsRatio_working_3-way'!V43/(2*'OddsRatio_working_3-way'!X43)))</f>
        <v>0.43477518186381348</v>
      </c>
      <c r="Z43" s="11">
        <f>'OddsRatio_working_3-way'!X43^(1/3)*COS('OddsRatio_working_3-way'!Y43/3)</f>
        <v>0.52791292388459377</v>
      </c>
      <c r="AA43" s="11">
        <f>'OddsRatio_working_3-way'!X43^(1/3)*COS(('OddsRatio_working_3-way'!Y43+2*PI())/3)</f>
        <v>-0.330681977991789</v>
      </c>
      <c r="AB43" s="11">
        <f>'OddsRatio_working_3-way'!X43^(1/3)*COS(('OddsRatio_working_3-way'!Y43+4*PI())/3)</f>
        <v>-0.19723094589280488</v>
      </c>
      <c r="AC43" s="11">
        <f>'OddsRatio_working_3-way'!X43^(1/3)*SIN('OddsRatio_working_3-way'!Y43/3)</f>
        <v>7.7047989305982001E-2</v>
      </c>
      <c r="AD43" s="11">
        <f>'OddsRatio_working_3-way'!X43^(1/3)*SIN(('OddsRatio_working_3-way'!Y43+2*PI())/3)</f>
        <v>0.41866200841718798</v>
      </c>
      <c r="AE43" s="11">
        <f>'OddsRatio_working_3-way'!X43^(1/3)*SIN(('OddsRatio_working_3-way'!Y43+4*PI())/3)</f>
        <v>-0.49570999772316987</v>
      </c>
      <c r="AF43" s="11">
        <f>-'OddsRatio_working_3-way'!U43/(3*'OddsRatio_working_3-way'!X43^(1/3))*COS(('OddsRatio_working_3-way'!Y43)/3)</f>
        <v>0.52791292388459365</v>
      </c>
      <c r="AG43" s="11">
        <f>-'OddsRatio_working_3-way'!U43/(3*'OddsRatio_working_3-way'!X43^(1/3))*COS(('OddsRatio_working_3-way'!Y43+2*PI())/3)</f>
        <v>-0.33068197799178894</v>
      </c>
      <c r="AH43" s="11">
        <f>-'OddsRatio_working_3-way'!U43/(3*'OddsRatio_working_3-way'!X43^(1/3))*COS(('OddsRatio_working_3-way'!Y43+4*PI())/3)</f>
        <v>-0.19723094589280482</v>
      </c>
      <c r="AI43" s="11">
        <f>'OddsRatio_working_3-way'!U43/(3*'OddsRatio_working_3-way'!X43^(1/3))*SIN(('OddsRatio_working_3-way'!Y43)/3)</f>
        <v>-7.7047989305981987E-2</v>
      </c>
      <c r="AJ43" s="11">
        <f>'OddsRatio_working_3-way'!U43/(3*'OddsRatio_working_3-way'!X43^(1/3))*SIN(('OddsRatio_working_3-way'!Y43+2*PI())/3)</f>
        <v>-0.41866200841718793</v>
      </c>
      <c r="AK43" s="11">
        <f>'OddsRatio_working_3-way'!U43/(3*'OddsRatio_working_3-way'!X43^(1/3))*SIN(('OddsRatio_working_3-way'!Y43+4*PI())/3)</f>
        <v>0.49570999772316976</v>
      </c>
      <c r="AL43" s="11">
        <f>'OddsRatio_working_3-way'!Z43+'OddsRatio_working_3-way'!AF43</f>
        <v>1.0558258477691873</v>
      </c>
      <c r="AM43" s="11">
        <f>'OddsRatio_working_3-way'!AA43+'OddsRatio_working_3-way'!AG43</f>
        <v>-0.661363955983578</v>
      </c>
      <c r="AN43" s="11">
        <f>'OddsRatio_working_3-way'!AB43+'OddsRatio_working_3-way'!AH43</f>
        <v>-0.3944618917856097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1.0558258477691873</v>
      </c>
      <c r="AS43" s="11">
        <f>IF(('OddsRatio_working_3-way'!X43=0),IF(Q43&gt;0,-Q43^(1/3),(-Q43)^(1/3)),'OddsRatio_working_3-way'!AM43-'OddsRatio_working_3-way'!R43/3)</f>
        <v>-0.661363955983578</v>
      </c>
      <c r="AT43" s="11">
        <f>IF(('OddsRatio_working_3-way'!X43=0),IF(Q43&gt;0,-Q43^(1/3),(-Q43)^(1/3)),'OddsRatio_working_3-way'!AN43-'OddsRatio_working_3-way'!R43/3)</f>
        <v>-0.3944618917856097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1.93</v>
      </c>
      <c r="B44" s="4">
        <f>IF('True_Odds_Calculator_3-way'!B45="","",'True_Odds_Calculator_3-way'!B45)</f>
        <v>3.63</v>
      </c>
      <c r="C44" s="4">
        <f>IF('True_Odds_Calculator_3-way'!C45="","",'True_Odds_Calculator_3-way'!C45)</f>
        <v>4.2300000000000004</v>
      </c>
      <c r="D44" s="9">
        <f t="shared" si="13"/>
        <v>0.50614251866421567</v>
      </c>
      <c r="E44" s="9">
        <f t="shared" si="14"/>
        <v>0.26600575810417121</v>
      </c>
      <c r="F44" s="9">
        <f t="shared" si="15"/>
        <v>0.22785172323161315</v>
      </c>
      <c r="G44" s="9">
        <f t="shared" si="16"/>
        <v>1.0491700069476262</v>
      </c>
      <c r="H44" s="9">
        <f t="shared" si="17"/>
        <v>1.9757281064612922</v>
      </c>
      <c r="I44" s="9">
        <f t="shared" si="18"/>
        <v>3.7593171182722571</v>
      </c>
      <c r="J44" s="9">
        <f t="shared" si="19"/>
        <v>4.3888191224408333</v>
      </c>
      <c r="K44" s="11">
        <f t="shared" si="20"/>
        <v>0.5181347150259068</v>
      </c>
      <c r="L44" s="11">
        <f t="shared" si="21"/>
        <v>0.27548209366391185</v>
      </c>
      <c r="M44" s="11">
        <f t="shared" si="22"/>
        <v>0.23640661938534277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-0.26658574196682661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0.22912130427589281</v>
      </c>
      <c r="Q44" s="11">
        <f>2*'OddsRatio_working_3-way'!K44*'OddsRatio_working_3-way'!L44*'OddsRatio_working_3-way'!M44</f>
        <v>6.7487865766095098E-2</v>
      </c>
      <c r="R44" s="11">
        <f t="shared" si="23"/>
        <v>0</v>
      </c>
      <c r="S44" s="11">
        <f t="shared" si="24"/>
        <v>-0.8594657110521845</v>
      </c>
      <c r="T44" s="11">
        <f t="shared" si="25"/>
        <v>-0.25315632137030475</v>
      </c>
      <c r="U44" s="11">
        <f>'OddsRatio_working_3-way'!S44-'OddsRatio_working_3-way'!R44^2/3</f>
        <v>-0.8594657110521845</v>
      </c>
      <c r="V44" s="11">
        <f>'OddsRatio_working_3-way'!S44*'OddsRatio_working_3-way'!R44/3-2*'OddsRatio_working_3-way'!R44^3/27-'OddsRatio_working_3-way'!T44</f>
        <v>0.25315632137030475</v>
      </c>
      <c r="W44" s="11">
        <f>'OddsRatio_working_3-way'!V44^2+4*'OddsRatio_working_3-way'!U44^3/27</f>
        <v>-2.99668778434313E-2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0.15334193889244416</v>
      </c>
      <c r="Y44" s="11">
        <f>IF('OddsRatio_working_3-way'!W44&gt;=0,IF('OddsRatio_working_3-way'!V44+SQRT('OddsRatio_working_3-way'!W44)&gt;0,0,PI()),ACOS('OddsRatio_working_3-way'!V44/(2*'OddsRatio_working_3-way'!X44)))</f>
        <v>0.59977362280356517</v>
      </c>
      <c r="Z44" s="11">
        <f>'OddsRatio_working_3-way'!X44^(1/3)*COS('OddsRatio_working_3-way'!Y44/3)</f>
        <v>0.52458500347381309</v>
      </c>
      <c r="AA44" s="11">
        <f>'OddsRatio_working_3-way'!X44^(1/3)*COS(('OddsRatio_working_3-way'!Y44+2*PI())/3)</f>
        <v>-0.35434877996295039</v>
      </c>
      <c r="AB44" s="11">
        <f>'OddsRatio_working_3-way'!X44^(1/3)*COS(('OddsRatio_working_3-way'!Y44+4*PI())/3)</f>
        <v>-0.17023622351086257</v>
      </c>
      <c r="AC44" s="11">
        <f>'OddsRatio_working_3-way'!X44^(1/3)*SIN('OddsRatio_working_3-way'!Y44/3)</f>
        <v>0.10629743402880308</v>
      </c>
      <c r="AD44" s="11">
        <f>'OddsRatio_working_3-way'!X44^(1/3)*SIN(('OddsRatio_working_3-way'!Y44+2*PI())/3)</f>
        <v>0.40115522243826857</v>
      </c>
      <c r="AE44" s="11">
        <f>'OddsRatio_working_3-way'!X44^(1/3)*SIN(('OddsRatio_working_3-way'!Y44+4*PI())/3)</f>
        <v>-0.50745265646707172</v>
      </c>
      <c r="AF44" s="11">
        <f>-'OddsRatio_working_3-way'!U44/(3*'OddsRatio_working_3-way'!X44^(1/3))*COS(('OddsRatio_working_3-way'!Y44)/3)</f>
        <v>0.52458500347381298</v>
      </c>
      <c r="AG44" s="11">
        <f>-'OddsRatio_working_3-way'!U44/(3*'OddsRatio_working_3-way'!X44^(1/3))*COS(('OddsRatio_working_3-way'!Y44+2*PI())/3)</f>
        <v>-0.35434877996295028</v>
      </c>
      <c r="AH44" s="11">
        <f>-'OddsRatio_working_3-way'!U44/(3*'OddsRatio_working_3-way'!X44^(1/3))*COS(('OddsRatio_working_3-way'!Y44+4*PI())/3)</f>
        <v>-0.17023622351086254</v>
      </c>
      <c r="AI44" s="11">
        <f>'OddsRatio_working_3-way'!U44/(3*'OddsRatio_working_3-way'!X44^(1/3))*SIN(('OddsRatio_working_3-way'!Y44)/3)</f>
        <v>-0.10629743402880307</v>
      </c>
      <c r="AJ44" s="11">
        <f>'OddsRatio_working_3-way'!U44/(3*'OddsRatio_working_3-way'!X44^(1/3))*SIN(('OddsRatio_working_3-way'!Y44+2*PI())/3)</f>
        <v>-0.40115522243826851</v>
      </c>
      <c r="AK44" s="11">
        <f>'OddsRatio_working_3-way'!U44/(3*'OddsRatio_working_3-way'!X44^(1/3))*SIN(('OddsRatio_working_3-way'!Y44+4*PI())/3)</f>
        <v>0.50745265646707161</v>
      </c>
      <c r="AL44" s="11">
        <f>'OddsRatio_working_3-way'!Z44+'OddsRatio_working_3-way'!AF44</f>
        <v>1.0491700069476262</v>
      </c>
      <c r="AM44" s="11">
        <f>'OddsRatio_working_3-way'!AA44+'OddsRatio_working_3-way'!AG44</f>
        <v>-0.70869755992590067</v>
      </c>
      <c r="AN44" s="11">
        <f>'OddsRatio_working_3-way'!AB44+'OddsRatio_working_3-way'!AH44</f>
        <v>-0.34047244702172508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1.0491700069476262</v>
      </c>
      <c r="AS44" s="11">
        <f>IF(('OddsRatio_working_3-way'!X44=0),IF(Q44&gt;0,-Q44^(1/3),(-Q44)^(1/3)),'OddsRatio_working_3-way'!AM44-'OddsRatio_working_3-way'!R44/3)</f>
        <v>-0.70869755992590067</v>
      </c>
      <c r="AT44" s="11">
        <f>IF(('OddsRatio_working_3-way'!X44=0),IF(Q44&gt;0,-Q44^(1/3),(-Q44)^(1/3)),'OddsRatio_working_3-way'!AN44-'OddsRatio_working_3-way'!R44/3)</f>
        <v>-0.34047244702172508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2.46</v>
      </c>
      <c r="B45" s="4">
        <f>IF('True_Odds_Calculator_3-way'!B46="","",'True_Odds_Calculator_3-way'!B46)</f>
        <v>3.2</v>
      </c>
      <c r="C45" s="4">
        <f>IF('True_Odds_Calculator_3-way'!C46="","",'True_Odds_Calculator_3-way'!C46)</f>
        <v>3.24</v>
      </c>
      <c r="D45" s="9">
        <f t="shared" si="13"/>
        <v>0.39651613825425186</v>
      </c>
      <c r="E45" s="9">
        <f t="shared" si="14"/>
        <v>0.30364010511694112</v>
      </c>
      <c r="F45" s="9">
        <f t="shared" si="15"/>
        <v>0.29984375662880686</v>
      </c>
      <c r="G45" s="9">
        <f t="shared" si="16"/>
        <v>1.0424420872366009</v>
      </c>
      <c r="H45" s="9">
        <f t="shared" si="17"/>
        <v>2.5219654473654378</v>
      </c>
      <c r="I45" s="9">
        <f t="shared" si="18"/>
        <v>3.2933725919205217</v>
      </c>
      <c r="J45" s="9">
        <f t="shared" si="19"/>
        <v>3.3350702754099868</v>
      </c>
      <c r="K45" s="11">
        <f t="shared" si="20"/>
        <v>0.4065040650406504</v>
      </c>
      <c r="L45" s="11">
        <f t="shared" si="21"/>
        <v>0.3125</v>
      </c>
      <c r="M45" s="11">
        <f t="shared" si="22"/>
        <v>0.30864197530864196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-0.2820937468633945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0.23132465120947499</v>
      </c>
      <c r="Q45" s="11">
        <f>2*'OddsRatio_working_3-way'!K45*'OddsRatio_working_3-way'!L45*'OddsRatio_working_3-way'!M45</f>
        <v>7.8415136003211872E-2</v>
      </c>
      <c r="R45" s="11">
        <f t="shared" si="23"/>
        <v>0</v>
      </c>
      <c r="S45" s="11">
        <f t="shared" si="24"/>
        <v>-0.82002757516456137</v>
      </c>
      <c r="T45" s="11">
        <f t="shared" si="25"/>
        <v>-0.27797544920832595</v>
      </c>
      <c r="U45" s="11">
        <f>'OddsRatio_working_3-way'!S45-'OddsRatio_working_3-way'!R45^2/3</f>
        <v>-0.82002757516456137</v>
      </c>
      <c r="V45" s="11">
        <f>'OddsRatio_working_3-way'!S45*'OddsRatio_working_3-way'!R45/3-2*'OddsRatio_working_3-way'!R45^3/27-'OddsRatio_working_3-way'!T45</f>
        <v>0.27797544920832595</v>
      </c>
      <c r="W45" s="11">
        <f>'OddsRatio_working_3-way'!V45^2+4*'OddsRatio_working_3-way'!U45^3/27</f>
        <v>-4.4220387474342704E-3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0.14290940234113786</v>
      </c>
      <c r="Y45" s="11">
        <f>IF('OddsRatio_working_3-way'!W45&gt;=0,IF('OddsRatio_working_3-way'!V45+SQRT('OddsRatio_working_3-way'!W45)&gt;0,0,PI()),ACOS('OddsRatio_working_3-way'!V45/(2*'OddsRatio_working_3-way'!X45)))</f>
        <v>0.23481115825838206</v>
      </c>
      <c r="Z45" s="11">
        <f>'OddsRatio_working_3-way'!X45^(1/3)*COS('OddsRatio_working_3-way'!Y45/3)</f>
        <v>0.52122104361830046</v>
      </c>
      <c r="AA45" s="11">
        <f>'OddsRatio_working_3-way'!X45^(1/3)*COS(('OddsRatio_working_3-way'!Y45+2*PI())/3)</f>
        <v>-0.2960133685623097</v>
      </c>
      <c r="AB45" s="11">
        <f>'OddsRatio_working_3-way'!X45^(1/3)*COS(('OddsRatio_working_3-way'!Y45+4*PI())/3)</f>
        <v>-0.22520767505599079</v>
      </c>
      <c r="AC45" s="11">
        <f>'OddsRatio_working_3-way'!X45^(1/3)*SIN('OddsRatio_working_3-way'!Y45/3)</f>
        <v>4.0879686206031551E-2</v>
      </c>
      <c r="AD45" s="11">
        <f>'OddsRatio_working_3-way'!X45^(1/3)*SIN(('OddsRatio_working_3-way'!Y45+2*PI())/3)</f>
        <v>0.4309508216574694</v>
      </c>
      <c r="AE45" s="11">
        <f>'OddsRatio_working_3-way'!X45^(1/3)*SIN(('OddsRatio_working_3-way'!Y45+4*PI())/3)</f>
        <v>-0.47183050786350078</v>
      </c>
      <c r="AF45" s="11">
        <f>-'OddsRatio_working_3-way'!U45/(3*'OddsRatio_working_3-way'!X45^(1/3))*COS(('OddsRatio_working_3-way'!Y45)/3)</f>
        <v>0.52122104361830046</v>
      </c>
      <c r="AG45" s="11">
        <f>-'OddsRatio_working_3-way'!U45/(3*'OddsRatio_working_3-way'!X45^(1/3))*COS(('OddsRatio_working_3-way'!Y45+2*PI())/3)</f>
        <v>-0.2960133685623097</v>
      </c>
      <c r="AH45" s="11">
        <f>-'OddsRatio_working_3-way'!U45/(3*'OddsRatio_working_3-way'!X45^(1/3))*COS(('OddsRatio_working_3-way'!Y45+4*PI())/3)</f>
        <v>-0.22520767505599079</v>
      </c>
      <c r="AI45" s="11">
        <f>'OddsRatio_working_3-way'!U45/(3*'OddsRatio_working_3-way'!X45^(1/3))*SIN(('OddsRatio_working_3-way'!Y45)/3)</f>
        <v>-4.0879686206031551E-2</v>
      </c>
      <c r="AJ45" s="11">
        <f>'OddsRatio_working_3-way'!U45/(3*'OddsRatio_working_3-way'!X45^(1/3))*SIN(('OddsRatio_working_3-way'!Y45+2*PI())/3)</f>
        <v>-0.4309508216574694</v>
      </c>
      <c r="AK45" s="11">
        <f>'OddsRatio_working_3-way'!U45/(3*'OddsRatio_working_3-way'!X45^(1/3))*SIN(('OddsRatio_working_3-way'!Y45+4*PI())/3)</f>
        <v>0.47183050786350078</v>
      </c>
      <c r="AL45" s="11">
        <f>'OddsRatio_working_3-way'!Z45+'OddsRatio_working_3-way'!AF45</f>
        <v>1.0424420872366009</v>
      </c>
      <c r="AM45" s="11">
        <f>'OddsRatio_working_3-way'!AA45+'OddsRatio_working_3-way'!AG45</f>
        <v>-0.5920267371246194</v>
      </c>
      <c r="AN45" s="11">
        <f>'OddsRatio_working_3-way'!AB45+'OddsRatio_working_3-way'!AH45</f>
        <v>-0.45041535011198158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1.0424420872366009</v>
      </c>
      <c r="AS45" s="11">
        <f>IF(('OddsRatio_working_3-way'!X45=0),IF(Q45&gt;0,-Q45^(1/3),(-Q45)^(1/3)),'OddsRatio_working_3-way'!AM45-'OddsRatio_working_3-way'!R45/3)</f>
        <v>-0.5920267371246194</v>
      </c>
      <c r="AT45" s="11">
        <f>IF(('OddsRatio_working_3-way'!X45=0),IF(Q45&gt;0,-Q45^(1/3),(-Q45)^(1/3)),'OddsRatio_working_3-way'!AN45-'OddsRatio_working_3-way'!R45/3)</f>
        <v>-0.45041535011198158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2.4500000000000002</v>
      </c>
      <c r="B46" s="4">
        <f>IF('True_Odds_Calculator_3-way'!B47="","",'True_Odds_Calculator_3-way'!B47)</f>
        <v>3.44</v>
      </c>
      <c r="C46" s="4">
        <f>IF('True_Odds_Calculator_3-way'!C47="","",'True_Odds_Calculator_3-way'!C47)</f>
        <v>3.05</v>
      </c>
      <c r="D46" s="9">
        <f t="shared" si="13"/>
        <v>0.398474677274683</v>
      </c>
      <c r="E46" s="9">
        <f t="shared" si="14"/>
        <v>0.28246660364281201</v>
      </c>
      <c r="F46" s="9">
        <f t="shared" si="15"/>
        <v>0.3190587190825051</v>
      </c>
      <c r="G46" s="9">
        <f t="shared" si="16"/>
        <v>1.0410825927325447</v>
      </c>
      <c r="H46" s="9">
        <f t="shared" si="17"/>
        <v>2.50956975946219</v>
      </c>
      <c r="I46" s="9">
        <f t="shared" si="18"/>
        <v>3.5402415262674087</v>
      </c>
      <c r="J46" s="9">
        <f t="shared" si="19"/>
        <v>3.1342193151017161</v>
      </c>
      <c r="K46" s="11">
        <f t="shared" si="20"/>
        <v>0.4081632653061224</v>
      </c>
      <c r="L46" s="11">
        <f t="shared" si="21"/>
        <v>0.29069767441860467</v>
      </c>
      <c r="M46" s="11">
        <f t="shared" si="22"/>
        <v>0.32786885245901642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-0.28215472235405803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0.23107985092626457</v>
      </c>
      <c r="Q46" s="11">
        <f>2*'OddsRatio_working_3-way'!K46*'OddsRatio_working_3-way'!L46*'OddsRatio_working_3-way'!M46</f>
        <v>7.7804663611536887E-2</v>
      </c>
      <c r="R46" s="11">
        <f t="shared" si="23"/>
        <v>0</v>
      </c>
      <c r="S46" s="11">
        <f t="shared" si="24"/>
        <v>-0.81898275172689528</v>
      </c>
      <c r="T46" s="11">
        <f t="shared" si="25"/>
        <v>-0.27575176825821385</v>
      </c>
      <c r="U46" s="11">
        <f>'OddsRatio_working_3-way'!S46-'OddsRatio_working_3-way'!R46^2/3</f>
        <v>-0.81898275172689528</v>
      </c>
      <c r="V46" s="11">
        <f>'OddsRatio_working_3-way'!S46*'OddsRatio_working_3-way'!R46/3-2*'OddsRatio_working_3-way'!R46^3/27-'OddsRatio_working_3-way'!T46</f>
        <v>0.27575176825821385</v>
      </c>
      <c r="W46" s="11">
        <f>'OddsRatio_working_3-way'!V46^2+4*'OddsRatio_working_3-way'!U46^3/27</f>
        <v>-5.3414884245737426E-3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0.14263636117949152</v>
      </c>
      <c r="Y46" s="11">
        <f>IF('OddsRatio_working_3-way'!W46&gt;=0,IF('OddsRatio_working_3-way'!V46+SQRT('OddsRatio_working_3-way'!W46)&gt;0,0,PI()),ACOS('OddsRatio_working_3-way'!V46/(2*'OddsRatio_working_3-way'!X46)))</f>
        <v>0.2590839133745495</v>
      </c>
      <c r="Z46" s="11">
        <f>'OddsRatio_working_3-way'!X46^(1/3)*COS('OddsRatio_working_3-way'!Y46/3)</f>
        <v>0.52054129636627233</v>
      </c>
      <c r="AA46" s="11">
        <f>'OddsRatio_working_3-way'!X46^(1/3)*COS(('OddsRatio_working_3-way'!Y46+2*PI())/3)</f>
        <v>-0.2992995735425959</v>
      </c>
      <c r="AB46" s="11">
        <f>'OddsRatio_working_3-way'!X46^(1/3)*COS(('OddsRatio_working_3-way'!Y46+4*PI())/3)</f>
        <v>-0.22124172282367657</v>
      </c>
      <c r="AC46" s="11">
        <f>'OddsRatio_working_3-way'!X46^(1/3)*SIN('OddsRatio_working_3-way'!Y46/3)</f>
        <v>4.5066721124931854E-2</v>
      </c>
      <c r="AD46" s="11">
        <f>'OddsRatio_working_3-way'!X46^(1/3)*SIN(('OddsRatio_working_3-way'!Y46+2*PI())/3)</f>
        <v>0.42826862580961028</v>
      </c>
      <c r="AE46" s="11">
        <f>'OddsRatio_working_3-way'!X46^(1/3)*SIN(('OddsRatio_working_3-way'!Y46+4*PI())/3)</f>
        <v>-0.47333534693454205</v>
      </c>
      <c r="AF46" s="11">
        <f>-'OddsRatio_working_3-way'!U46/(3*'OddsRatio_working_3-way'!X46^(1/3))*COS(('OddsRatio_working_3-way'!Y46)/3)</f>
        <v>0.52054129636627233</v>
      </c>
      <c r="AG46" s="11">
        <f>-'OddsRatio_working_3-way'!U46/(3*'OddsRatio_working_3-way'!X46^(1/3))*COS(('OddsRatio_working_3-way'!Y46+2*PI())/3)</f>
        <v>-0.2992995735425959</v>
      </c>
      <c r="AH46" s="11">
        <f>-'OddsRatio_working_3-way'!U46/(3*'OddsRatio_working_3-way'!X46^(1/3))*COS(('OddsRatio_working_3-way'!Y46+4*PI())/3)</f>
        <v>-0.22124172282367657</v>
      </c>
      <c r="AI46" s="11">
        <f>'OddsRatio_working_3-way'!U46/(3*'OddsRatio_working_3-way'!X46^(1/3))*SIN(('OddsRatio_working_3-way'!Y46)/3)</f>
        <v>-4.5066721124931854E-2</v>
      </c>
      <c r="AJ46" s="11">
        <f>'OddsRatio_working_3-way'!U46/(3*'OddsRatio_working_3-way'!X46^(1/3))*SIN(('OddsRatio_working_3-way'!Y46+2*PI())/3)</f>
        <v>-0.42826862580961028</v>
      </c>
      <c r="AK46" s="11">
        <f>'OddsRatio_working_3-way'!U46/(3*'OddsRatio_working_3-way'!X46^(1/3))*SIN(('OddsRatio_working_3-way'!Y46+4*PI())/3)</f>
        <v>0.47333534693454205</v>
      </c>
      <c r="AL46" s="11">
        <f>'OddsRatio_working_3-way'!Z46+'OddsRatio_working_3-way'!AF46</f>
        <v>1.0410825927325447</v>
      </c>
      <c r="AM46" s="11">
        <f>'OddsRatio_working_3-way'!AA46+'OddsRatio_working_3-way'!AG46</f>
        <v>-0.5985991470851918</v>
      </c>
      <c r="AN46" s="11">
        <f>'OddsRatio_working_3-way'!AB46+'OddsRatio_working_3-way'!AH46</f>
        <v>-0.44248344564735315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1.0410825927325447</v>
      </c>
      <c r="AS46" s="11">
        <f>IF(('OddsRatio_working_3-way'!X46=0),IF(Q46&gt;0,-Q46^(1/3),(-Q46)^(1/3)),'OddsRatio_working_3-way'!AM46-'OddsRatio_working_3-way'!R46/3)</f>
        <v>-0.5985991470851918</v>
      </c>
      <c r="AT46" s="11">
        <f>IF(('OddsRatio_working_3-way'!X46=0),IF(Q46&gt;0,-Q46^(1/3),(-Q46)^(1/3)),'OddsRatio_working_3-way'!AN46-'OddsRatio_working_3-way'!R46/3)</f>
        <v>-0.44248344564735315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1.95</v>
      </c>
      <c r="B47" s="4">
        <f>IF('True_Odds_Calculator_3-way'!B48="","",'True_Odds_Calculator_3-way'!B48)</f>
        <v>3.89</v>
      </c>
      <c r="C47" s="4">
        <f>IF('True_Odds_Calculator_3-way'!C48="","",'True_Odds_Calculator_3-way'!C48)</f>
        <v>3.77</v>
      </c>
      <c r="D47" s="9">
        <f t="shared" si="13"/>
        <v>0.49889278814672849</v>
      </c>
      <c r="E47" s="9">
        <f t="shared" si="14"/>
        <v>0.24657214270685121</v>
      </c>
      <c r="F47" s="9">
        <f t="shared" si="15"/>
        <v>0.2545350691464201</v>
      </c>
      <c r="G47" s="9">
        <f t="shared" si="16"/>
        <v>1.057303870024848</v>
      </c>
      <c r="H47" s="9">
        <f t="shared" si="17"/>
        <v>2.0044386765236055</v>
      </c>
      <c r="I47" s="9">
        <f t="shared" si="18"/>
        <v>4.0556081843718115</v>
      </c>
      <c r="J47" s="9">
        <f t="shared" si="19"/>
        <v>3.9287317199688294</v>
      </c>
      <c r="K47" s="11">
        <f t="shared" si="20"/>
        <v>0.51282051282051289</v>
      </c>
      <c r="L47" s="11">
        <f t="shared" si="21"/>
        <v>0.25706940874035988</v>
      </c>
      <c r="M47" s="11">
        <f t="shared" si="22"/>
        <v>0.26525198938992045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-0.26593509500098511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0.23114041920339784</v>
      </c>
      <c r="Q47" s="11">
        <f>2*'OddsRatio_working_3-way'!K47*'OddsRatio_working_3-way'!L47*'OddsRatio_working_3-way'!M47</f>
        <v>6.9936586748380589E-2</v>
      </c>
      <c r="R47" s="11">
        <f t="shared" si="23"/>
        <v>0</v>
      </c>
      <c r="S47" s="11">
        <f t="shared" si="24"/>
        <v>-0.86916102292757413</v>
      </c>
      <c r="T47" s="11">
        <f t="shared" si="25"/>
        <v>-0.26298366805675466</v>
      </c>
      <c r="U47" s="11">
        <f>'OddsRatio_working_3-way'!S47-'OddsRatio_working_3-way'!R47^2/3</f>
        <v>-0.86916102292757413</v>
      </c>
      <c r="V47" s="11">
        <f>'OddsRatio_working_3-way'!S47*'OddsRatio_working_3-way'!R47/3-2*'OddsRatio_working_3-way'!R47^3/27-'OddsRatio_working_3-way'!T47</f>
        <v>0.26298366805675466</v>
      </c>
      <c r="W47" s="11">
        <f>'OddsRatio_working_3-way'!V47^2+4*'OddsRatio_working_3-way'!U47^3/27</f>
        <v>-2.8113630528673869E-2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0.15594393238697937</v>
      </c>
      <c r="Y47" s="11">
        <f>IF('OddsRatio_working_3-way'!W47&gt;=0,IF('OddsRatio_working_3-way'!V47+SQRT('OddsRatio_working_3-way'!W47)&gt;0,0,PI()),ACOS('OddsRatio_working_3-way'!V47/(2*'OddsRatio_working_3-way'!X47)))</f>
        <v>0.56758928908830697</v>
      </c>
      <c r="Z47" s="11">
        <f>'OddsRatio_working_3-way'!X47^(1/3)*COS('OddsRatio_working_3-way'!Y47/3)</f>
        <v>0.52865193501242402</v>
      </c>
      <c r="AA47" s="11">
        <f>'OddsRatio_working_3-way'!X47^(1/3)*COS(('OddsRatio_working_3-way'!Y47+2*PI())/3)</f>
        <v>-0.35199354667666921</v>
      </c>
      <c r="AB47" s="11">
        <f>'OddsRatio_working_3-way'!X47^(1/3)*COS(('OddsRatio_working_3-way'!Y47+4*PI())/3)</f>
        <v>-0.1766583883357549</v>
      </c>
      <c r="AC47" s="11">
        <f>'OddsRatio_working_3-way'!X47^(1/3)*SIN('OddsRatio_working_3-way'!Y47/3)</f>
        <v>0.10122980086653258</v>
      </c>
      <c r="AD47" s="11">
        <f>'OddsRatio_working_3-way'!X47^(1/3)*SIN(('OddsRatio_working_3-way'!Y47+2*PI())/3)</f>
        <v>0.40721110504729296</v>
      </c>
      <c r="AE47" s="11">
        <f>'OddsRatio_working_3-way'!X47^(1/3)*SIN(('OddsRatio_working_3-way'!Y47+4*PI())/3)</f>
        <v>-0.50844090591382551</v>
      </c>
      <c r="AF47" s="11">
        <f>-'OddsRatio_working_3-way'!U47/(3*'OddsRatio_working_3-way'!X47^(1/3))*COS(('OddsRatio_working_3-way'!Y47)/3)</f>
        <v>0.52865193501242402</v>
      </c>
      <c r="AG47" s="11">
        <f>-'OddsRatio_working_3-way'!U47/(3*'OddsRatio_working_3-way'!X47^(1/3))*COS(('OddsRatio_working_3-way'!Y47+2*PI())/3)</f>
        <v>-0.35199354667666921</v>
      </c>
      <c r="AH47" s="11">
        <f>-'OddsRatio_working_3-way'!U47/(3*'OddsRatio_working_3-way'!X47^(1/3))*COS(('OddsRatio_working_3-way'!Y47+4*PI())/3)</f>
        <v>-0.1766583883357549</v>
      </c>
      <c r="AI47" s="11">
        <f>'OddsRatio_working_3-way'!U47/(3*'OddsRatio_working_3-way'!X47^(1/3))*SIN(('OddsRatio_working_3-way'!Y47)/3)</f>
        <v>-0.10122980086653258</v>
      </c>
      <c r="AJ47" s="11">
        <f>'OddsRatio_working_3-way'!U47/(3*'OddsRatio_working_3-way'!X47^(1/3))*SIN(('OddsRatio_working_3-way'!Y47+2*PI())/3)</f>
        <v>-0.40721110504729296</v>
      </c>
      <c r="AK47" s="11">
        <f>'OddsRatio_working_3-way'!U47/(3*'OddsRatio_working_3-way'!X47^(1/3))*SIN(('OddsRatio_working_3-way'!Y47+4*PI())/3)</f>
        <v>0.50844090591382551</v>
      </c>
      <c r="AL47" s="11">
        <f>'OddsRatio_working_3-way'!Z47+'OddsRatio_working_3-way'!AF47</f>
        <v>1.057303870024848</v>
      </c>
      <c r="AM47" s="11">
        <f>'OddsRatio_working_3-way'!AA47+'OddsRatio_working_3-way'!AG47</f>
        <v>-0.70398709335333842</v>
      </c>
      <c r="AN47" s="11">
        <f>'OddsRatio_working_3-way'!AB47+'OddsRatio_working_3-way'!AH47</f>
        <v>-0.35331677667150979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1.057303870024848</v>
      </c>
      <c r="AS47" s="11">
        <f>IF(('OddsRatio_working_3-way'!X47=0),IF(Q47&gt;0,-Q47^(1/3),(-Q47)^(1/3)),'OddsRatio_working_3-way'!AM47-'OddsRatio_working_3-way'!R47/3)</f>
        <v>-0.70398709335333842</v>
      </c>
      <c r="AT47" s="11">
        <f>IF(('OddsRatio_working_3-way'!X47=0),IF(Q47&gt;0,-Q47^(1/3),(-Q47)^(1/3)),'OddsRatio_working_3-way'!AN47-'OddsRatio_working_3-way'!R47/3)</f>
        <v>-0.35331677667150979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2.94</v>
      </c>
      <c r="B48" s="4">
        <f>IF('True_Odds_Calculator_3-way'!B49="","",'True_Odds_Calculator_3-way'!B49)</f>
        <v>3.36</v>
      </c>
      <c r="C48" s="4">
        <f>IF('True_Odds_Calculator_3-way'!C49="","",'True_Odds_Calculator_3-way'!C49)</f>
        <v>2.5299999999999998</v>
      </c>
      <c r="D48" s="9">
        <f t="shared" si="13"/>
        <v>0.32912218238492358</v>
      </c>
      <c r="E48" s="9">
        <f t="shared" si="14"/>
        <v>0.28738231778932594</v>
      </c>
      <c r="F48" s="9">
        <f t="shared" si="15"/>
        <v>0.38349549982575049</v>
      </c>
      <c r="G48" s="9">
        <f t="shared" si="16"/>
        <v>1.0507140708144789</v>
      </c>
      <c r="H48" s="9">
        <f t="shared" si="17"/>
        <v>3.0383852973800893</v>
      </c>
      <c r="I48" s="9">
        <f t="shared" si="18"/>
        <v>3.4796852071221704</v>
      </c>
      <c r="J48" s="9">
        <f t="shared" si="19"/>
        <v>2.6075925283461521</v>
      </c>
      <c r="K48" s="11">
        <f t="shared" si="20"/>
        <v>0.3401360544217687</v>
      </c>
      <c r="L48" s="11">
        <f t="shared" si="21"/>
        <v>0.29761904761904762</v>
      </c>
      <c r="M48" s="11">
        <f t="shared" si="22"/>
        <v>0.39525691699604748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-0.28028382442756883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0.23327136237517782</v>
      </c>
      <c r="Q48" s="11">
        <f>2*'OddsRatio_working_3-way'!K48*'OddsRatio_working_3-way'!L48*'OddsRatio_working_3-way'!M48</f>
        <v>8.0024481089254834E-2</v>
      </c>
      <c r="R48" s="11">
        <f t="shared" si="23"/>
        <v>0</v>
      </c>
      <c r="S48" s="11">
        <f t="shared" si="24"/>
        <v>-0.83226837243138874</v>
      </c>
      <c r="T48" s="11">
        <f t="shared" si="25"/>
        <v>-0.28551230615141981</v>
      </c>
      <c r="U48" s="11">
        <f>'OddsRatio_working_3-way'!S48-'OddsRatio_working_3-way'!R48^2/3</f>
        <v>-0.83226837243138874</v>
      </c>
      <c r="V48" s="11">
        <f>'OddsRatio_working_3-way'!S48*'OddsRatio_working_3-way'!R48/3-2*'OddsRatio_working_3-way'!R48^3/27-'OddsRatio_working_3-way'!T48</f>
        <v>0.28551230615141981</v>
      </c>
      <c r="W48" s="11">
        <f>'OddsRatio_working_3-way'!V48^2+4*'OddsRatio_working_3-way'!U48^3/27</f>
        <v>-3.8883333034276657E-3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0.1461211913680984</v>
      </c>
      <c r="Y48" s="11">
        <f>IF('OddsRatio_working_3-way'!W48&gt;=0,IF('OddsRatio_working_3-way'!V48+SQRT('OddsRatio_working_3-way'!W48)&gt;0,0,PI()),ACOS('OddsRatio_working_3-way'!V48/(2*'OddsRatio_working_3-way'!X48)))</f>
        <v>0.21502571124004199</v>
      </c>
      <c r="Z48" s="11">
        <f>'OddsRatio_working_3-way'!X48^(1/3)*COS('OddsRatio_working_3-way'!Y48/3)</f>
        <v>0.52535703540723944</v>
      </c>
      <c r="AA48" s="11">
        <f>'OddsRatio_working_3-way'!X48^(1/3)*COS(('OddsRatio_working_3-way'!Y48+2*PI())/3)</f>
        <v>-0.29534474060946841</v>
      </c>
      <c r="AB48" s="11">
        <f>'OddsRatio_working_3-way'!X48^(1/3)*COS(('OddsRatio_working_3-way'!Y48+4*PI())/3)</f>
        <v>-0.23001229479777113</v>
      </c>
      <c r="AC48" s="11">
        <f>'OddsRatio_working_3-way'!X48^(1/3)*SIN('OddsRatio_working_3-way'!Y48/3)</f>
        <v>3.7719705176200123E-2</v>
      </c>
      <c r="AD48" s="11">
        <f>'OddsRatio_working_3-way'!X48^(1/3)*SIN(('OddsRatio_working_3-way'!Y48+2*PI())/3)</f>
        <v>0.43611268613145004</v>
      </c>
      <c r="AE48" s="11">
        <f>'OddsRatio_working_3-way'!X48^(1/3)*SIN(('OddsRatio_working_3-way'!Y48+4*PI())/3)</f>
        <v>-0.47383239130765015</v>
      </c>
      <c r="AF48" s="11">
        <f>-'OddsRatio_working_3-way'!U48/(3*'OddsRatio_working_3-way'!X48^(1/3))*COS(('OddsRatio_working_3-way'!Y48)/3)</f>
        <v>0.52535703540723955</v>
      </c>
      <c r="AG48" s="11">
        <f>-'OddsRatio_working_3-way'!U48/(3*'OddsRatio_working_3-way'!X48^(1/3))*COS(('OddsRatio_working_3-way'!Y48+2*PI())/3)</f>
        <v>-0.29534474060946847</v>
      </c>
      <c r="AH48" s="11">
        <f>-'OddsRatio_working_3-way'!U48/(3*'OddsRatio_working_3-way'!X48^(1/3))*COS(('OddsRatio_working_3-way'!Y48+4*PI())/3)</f>
        <v>-0.23001229479777119</v>
      </c>
      <c r="AI48" s="11">
        <f>'OddsRatio_working_3-way'!U48/(3*'OddsRatio_working_3-way'!X48^(1/3))*SIN(('OddsRatio_working_3-way'!Y48)/3)</f>
        <v>-3.771970517620013E-2</v>
      </c>
      <c r="AJ48" s="11">
        <f>'OddsRatio_working_3-way'!U48/(3*'OddsRatio_working_3-way'!X48^(1/3))*SIN(('OddsRatio_working_3-way'!Y48+2*PI())/3)</f>
        <v>-0.43611268613145016</v>
      </c>
      <c r="AK48" s="11">
        <f>'OddsRatio_working_3-way'!U48/(3*'OddsRatio_working_3-way'!X48^(1/3))*SIN(('OddsRatio_working_3-way'!Y48+4*PI())/3)</f>
        <v>0.47383239130765026</v>
      </c>
      <c r="AL48" s="11">
        <f>'OddsRatio_working_3-way'!Z48+'OddsRatio_working_3-way'!AF48</f>
        <v>1.0507140708144789</v>
      </c>
      <c r="AM48" s="11">
        <f>'OddsRatio_working_3-way'!AA48+'OddsRatio_working_3-way'!AG48</f>
        <v>-0.59068948121893694</v>
      </c>
      <c r="AN48" s="11">
        <f>'OddsRatio_working_3-way'!AB48+'OddsRatio_working_3-way'!AH48</f>
        <v>-0.46002458959554232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1.0507140708144789</v>
      </c>
      <c r="AS48" s="11">
        <f>IF(('OddsRatio_working_3-way'!X48=0),IF(Q48&gt;0,-Q48^(1/3),(-Q48)^(1/3)),'OddsRatio_working_3-way'!AM48-'OddsRatio_working_3-way'!R48/3)</f>
        <v>-0.59068948121893694</v>
      </c>
      <c r="AT48" s="11">
        <f>IF(('OddsRatio_working_3-way'!X48=0),IF(Q48&gt;0,-Q48^(1/3),(-Q48)^(1/3)),'OddsRatio_working_3-way'!AN48-'OddsRatio_working_3-way'!R48/3)</f>
        <v>-0.46002458959554232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1.66</v>
      </c>
      <c r="B49" s="4">
        <f>IF('True_Odds_Calculator_3-way'!B50="","",'True_Odds_Calculator_3-way'!B50)</f>
        <v>3.85</v>
      </c>
      <c r="C49" s="4">
        <f>IF('True_Odds_Calculator_3-way'!C50="","",'True_Odds_Calculator_3-way'!C50)</f>
        <v>5.74</v>
      </c>
      <c r="D49" s="9">
        <f t="shared" si="13"/>
        <v>0.58706637363546865</v>
      </c>
      <c r="E49" s="9">
        <f t="shared" si="14"/>
        <v>0.24768759390560252</v>
      </c>
      <c r="F49" s="9">
        <f t="shared" si="15"/>
        <v>0.1652460324589291</v>
      </c>
      <c r="G49" s="9">
        <f t="shared" si="16"/>
        <v>1.0657347069101992</v>
      </c>
      <c r="H49" s="9">
        <f t="shared" si="17"/>
        <v>1.7033849065607312</v>
      </c>
      <c r="I49" s="9">
        <f t="shared" si="18"/>
        <v>4.0373439146940688</v>
      </c>
      <c r="J49" s="9">
        <f t="shared" si="19"/>
        <v>6.0515825107543435</v>
      </c>
      <c r="K49" s="11">
        <f t="shared" si="20"/>
        <v>0.60240963855421692</v>
      </c>
      <c r="L49" s="11">
        <f t="shared" si="21"/>
        <v>0.25974025974025972</v>
      </c>
      <c r="M49" s="11">
        <f t="shared" si="22"/>
        <v>0.17421602787456444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-0.24304485238115237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0.22489160224771659</v>
      </c>
      <c r="Q49" s="11">
        <f>2*'OddsRatio_working_3-way'!K49*'OddsRatio_working_3-way'!L49*'OddsRatio_working_3-way'!M49</f>
        <v>5.4519176302476741E-2</v>
      </c>
      <c r="R49" s="11">
        <f t="shared" si="23"/>
        <v>0</v>
      </c>
      <c r="S49" s="11">
        <f t="shared" si="24"/>
        <v>-0.92530905322377643</v>
      </c>
      <c r="T49" s="11">
        <f t="shared" si="25"/>
        <v>-0.22431734623606697</v>
      </c>
      <c r="U49" s="11">
        <f>'OddsRatio_working_3-way'!S49-'OddsRatio_working_3-way'!R49^2/3</f>
        <v>-0.92530905322377643</v>
      </c>
      <c r="V49" s="11">
        <f>'OddsRatio_working_3-way'!S49*'OddsRatio_working_3-way'!R49/3-2*'OddsRatio_working_3-way'!R49^3/27-'OddsRatio_working_3-way'!T49</f>
        <v>0.22431734623606697</v>
      </c>
      <c r="W49" s="11">
        <f>'OddsRatio_working_3-way'!V49^2+4*'OddsRatio_working_3-way'!U49^3/27</f>
        <v>-6.7051608336772733E-2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0.17129643907504638</v>
      </c>
      <c r="Y49" s="11">
        <f>IF('OddsRatio_working_3-way'!W49&gt;=0,IF('OddsRatio_working_3-way'!V49+SQRT('OddsRatio_working_3-way'!W49)&gt;0,0,PI()),ACOS('OddsRatio_working_3-way'!V49/(2*'OddsRatio_working_3-way'!X49)))</f>
        <v>0.85692651589092772</v>
      </c>
      <c r="Z49" s="11">
        <f>'OddsRatio_working_3-way'!X49^(1/3)*COS('OddsRatio_working_3-way'!Y49/3)</f>
        <v>0.53286735345509972</v>
      </c>
      <c r="AA49" s="11">
        <f>'OddsRatio_working_3-way'!X49^(1/3)*COS(('OddsRatio_working_3-way'!Y49+2*PI())/3)</f>
        <v>-0.40195692573768277</v>
      </c>
      <c r="AB49" s="11">
        <f>'OddsRatio_working_3-way'!X49^(1/3)*COS(('OddsRatio_working_3-way'!Y49+4*PI())/3)</f>
        <v>-0.13091042771741709</v>
      </c>
      <c r="AC49" s="11">
        <f>'OddsRatio_working_3-way'!X49^(1/3)*SIN('OddsRatio_working_3-way'!Y49/3)</f>
        <v>0.15648876859490593</v>
      </c>
      <c r="AD49" s="11">
        <f>'OddsRatio_working_3-way'!X49^(1/3)*SIN(('OddsRatio_working_3-way'!Y49+2*PI())/3)</f>
        <v>0.38323228064204506</v>
      </c>
      <c r="AE49" s="11">
        <f>'OddsRatio_working_3-way'!X49^(1/3)*SIN(('OddsRatio_working_3-way'!Y49+4*PI())/3)</f>
        <v>-0.53972104923695086</v>
      </c>
      <c r="AF49" s="11">
        <f>-'OddsRatio_working_3-way'!U49/(3*'OddsRatio_working_3-way'!X49^(1/3))*COS(('OddsRatio_working_3-way'!Y49)/3)</f>
        <v>0.53286735345509961</v>
      </c>
      <c r="AG49" s="11">
        <f>-'OddsRatio_working_3-way'!U49/(3*'OddsRatio_working_3-way'!X49^(1/3))*COS(('OddsRatio_working_3-way'!Y49+2*PI())/3)</f>
        <v>-0.40195692573768271</v>
      </c>
      <c r="AH49" s="11">
        <f>-'OddsRatio_working_3-way'!U49/(3*'OddsRatio_working_3-way'!X49^(1/3))*COS(('OddsRatio_working_3-way'!Y49+4*PI())/3)</f>
        <v>-0.13091042771741707</v>
      </c>
      <c r="AI49" s="11">
        <f>'OddsRatio_working_3-way'!U49/(3*'OddsRatio_working_3-way'!X49^(1/3))*SIN(('OddsRatio_working_3-way'!Y49)/3)</f>
        <v>-0.1564887685949059</v>
      </c>
      <c r="AJ49" s="11">
        <f>'OddsRatio_working_3-way'!U49/(3*'OddsRatio_working_3-way'!X49^(1/3))*SIN(('OddsRatio_working_3-way'!Y49+2*PI())/3)</f>
        <v>-0.38323228064204495</v>
      </c>
      <c r="AK49" s="11">
        <f>'OddsRatio_working_3-way'!U49/(3*'OddsRatio_working_3-way'!X49^(1/3))*SIN(('OddsRatio_working_3-way'!Y49+4*PI())/3)</f>
        <v>0.53972104923695075</v>
      </c>
      <c r="AL49" s="11">
        <f>'OddsRatio_working_3-way'!Z49+'OddsRatio_working_3-way'!AF49</f>
        <v>1.0657347069101992</v>
      </c>
      <c r="AM49" s="11">
        <f>'OddsRatio_working_3-way'!AA49+'OddsRatio_working_3-way'!AG49</f>
        <v>-0.80391385147536543</v>
      </c>
      <c r="AN49" s="11">
        <f>'OddsRatio_working_3-way'!AB49+'OddsRatio_working_3-way'!AH49</f>
        <v>-0.26182085543483413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1.0657347069101992</v>
      </c>
      <c r="AS49" s="11">
        <f>IF(('OddsRatio_working_3-way'!X49=0),IF(Q49&gt;0,-Q49^(1/3),(-Q49)^(1/3)),'OddsRatio_working_3-way'!AM49-'OddsRatio_working_3-way'!R49/3)</f>
        <v>-0.80391385147536543</v>
      </c>
      <c r="AT49" s="11">
        <f>IF(('OddsRatio_working_3-way'!X49=0),IF(Q49&gt;0,-Q49^(1/3),(-Q49)^(1/3)),'OddsRatio_working_3-way'!AN49-'OddsRatio_working_3-way'!R49/3)</f>
        <v>-0.26182085543483413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1.85</v>
      </c>
      <c r="B50" s="4">
        <f>IF('True_Odds_Calculator_3-way'!B51="","",'True_Odds_Calculator_3-way'!B51)</f>
        <v>3.78</v>
      </c>
      <c r="C50" s="4">
        <f>IF('True_Odds_Calculator_3-way'!C51="","",'True_Odds_Calculator_3-way'!C51)</f>
        <v>4.32</v>
      </c>
      <c r="D50" s="9">
        <f t="shared" si="13"/>
        <v>0.52575851370965632</v>
      </c>
      <c r="E50" s="9">
        <f t="shared" si="14"/>
        <v>0.2531571197538115</v>
      </c>
      <c r="F50" s="9">
        <f t="shared" si="15"/>
        <v>0.22108436653653235</v>
      </c>
      <c r="G50" s="9">
        <f t="shared" si="16"/>
        <v>1.0611928210252275</v>
      </c>
      <c r="H50" s="9">
        <f t="shared" si="17"/>
        <v>1.9020138978714431</v>
      </c>
      <c r="I50" s="9">
        <f t="shared" si="18"/>
        <v>3.9501160424501318</v>
      </c>
      <c r="J50" s="9">
        <f t="shared" si="19"/>
        <v>4.5231601658037555</v>
      </c>
      <c r="K50" s="11">
        <f t="shared" si="20"/>
        <v>0.54054054054054046</v>
      </c>
      <c r="L50" s="11">
        <f t="shared" si="21"/>
        <v>0.26455026455026459</v>
      </c>
      <c r="M50" s="11">
        <f t="shared" si="22"/>
        <v>0.23148148148148145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-0.25968958376365792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0.23005810042847075</v>
      </c>
      <c r="Q50" s="11">
        <f>2*'OddsRatio_working_3-way'!K50*'OddsRatio_working_3-way'!L50*'OddsRatio_working_3-way'!M50</f>
        <v>6.6203769907473606E-2</v>
      </c>
      <c r="R50" s="11">
        <f t="shared" si="23"/>
        <v>0</v>
      </c>
      <c r="S50" s="11">
        <f t="shared" si="24"/>
        <v>-0.88589652728561252</v>
      </c>
      <c r="T50" s="11">
        <f t="shared" si="25"/>
        <v>-0.25493425245629142</v>
      </c>
      <c r="U50" s="11">
        <f>'OddsRatio_working_3-way'!S50-'OddsRatio_working_3-way'!R50^2/3</f>
        <v>-0.88589652728561252</v>
      </c>
      <c r="V50" s="11">
        <f>'OddsRatio_working_3-way'!S50*'OddsRatio_working_3-way'!R50/3-2*'OddsRatio_working_3-way'!R50^3/27-'OddsRatio_working_3-way'!T50</f>
        <v>0.25493425245629142</v>
      </c>
      <c r="W50" s="11">
        <f>'OddsRatio_working_3-way'!V50^2+4*'OddsRatio_working_3-way'!U50^3/27</f>
        <v>-3.8010424325489942E-2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0.16046954337267405</v>
      </c>
      <c r="Y50" s="11">
        <f>IF('OddsRatio_working_3-way'!W50&gt;=0,IF('OddsRatio_working_3-way'!V50+SQRT('OddsRatio_working_3-way'!W50)&gt;0,0,PI()),ACOS('OddsRatio_working_3-way'!V50/(2*'OddsRatio_working_3-way'!X50)))</f>
        <v>0.65287856100758146</v>
      </c>
      <c r="Z50" s="11">
        <f>'OddsRatio_working_3-way'!X50^(1/3)*COS('OddsRatio_working_3-way'!Y50/3)</f>
        <v>0.53059641051261375</v>
      </c>
      <c r="AA50" s="11">
        <f>'OddsRatio_working_3-way'!X50^(1/3)*COS(('OddsRatio_working_3-way'!Y50+2*PI())/3)</f>
        <v>-0.36690882814953868</v>
      </c>
      <c r="AB50" s="11">
        <f>'OddsRatio_working_3-way'!X50^(1/3)*COS(('OddsRatio_working_3-way'!Y50+4*PI())/3)</f>
        <v>-0.16368758236307521</v>
      </c>
      <c r="AC50" s="11">
        <f>'OddsRatio_working_3-way'!X50^(1/3)*SIN('OddsRatio_working_3-way'!Y50/3)</f>
        <v>0.11732984095986586</v>
      </c>
      <c r="AD50" s="11">
        <f>'OddsRatio_working_3-way'!X50^(1/3)*SIN(('OddsRatio_working_3-way'!Y50+2*PI())/3)</f>
        <v>0.40084505018082711</v>
      </c>
      <c r="AE50" s="11">
        <f>'OddsRatio_working_3-way'!X50^(1/3)*SIN(('OddsRatio_working_3-way'!Y50+4*PI())/3)</f>
        <v>-0.51817489114069293</v>
      </c>
      <c r="AF50" s="11">
        <f>-'OddsRatio_working_3-way'!U50/(3*'OddsRatio_working_3-way'!X50^(1/3))*COS(('OddsRatio_working_3-way'!Y50)/3)</f>
        <v>0.53059641051261375</v>
      </c>
      <c r="AG50" s="11">
        <f>-'OddsRatio_working_3-way'!U50/(3*'OddsRatio_working_3-way'!X50^(1/3))*COS(('OddsRatio_working_3-way'!Y50+2*PI())/3)</f>
        <v>-0.36690882814953868</v>
      </c>
      <c r="AH50" s="11">
        <f>-'OddsRatio_working_3-way'!U50/(3*'OddsRatio_working_3-way'!X50^(1/3))*COS(('OddsRatio_working_3-way'!Y50+4*PI())/3)</f>
        <v>-0.16368758236307521</v>
      </c>
      <c r="AI50" s="11">
        <f>'OddsRatio_working_3-way'!U50/(3*'OddsRatio_working_3-way'!X50^(1/3))*SIN(('OddsRatio_working_3-way'!Y50)/3)</f>
        <v>-0.11732984095986586</v>
      </c>
      <c r="AJ50" s="11">
        <f>'OddsRatio_working_3-way'!U50/(3*'OddsRatio_working_3-way'!X50^(1/3))*SIN(('OddsRatio_working_3-way'!Y50+2*PI())/3)</f>
        <v>-0.40084505018082711</v>
      </c>
      <c r="AK50" s="11">
        <f>'OddsRatio_working_3-way'!U50/(3*'OddsRatio_working_3-way'!X50^(1/3))*SIN(('OddsRatio_working_3-way'!Y50+4*PI())/3)</f>
        <v>0.51817489114069293</v>
      </c>
      <c r="AL50" s="11">
        <f>'OddsRatio_working_3-way'!Z50+'OddsRatio_working_3-way'!AF50</f>
        <v>1.0611928210252275</v>
      </c>
      <c r="AM50" s="11">
        <f>'OddsRatio_working_3-way'!AA50+'OddsRatio_working_3-way'!AG50</f>
        <v>-0.73381765629907736</v>
      </c>
      <c r="AN50" s="11">
        <f>'OddsRatio_working_3-way'!AB50+'OddsRatio_working_3-way'!AH50</f>
        <v>-0.32737516472615041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1.0611928210252275</v>
      </c>
      <c r="AS50" s="11">
        <f>IF(('OddsRatio_working_3-way'!X50=0),IF(Q50&gt;0,-Q50^(1/3),(-Q50)^(1/3)),'OddsRatio_working_3-way'!AM50-'OddsRatio_working_3-way'!R50/3)</f>
        <v>-0.73381765629907736</v>
      </c>
      <c r="AT50" s="11">
        <f>IF(('OddsRatio_working_3-way'!X50=0),IF(Q50&gt;0,-Q50^(1/3),(-Q50)^(1/3)),'OddsRatio_working_3-way'!AN50-'OddsRatio_working_3-way'!R50/3)</f>
        <v>-0.32737516472615041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3.95</v>
      </c>
      <c r="B51" s="4">
        <f>IF('True_Odds_Calculator_3-way'!B52="","",'True_Odds_Calculator_3-way'!B52)</f>
        <v>3.64</v>
      </c>
      <c r="C51" s="4">
        <f>IF('True_Odds_Calculator_3-way'!C52="","",'True_Odds_Calculator_3-way'!C52)</f>
        <v>1.97</v>
      </c>
      <c r="D51" s="9">
        <f t="shared" si="13"/>
        <v>0.24270958035068521</v>
      </c>
      <c r="E51" s="9">
        <f t="shared" si="14"/>
        <v>0.26369428484016955</v>
      </c>
      <c r="F51" s="9">
        <f t="shared" si="15"/>
        <v>0.4935961348091451</v>
      </c>
      <c r="G51" s="9">
        <f t="shared" si="16"/>
        <v>1.0576781372180037</v>
      </c>
      <c r="H51" s="9">
        <f t="shared" si="17"/>
        <v>4.120150504793112</v>
      </c>
      <c r="I51" s="9">
        <f t="shared" si="18"/>
        <v>3.7922702822555303</v>
      </c>
      <c r="J51" s="9">
        <f t="shared" si="19"/>
        <v>2.0259477931014636</v>
      </c>
      <c r="K51" s="11">
        <f t="shared" si="20"/>
        <v>0.25316455696202528</v>
      </c>
      <c r="L51" s="11">
        <f t="shared" si="21"/>
        <v>0.27472527472527469</v>
      </c>
      <c r="M51" s="11">
        <f t="shared" si="22"/>
        <v>0.50761421319796951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-0.26670611403632027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0.23160030870626511</v>
      </c>
      <c r="Q51" s="11">
        <f>2*'OddsRatio_working_3-way'!K51*'OddsRatio_working_3-way'!L51*'OddsRatio_working_3-way'!M51</f>
        <v>7.0609850215324718E-2</v>
      </c>
      <c r="R51" s="11">
        <f t="shared" si="23"/>
        <v>0</v>
      </c>
      <c r="S51" s="11">
        <f t="shared" si="24"/>
        <v>-0.86837270132744526</v>
      </c>
      <c r="T51" s="11">
        <f t="shared" si="25"/>
        <v>-0.26474777479495282</v>
      </c>
      <c r="U51" s="11">
        <f>'OddsRatio_working_3-way'!S51-'OddsRatio_working_3-way'!R51^2/3</f>
        <v>-0.86837270132744526</v>
      </c>
      <c r="V51" s="11">
        <f>'OddsRatio_working_3-way'!S51*'OddsRatio_working_3-way'!R51/3-2*'OddsRatio_working_3-way'!R51^3/27-'OddsRatio_working_3-way'!T51</f>
        <v>0.26474777479495282</v>
      </c>
      <c r="W51" s="11">
        <f>'OddsRatio_working_3-way'!V51^2+4*'OddsRatio_working_3-way'!U51^3/27</f>
        <v>-2.6918215761640898E-2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0.15573182078538086</v>
      </c>
      <c r="Y51" s="11">
        <f>IF('OddsRatio_working_3-way'!W51&gt;=0,IF('OddsRatio_working_3-way'!V51+SQRT('OddsRatio_working_3-way'!W51)&gt;0,0,PI()),ACOS('OddsRatio_working_3-way'!V51/(2*'OddsRatio_working_3-way'!X51)))</f>
        <v>0.5547886069154051</v>
      </c>
      <c r="Z51" s="11">
        <f>'OddsRatio_working_3-way'!X51^(1/3)*COS('OddsRatio_working_3-way'!Y51/3)</f>
        <v>0.52883906860900187</v>
      </c>
      <c r="AA51" s="11">
        <f>'OddsRatio_working_3-way'!X51^(1/3)*COS(('OddsRatio_working_3-way'!Y51+2*PI())/3)</f>
        <v>-0.350093946858273</v>
      </c>
      <c r="AB51" s="11">
        <f>'OddsRatio_working_3-way'!X51^(1/3)*COS(('OddsRatio_working_3-way'!Y51+4*PI())/3)</f>
        <v>-0.17874512175072874</v>
      </c>
      <c r="AC51" s="11">
        <f>'OddsRatio_working_3-way'!X51^(1/3)*SIN('OddsRatio_working_3-way'!Y51/3)</f>
        <v>9.8928290301166733E-2</v>
      </c>
      <c r="AD51" s="11">
        <f>'OddsRatio_working_3-way'!X51^(1/3)*SIN(('OddsRatio_working_3-way'!Y51+2*PI())/3)</f>
        <v>0.4085239227785139</v>
      </c>
      <c r="AE51" s="11">
        <f>'OddsRatio_working_3-way'!X51^(1/3)*SIN(('OddsRatio_working_3-way'!Y51+4*PI())/3)</f>
        <v>-0.50745221307968069</v>
      </c>
      <c r="AF51" s="11">
        <f>-'OddsRatio_working_3-way'!U51/(3*'OddsRatio_working_3-way'!X51^(1/3))*COS(('OddsRatio_working_3-way'!Y51)/3)</f>
        <v>0.52883906860900176</v>
      </c>
      <c r="AG51" s="11">
        <f>-'OddsRatio_working_3-way'!U51/(3*'OddsRatio_working_3-way'!X51^(1/3))*COS(('OddsRatio_working_3-way'!Y51+2*PI())/3)</f>
        <v>-0.35009394685827294</v>
      </c>
      <c r="AH51" s="11">
        <f>-'OddsRatio_working_3-way'!U51/(3*'OddsRatio_working_3-way'!X51^(1/3))*COS(('OddsRatio_working_3-way'!Y51+4*PI())/3)</f>
        <v>-0.17874512175072871</v>
      </c>
      <c r="AI51" s="11">
        <f>'OddsRatio_working_3-way'!U51/(3*'OddsRatio_working_3-way'!X51^(1/3))*SIN(('OddsRatio_working_3-way'!Y51)/3)</f>
        <v>-9.8928290301166719E-2</v>
      </c>
      <c r="AJ51" s="11">
        <f>'OddsRatio_working_3-way'!U51/(3*'OddsRatio_working_3-way'!X51^(1/3))*SIN(('OddsRatio_working_3-way'!Y51+2*PI())/3)</f>
        <v>-0.40852392277851379</v>
      </c>
      <c r="AK51" s="11">
        <f>'OddsRatio_working_3-way'!U51/(3*'OddsRatio_working_3-way'!X51^(1/3))*SIN(('OddsRatio_working_3-way'!Y51+4*PI())/3)</f>
        <v>0.50745221307968058</v>
      </c>
      <c r="AL51" s="11">
        <f>'OddsRatio_working_3-way'!Z51+'OddsRatio_working_3-way'!AF51</f>
        <v>1.0576781372180037</v>
      </c>
      <c r="AM51" s="11">
        <f>'OddsRatio_working_3-way'!AA51+'OddsRatio_working_3-way'!AG51</f>
        <v>-0.70018789371654599</v>
      </c>
      <c r="AN51" s="11">
        <f>'OddsRatio_working_3-way'!AB51+'OddsRatio_working_3-way'!AH51</f>
        <v>-0.35749024350145742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1.0576781372180037</v>
      </c>
      <c r="AS51" s="11">
        <f>IF(('OddsRatio_working_3-way'!X51=0),IF(Q51&gt;0,-Q51^(1/3),(-Q51)^(1/3)),'OddsRatio_working_3-way'!AM51-'OddsRatio_working_3-way'!R51/3)</f>
        <v>-0.70018789371654599</v>
      </c>
      <c r="AT51" s="11">
        <f>IF(('OddsRatio_working_3-way'!X51=0),IF(Q51&gt;0,-Q51^(1/3),(-Q51)^(1/3)),'OddsRatio_working_3-way'!AN51-'OddsRatio_working_3-way'!R51/3)</f>
        <v>-0.35749024350145742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1.91</v>
      </c>
      <c r="B52" s="4">
        <f>IF('True_Odds_Calculator_3-way'!B53="","",'True_Odds_Calculator_3-way'!B53)</f>
        <v>3.45</v>
      </c>
      <c r="C52" s="4">
        <f>IF('True_Odds_Calculator_3-way'!C53="","",'True_Odds_Calculator_3-way'!C53)</f>
        <v>4.53</v>
      </c>
      <c r="D52" s="9">
        <f t="shared" si="13"/>
        <v>0.50985579488683341</v>
      </c>
      <c r="E52" s="9">
        <f t="shared" si="14"/>
        <v>0.27868970508657309</v>
      </c>
      <c r="F52" s="9">
        <f t="shared" si="15"/>
        <v>0.21145450002659355</v>
      </c>
      <c r="G52" s="9">
        <f t="shared" si="16"/>
        <v>1.0564163652163949</v>
      </c>
      <c r="H52" s="9">
        <f t="shared" si="17"/>
        <v>1.9613388923469195</v>
      </c>
      <c r="I52" s="9">
        <f t="shared" si="18"/>
        <v>3.5882200947801666</v>
      </c>
      <c r="J52" s="9">
        <f t="shared" si="19"/>
        <v>4.7291497692138744</v>
      </c>
      <c r="K52" s="11">
        <f t="shared" si="20"/>
        <v>0.52356020942408377</v>
      </c>
      <c r="L52" s="11">
        <f t="shared" si="21"/>
        <v>0.28985507246376813</v>
      </c>
      <c r="M52" s="11">
        <f t="shared" si="22"/>
        <v>0.22075055187637968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-0.26365227173406347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0.23081740684850985</v>
      </c>
      <c r="Q52" s="11">
        <f>2*'OddsRatio_working_3-way'!K52*'OddsRatio_working_3-way'!L52*'OddsRatio_working_3-way'!M52</f>
        <v>6.7000698649785168E-2</v>
      </c>
      <c r="R52" s="11">
        <f t="shared" si="23"/>
        <v>0</v>
      </c>
      <c r="S52" s="11">
        <f t="shared" si="24"/>
        <v>-0.87546147556553977</v>
      </c>
      <c r="T52" s="11">
        <f t="shared" si="25"/>
        <v>-0.2541252468985602</v>
      </c>
      <c r="U52" s="11">
        <f>'OddsRatio_working_3-way'!S52-'OddsRatio_working_3-way'!R52^2/3</f>
        <v>-0.87546147556553977</v>
      </c>
      <c r="V52" s="11">
        <f>'OddsRatio_working_3-way'!S52*'OddsRatio_working_3-way'!R52/3-2*'OddsRatio_working_3-way'!R52^3/27-'OddsRatio_working_3-way'!T52</f>
        <v>0.2541252468985602</v>
      </c>
      <c r="W52" s="11">
        <f>'OddsRatio_working_3-way'!V52^2+4*'OddsRatio_working_3-way'!U52^3/27</f>
        <v>-3.482515678609116E-2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0.15764263216001037</v>
      </c>
      <c r="Y52" s="11">
        <f>IF('OddsRatio_working_3-way'!W52&gt;=0,IF('OddsRatio_working_3-way'!V52+SQRT('OddsRatio_working_3-way'!W52)&gt;0,0,PI()),ACOS('OddsRatio_working_3-way'!V52/(2*'OddsRatio_working_3-way'!X52)))</f>
        <v>0.63340483832599892</v>
      </c>
      <c r="Z52" s="11">
        <f>'OddsRatio_working_3-way'!X52^(1/3)*COS('OddsRatio_working_3-way'!Y52/3)</f>
        <v>0.52820818260819746</v>
      </c>
      <c r="AA52" s="11">
        <f>'OddsRatio_working_3-way'!X52^(1/3)*COS(('OddsRatio_working_3-way'!Y52+2*PI())/3)</f>
        <v>-0.36214722344854727</v>
      </c>
      <c r="AB52" s="11">
        <f>'OddsRatio_working_3-way'!X52^(1/3)*COS(('OddsRatio_working_3-way'!Y52+4*PI())/3)</f>
        <v>-0.16606095915965033</v>
      </c>
      <c r="AC52" s="11">
        <f>'OddsRatio_working_3-way'!X52^(1/3)*SIN('OddsRatio_working_3-way'!Y52/3)</f>
        <v>0.11321045747158284</v>
      </c>
      <c r="AD52" s="11">
        <f>'OddsRatio_working_3-way'!X52^(1/3)*SIN(('OddsRatio_working_3-way'!Y52+2*PI())/3)</f>
        <v>0.40083647588971733</v>
      </c>
      <c r="AE52" s="11">
        <f>'OddsRatio_working_3-way'!X52^(1/3)*SIN(('OddsRatio_working_3-way'!Y52+4*PI())/3)</f>
        <v>-0.51404693336130003</v>
      </c>
      <c r="AF52" s="11">
        <f>-'OddsRatio_working_3-way'!U52/(3*'OddsRatio_working_3-way'!X52^(1/3))*COS(('OddsRatio_working_3-way'!Y52)/3)</f>
        <v>0.52820818260819757</v>
      </c>
      <c r="AG52" s="11">
        <f>-'OddsRatio_working_3-way'!U52/(3*'OddsRatio_working_3-way'!X52^(1/3))*COS(('OddsRatio_working_3-way'!Y52+2*PI())/3)</f>
        <v>-0.36214722344854733</v>
      </c>
      <c r="AH52" s="11">
        <f>-'OddsRatio_working_3-way'!U52/(3*'OddsRatio_working_3-way'!X52^(1/3))*COS(('OddsRatio_working_3-way'!Y52+4*PI())/3)</f>
        <v>-0.16606095915965036</v>
      </c>
      <c r="AI52" s="11">
        <f>'OddsRatio_working_3-way'!U52/(3*'OddsRatio_working_3-way'!X52^(1/3))*SIN(('OddsRatio_working_3-way'!Y52)/3)</f>
        <v>-0.11321045747158287</v>
      </c>
      <c r="AJ52" s="11">
        <f>'OddsRatio_working_3-way'!U52/(3*'OddsRatio_working_3-way'!X52^(1/3))*SIN(('OddsRatio_working_3-way'!Y52+2*PI())/3)</f>
        <v>-0.40083647588971738</v>
      </c>
      <c r="AK52" s="11">
        <f>'OddsRatio_working_3-way'!U52/(3*'OddsRatio_working_3-way'!X52^(1/3))*SIN(('OddsRatio_working_3-way'!Y52+4*PI())/3)</f>
        <v>0.51404693336130014</v>
      </c>
      <c r="AL52" s="11">
        <f>'OddsRatio_working_3-way'!Z52+'OddsRatio_working_3-way'!AF52</f>
        <v>1.0564163652163949</v>
      </c>
      <c r="AM52" s="11">
        <f>'OddsRatio_working_3-way'!AA52+'OddsRatio_working_3-way'!AG52</f>
        <v>-0.72429444689709466</v>
      </c>
      <c r="AN52" s="11">
        <f>'OddsRatio_working_3-way'!AB52+'OddsRatio_working_3-way'!AH52</f>
        <v>-0.33212191831930071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1.0564163652163949</v>
      </c>
      <c r="AS52" s="11">
        <f>IF(('OddsRatio_working_3-way'!X52=0),IF(Q52&gt;0,-Q52^(1/3),(-Q52)^(1/3)),'OddsRatio_working_3-way'!AM52-'OddsRatio_working_3-way'!R52/3)</f>
        <v>-0.72429444689709466</v>
      </c>
      <c r="AT52" s="11">
        <f>IF(('OddsRatio_working_3-way'!X52=0),IF(Q52&gt;0,-Q52^(1/3),(-Q52)^(1/3)),'OddsRatio_working_3-way'!AN52-'OddsRatio_working_3-way'!R52/3)</f>
        <v>-0.33212191831930071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1.83</v>
      </c>
      <c r="B53" s="4">
        <f>IF('True_Odds_Calculator_3-way'!B54="","",'True_Odds_Calculator_3-way'!B54)</f>
        <v>3.63</v>
      </c>
      <c r="C53" s="4">
        <f>IF('True_Odds_Calculator_3-way'!C54="","",'True_Odds_Calculator_3-way'!C54)</f>
        <v>4.71</v>
      </c>
      <c r="D53" s="9">
        <f t="shared" si="13"/>
        <v>0.53250231631597267</v>
      </c>
      <c r="E53" s="9">
        <f t="shared" si="14"/>
        <v>0.26441999701270108</v>
      </c>
      <c r="F53" s="9">
        <f t="shared" si="15"/>
        <v>0.20307768667132631</v>
      </c>
      <c r="G53" s="9">
        <f t="shared" si="16"/>
        <v>1.0577422934097425</v>
      </c>
      <c r="H53" s="9">
        <f t="shared" si="17"/>
        <v>1.8779261035300863</v>
      </c>
      <c r="I53" s="9">
        <f t="shared" si="18"/>
        <v>3.7818622316676231</v>
      </c>
      <c r="J53" s="9">
        <f t="shared" si="19"/>
        <v>4.924223908550144</v>
      </c>
      <c r="K53" s="11">
        <f t="shared" si="20"/>
        <v>0.54644808743169393</v>
      </c>
      <c r="L53" s="11">
        <f t="shared" si="21"/>
        <v>0.27548209366391185</v>
      </c>
      <c r="M53" s="11">
        <f t="shared" si="22"/>
        <v>0.21231422505307856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-0.25883865151238694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0.22916090768046682</v>
      </c>
      <c r="Q53" s="11">
        <f>2*'OddsRatio_working_3-way'!K53*'OddsRatio_working_3-way'!L53*'OddsRatio_working_3-way'!M53</f>
        <v>6.3922149980604415E-2</v>
      </c>
      <c r="R53" s="11">
        <f t="shared" si="23"/>
        <v>0</v>
      </c>
      <c r="S53" s="11">
        <f t="shared" si="24"/>
        <v>-0.88534268874252786</v>
      </c>
      <c r="T53" s="11">
        <f t="shared" si="25"/>
        <v>-0.24695751429359214</v>
      </c>
      <c r="U53" s="11">
        <f>'OddsRatio_working_3-way'!S53-'OddsRatio_working_3-way'!R53^2/3</f>
        <v>-0.88534268874252786</v>
      </c>
      <c r="V53" s="11">
        <f>'OddsRatio_working_3-way'!S53*'OddsRatio_working_3-way'!R53/3-2*'OddsRatio_working_3-way'!R53^3/27-'OddsRatio_working_3-way'!T53</f>
        <v>0.24695751429359214</v>
      </c>
      <c r="W53" s="11">
        <f>'OddsRatio_working_3-way'!V53^2+4*'OddsRatio_working_3-way'!U53^3/27</f>
        <v>-4.1820822282492107E-2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0.16031908506831141</v>
      </c>
      <c r="Y53" s="11">
        <f>IF('OddsRatio_working_3-way'!W53&gt;=0,IF('OddsRatio_working_3-way'!V53+SQRT('OddsRatio_working_3-way'!W53)&gt;0,0,PI()),ACOS('OddsRatio_working_3-way'!V53/(2*'OddsRatio_working_3-way'!X53)))</f>
        <v>0.69163189917143419</v>
      </c>
      <c r="Z53" s="11">
        <f>'OddsRatio_working_3-way'!X53^(1/3)*COS('OddsRatio_working_3-way'!Y53/3)</f>
        <v>0.52887114670487123</v>
      </c>
      <c r="AA53" s="11">
        <f>'OddsRatio_working_3-way'!X53^(1/3)*COS(('OddsRatio_working_3-way'!Y53+2*PI())/3)</f>
        <v>-0.37193978174884168</v>
      </c>
      <c r="AB53" s="11">
        <f>'OddsRatio_working_3-way'!X53^(1/3)*COS(('OddsRatio_working_3-way'!Y53+4*PI())/3)</f>
        <v>-0.15693136495602994</v>
      </c>
      <c r="AC53" s="11">
        <f>'OddsRatio_working_3-way'!X53^(1/3)*SIN('OddsRatio_working_3-way'!Y53/3)</f>
        <v>0.12413516731336532</v>
      </c>
      <c r="AD53" s="11">
        <f>'OddsRatio_working_3-way'!X53^(1/3)*SIN(('OddsRatio_working_3-way'!Y53+2*PI())/3)</f>
        <v>0.39594826471834255</v>
      </c>
      <c r="AE53" s="11">
        <f>'OddsRatio_working_3-way'!X53^(1/3)*SIN(('OddsRatio_working_3-way'!Y53+4*PI())/3)</f>
        <v>-0.52008343203170782</v>
      </c>
      <c r="AF53" s="11">
        <f>-'OddsRatio_working_3-way'!U53/(3*'OddsRatio_working_3-way'!X53^(1/3))*COS(('OddsRatio_working_3-way'!Y53)/3)</f>
        <v>0.52887114670487112</v>
      </c>
      <c r="AG53" s="11">
        <f>-'OddsRatio_working_3-way'!U53/(3*'OddsRatio_working_3-way'!X53^(1/3))*COS(('OddsRatio_working_3-way'!Y53+2*PI())/3)</f>
        <v>-0.37193978174884157</v>
      </c>
      <c r="AH53" s="11">
        <f>-'OddsRatio_working_3-way'!U53/(3*'OddsRatio_working_3-way'!X53^(1/3))*COS(('OddsRatio_working_3-way'!Y53+4*PI())/3)</f>
        <v>-0.15693136495602991</v>
      </c>
      <c r="AI53" s="11">
        <f>'OddsRatio_working_3-way'!U53/(3*'OddsRatio_working_3-way'!X53^(1/3))*SIN(('OddsRatio_working_3-way'!Y53)/3)</f>
        <v>-0.1241351673133653</v>
      </c>
      <c r="AJ53" s="11">
        <f>'OddsRatio_working_3-way'!U53/(3*'OddsRatio_working_3-way'!X53^(1/3))*SIN(('OddsRatio_working_3-way'!Y53+2*PI())/3)</f>
        <v>-0.39594826471834249</v>
      </c>
      <c r="AK53" s="11">
        <f>'OddsRatio_working_3-way'!U53/(3*'OddsRatio_working_3-way'!X53^(1/3))*SIN(('OddsRatio_working_3-way'!Y53+4*PI())/3)</f>
        <v>0.5200834320317077</v>
      </c>
      <c r="AL53" s="11">
        <f>'OddsRatio_working_3-way'!Z53+'OddsRatio_working_3-way'!AF53</f>
        <v>1.0577422934097425</v>
      </c>
      <c r="AM53" s="11">
        <f>'OddsRatio_working_3-way'!AA53+'OddsRatio_working_3-way'!AG53</f>
        <v>-0.74387956349768325</v>
      </c>
      <c r="AN53" s="11">
        <f>'OddsRatio_working_3-way'!AB53+'OddsRatio_working_3-way'!AH53</f>
        <v>-0.31386272991205988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1.0577422934097425</v>
      </c>
      <c r="AS53" s="11">
        <f>IF(('OddsRatio_working_3-way'!X53=0),IF(Q53&gt;0,-Q53^(1/3),(-Q53)^(1/3)),'OddsRatio_working_3-way'!AM53-'OddsRatio_working_3-way'!R53/3)</f>
        <v>-0.74387956349768325</v>
      </c>
      <c r="AT53" s="11">
        <f>IF(('OddsRatio_working_3-way'!X53=0),IF(Q53&gt;0,-Q53^(1/3),(-Q53)^(1/3)),'OddsRatio_working_3-way'!AN53-'OddsRatio_working_3-way'!R53/3)</f>
        <v>-0.31386272991205988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2.84</v>
      </c>
      <c r="B54" s="4">
        <f>IF('True_Odds_Calculator_3-way'!B55="","",'True_Odds_Calculator_3-way'!B55)</f>
        <v>3.25</v>
      </c>
      <c r="C54" s="4">
        <f>IF('True_Odds_Calculator_3-way'!C55="","",'True_Odds_Calculator_3-way'!C55)</f>
        <v>2.68</v>
      </c>
      <c r="D54" s="9">
        <f t="shared" si="13"/>
        <v>0.34097741839021084</v>
      </c>
      <c r="E54" s="9">
        <f t="shared" si="14"/>
        <v>0.29731715965811312</v>
      </c>
      <c r="F54" s="9">
        <f t="shared" si="15"/>
        <v>0.3617054219516761</v>
      </c>
      <c r="G54" s="9">
        <f t="shared" si="16"/>
        <v>1.0504051799617415</v>
      </c>
      <c r="H54" s="9">
        <f t="shared" si="17"/>
        <v>2.9327455311296036</v>
      </c>
      <c r="I54" s="9">
        <f t="shared" si="18"/>
        <v>3.3634116549139188</v>
      </c>
      <c r="J54" s="9">
        <f t="shared" si="19"/>
        <v>2.7646807023357258</v>
      </c>
      <c r="K54" s="11">
        <f t="shared" si="20"/>
        <v>0.35211267605633806</v>
      </c>
      <c r="L54" s="11">
        <f t="shared" si="21"/>
        <v>0.30769230769230771</v>
      </c>
      <c r="M54" s="11">
        <f t="shared" si="22"/>
        <v>0.37313432835820892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-0.28117268478840907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0.2332594880419139</v>
      </c>
      <c r="Q54" s="11">
        <f>2*'OddsRatio_working_3-way'!K54*'OddsRatio_working_3-way'!L54*'OddsRatio_working_3-way'!M54</f>
        <v>8.0852508853349728E-2</v>
      </c>
      <c r="R54" s="11">
        <f t="shared" si="23"/>
        <v>0</v>
      </c>
      <c r="S54" s="11">
        <f t="shared" si="24"/>
        <v>-0.82959512307338357</v>
      </c>
      <c r="T54" s="11">
        <f t="shared" si="25"/>
        <v>-0.28755463538072229</v>
      </c>
      <c r="U54" s="11">
        <f>'OddsRatio_working_3-way'!S54-'OddsRatio_working_3-way'!R54^2/3</f>
        <v>-0.82959512307338357</v>
      </c>
      <c r="V54" s="11">
        <f>'OddsRatio_working_3-way'!S54*'OddsRatio_working_3-way'!R54/3-2*'OddsRatio_working_3-way'!R54^3/27-'OddsRatio_working_3-way'!T54</f>
        <v>0.28755463538072229</v>
      </c>
      <c r="W54" s="11">
        <f>'OddsRatio_working_3-way'!V54^2+4*'OddsRatio_working_3-way'!U54^3/27</f>
        <v>-1.8976129989788509E-3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0.14541774421293899</v>
      </c>
      <c r="Y54" s="11">
        <f>IF('OddsRatio_working_3-way'!W54&gt;=0,IF('OddsRatio_working_3-way'!V54+SQRT('OddsRatio_working_3-way'!W54)&gt;0,0,PI()),ACOS('OddsRatio_working_3-way'!V54/(2*'OddsRatio_working_3-way'!X54)))</f>
        <v>0.15034666520895379</v>
      </c>
      <c r="Z54" s="11">
        <f>'OddsRatio_working_3-way'!X54^(1/3)*COS('OddsRatio_working_3-way'!Y54/3)</f>
        <v>0.52520258998087066</v>
      </c>
      <c r="AA54" s="11">
        <f>'OddsRatio_working_3-way'!X54^(1/3)*COS(('OddsRatio_working_3-way'!Y54+2*PI())/3)</f>
        <v>-0.28541489567916839</v>
      </c>
      <c r="AB54" s="11">
        <f>'OddsRatio_working_3-way'!X54^(1/3)*COS(('OddsRatio_working_3-way'!Y54+4*PI())/3)</f>
        <v>-0.23978769430170241</v>
      </c>
      <c r="AC54" s="11">
        <f>'OddsRatio_working_3-way'!X54^(1/3)*SIN('OddsRatio_working_3-way'!Y54/3)</f>
        <v>2.6342876997649287E-2</v>
      </c>
      <c r="AD54" s="11">
        <f>'OddsRatio_working_3-way'!X54^(1/3)*SIN(('OddsRatio_working_3-way'!Y54+2*PI())/3)</f>
        <v>0.44166734655799184</v>
      </c>
      <c r="AE54" s="11">
        <f>'OddsRatio_working_3-way'!X54^(1/3)*SIN(('OddsRatio_working_3-way'!Y54+4*PI())/3)</f>
        <v>-0.46801022355564104</v>
      </c>
      <c r="AF54" s="11">
        <f>-'OddsRatio_working_3-way'!U54/(3*'OddsRatio_working_3-way'!X54^(1/3))*COS(('OddsRatio_working_3-way'!Y54)/3)</f>
        <v>0.52520258998087077</v>
      </c>
      <c r="AG54" s="11">
        <f>-'OddsRatio_working_3-way'!U54/(3*'OddsRatio_working_3-way'!X54^(1/3))*COS(('OddsRatio_working_3-way'!Y54+2*PI())/3)</f>
        <v>-0.28541489567916845</v>
      </c>
      <c r="AH54" s="11">
        <f>-'OddsRatio_working_3-way'!U54/(3*'OddsRatio_working_3-way'!X54^(1/3))*COS(('OddsRatio_working_3-way'!Y54+4*PI())/3)</f>
        <v>-0.23978769430170246</v>
      </c>
      <c r="AI54" s="11">
        <f>'OddsRatio_working_3-way'!U54/(3*'OddsRatio_working_3-way'!X54^(1/3))*SIN(('OddsRatio_working_3-way'!Y54)/3)</f>
        <v>-2.6342876997649294E-2</v>
      </c>
      <c r="AJ54" s="11">
        <f>'OddsRatio_working_3-way'!U54/(3*'OddsRatio_working_3-way'!X54^(1/3))*SIN(('OddsRatio_working_3-way'!Y54+2*PI())/3)</f>
        <v>-0.44166734655799195</v>
      </c>
      <c r="AK54" s="11">
        <f>'OddsRatio_working_3-way'!U54/(3*'OddsRatio_working_3-way'!X54^(1/3))*SIN(('OddsRatio_working_3-way'!Y54+4*PI())/3)</f>
        <v>0.46801022355564115</v>
      </c>
      <c r="AL54" s="11">
        <f>'OddsRatio_working_3-way'!Z54+'OddsRatio_working_3-way'!AF54</f>
        <v>1.0504051799617415</v>
      </c>
      <c r="AM54" s="11">
        <f>'OddsRatio_working_3-way'!AA54+'OddsRatio_working_3-way'!AG54</f>
        <v>-0.57082979135833689</v>
      </c>
      <c r="AN54" s="11">
        <f>'OddsRatio_working_3-way'!AB54+'OddsRatio_working_3-way'!AH54</f>
        <v>-0.47957538860340487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1.0504051799617415</v>
      </c>
      <c r="AS54" s="11">
        <f>IF(('OddsRatio_working_3-way'!X54=0),IF(Q54&gt;0,-Q54^(1/3),(-Q54)^(1/3)),'OddsRatio_working_3-way'!AM54-'OddsRatio_working_3-way'!R54/3)</f>
        <v>-0.57082979135833689</v>
      </c>
      <c r="AT54" s="11">
        <f>IF(('OddsRatio_working_3-way'!X54=0),IF(Q54&gt;0,-Q54^(1/3),(-Q54)^(1/3)),'OddsRatio_working_3-way'!AN54-'OddsRatio_working_3-way'!R54/3)</f>
        <v>-0.47957538860340487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6.93</v>
      </c>
      <c r="B55" s="4">
        <f>IF('True_Odds_Calculator_3-way'!B56="","",'True_Odds_Calculator_3-way'!B56)</f>
        <v>3.91</v>
      </c>
      <c r="C55" s="4">
        <f>IF('True_Odds_Calculator_3-way'!C56="","",'True_Odds_Calculator_3-way'!C56)</f>
        <v>1.57</v>
      </c>
      <c r="D55" s="9">
        <f t="shared" si="13"/>
        <v>0.13605934940850745</v>
      </c>
      <c r="E55" s="9">
        <f t="shared" si="14"/>
        <v>0.24295586371217651</v>
      </c>
      <c r="F55" s="9">
        <f t="shared" si="15"/>
        <v>0.62098478687931591</v>
      </c>
      <c r="G55" s="9">
        <f t="shared" si="16"/>
        <v>1.0707814175750345</v>
      </c>
      <c r="H55" s="9">
        <f t="shared" si="17"/>
        <v>7.3497338062199535</v>
      </c>
      <c r="I55" s="9">
        <f t="shared" si="18"/>
        <v>4.1159739251433507</v>
      </c>
      <c r="J55" s="9">
        <f t="shared" si="19"/>
        <v>1.6103454080177702</v>
      </c>
      <c r="K55" s="11">
        <f t="shared" si="20"/>
        <v>0.14430014430014432</v>
      </c>
      <c r="L55" s="11">
        <f t="shared" si="21"/>
        <v>0.25575447570332482</v>
      </c>
      <c r="M55" s="11">
        <f t="shared" si="22"/>
        <v>0.63694267515923564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-0.23121334332177013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0.22119738020498769</v>
      </c>
      <c r="Q55" s="11">
        <f>2*'OddsRatio_working_3-way'!K55*'OddsRatio_working_3-way'!L55*'OddsRatio_working_3-way'!M55</f>
        <v>4.701325827948729E-2</v>
      </c>
      <c r="R55" s="11">
        <f t="shared" si="23"/>
        <v>0</v>
      </c>
      <c r="S55" s="11">
        <f t="shared" si="24"/>
        <v>-0.95668086031330979</v>
      </c>
      <c r="T55" s="11">
        <f t="shared" si="25"/>
        <v>-0.20333280771802545</v>
      </c>
      <c r="U55" s="11">
        <f>'OddsRatio_working_3-way'!S55-'OddsRatio_working_3-way'!R55^2/3</f>
        <v>-0.95668086031330979</v>
      </c>
      <c r="V55" s="11">
        <f>'OddsRatio_working_3-way'!S55*'OddsRatio_working_3-way'!R55/3-2*'OddsRatio_working_3-way'!R55^3/27-'OddsRatio_working_3-way'!T55</f>
        <v>0.20333280771802545</v>
      </c>
      <c r="W55" s="11">
        <f>'OddsRatio_working_3-way'!V55^2+4*'OddsRatio_working_3-way'!U55^3/27</f>
        <v>-8.8372944726319277E-2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0.18008135343561726</v>
      </c>
      <c r="Y55" s="11">
        <f>IF('OddsRatio_working_3-way'!W55&gt;=0,IF('OddsRatio_working_3-way'!V55+SQRT('OddsRatio_working_3-way'!W55)&gt;0,0,PI()),ACOS('OddsRatio_working_3-way'!V55/(2*'OddsRatio_working_3-way'!X55)))</f>
        <v>0.97089843724928782</v>
      </c>
      <c r="Z55" s="11">
        <f>'OddsRatio_working_3-way'!X55^(1/3)*COS('OddsRatio_working_3-way'!Y55/3)</f>
        <v>0.53539070878751738</v>
      </c>
      <c r="AA55" s="11">
        <f>'OddsRatio_working_3-way'!X55^(1/3)*COS(('OddsRatio_working_3-way'!Y55+2*PI())/3)</f>
        <v>-0.42321965084395091</v>
      </c>
      <c r="AB55" s="11">
        <f>'OddsRatio_working_3-way'!X55^(1/3)*COS(('OddsRatio_working_3-way'!Y55+4*PI())/3)</f>
        <v>-0.11217105794356672</v>
      </c>
      <c r="AC55" s="11">
        <f>'OddsRatio_working_3-way'!X55^(1/3)*SIN('OddsRatio_working_3-way'!Y55/3)</f>
        <v>0.1795839888420914</v>
      </c>
      <c r="AD55" s="11">
        <f>'OddsRatio_working_3-way'!X55^(1/3)*SIN(('OddsRatio_working_3-way'!Y55+2*PI())/3)</f>
        <v>0.37386996033910108</v>
      </c>
      <c r="AE55" s="11">
        <f>'OddsRatio_working_3-way'!X55^(1/3)*SIN(('OddsRatio_working_3-way'!Y55+4*PI())/3)</f>
        <v>-0.55345394918119217</v>
      </c>
      <c r="AF55" s="11">
        <f>-'OddsRatio_working_3-way'!U55/(3*'OddsRatio_working_3-way'!X55^(1/3))*COS(('OddsRatio_working_3-way'!Y55)/3)</f>
        <v>0.53539070878751716</v>
      </c>
      <c r="AG55" s="11">
        <f>-'OddsRatio_working_3-way'!U55/(3*'OddsRatio_working_3-way'!X55^(1/3))*COS(('OddsRatio_working_3-way'!Y55+2*PI())/3)</f>
        <v>-0.42321965084395075</v>
      </c>
      <c r="AH55" s="11">
        <f>-'OddsRatio_working_3-way'!U55/(3*'OddsRatio_working_3-way'!X55^(1/3))*COS(('OddsRatio_working_3-way'!Y55+4*PI())/3)</f>
        <v>-0.11217105794356667</v>
      </c>
      <c r="AI55" s="11">
        <f>'OddsRatio_working_3-way'!U55/(3*'OddsRatio_working_3-way'!X55^(1/3))*SIN(('OddsRatio_working_3-way'!Y55)/3)</f>
        <v>-0.17958398884209131</v>
      </c>
      <c r="AJ55" s="11">
        <f>'OddsRatio_working_3-way'!U55/(3*'OddsRatio_working_3-way'!X55^(1/3))*SIN(('OddsRatio_working_3-way'!Y55+2*PI())/3)</f>
        <v>-0.37386996033910092</v>
      </c>
      <c r="AK55" s="11">
        <f>'OddsRatio_working_3-way'!U55/(3*'OddsRatio_working_3-way'!X55^(1/3))*SIN(('OddsRatio_working_3-way'!Y55+4*PI())/3)</f>
        <v>0.55345394918119195</v>
      </c>
      <c r="AL55" s="11">
        <f>'OddsRatio_working_3-way'!Z55+'OddsRatio_working_3-way'!AF55</f>
        <v>1.0707814175750345</v>
      </c>
      <c r="AM55" s="11">
        <f>'OddsRatio_working_3-way'!AA55+'OddsRatio_working_3-way'!AG55</f>
        <v>-0.84643930168790171</v>
      </c>
      <c r="AN55" s="11">
        <f>'OddsRatio_working_3-way'!AB55+'OddsRatio_working_3-way'!AH55</f>
        <v>-0.22434211588713338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1.0707814175750345</v>
      </c>
      <c r="AS55" s="11">
        <f>IF(('OddsRatio_working_3-way'!X55=0),IF(Q55&gt;0,-Q55^(1/3),(-Q55)^(1/3)),'OddsRatio_working_3-way'!AM55-'OddsRatio_working_3-way'!R55/3)</f>
        <v>-0.84643930168790171</v>
      </c>
      <c r="AT55" s="11">
        <f>IF(('OddsRatio_working_3-way'!X55=0),IF(Q55&gt;0,-Q55^(1/3),(-Q55)^(1/3)),'OddsRatio_working_3-way'!AN55-'OddsRatio_working_3-way'!R55/3)</f>
        <v>-0.22434211588713338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2.04</v>
      </c>
      <c r="B56" s="4">
        <f>IF('True_Odds_Calculator_3-way'!B57="","",'True_Odds_Calculator_3-way'!B57)</f>
        <v>3.74</v>
      </c>
      <c r="C56" s="4">
        <f>IF('True_Odds_Calculator_3-way'!C57="","",'True_Odds_Calculator_3-way'!C57)</f>
        <v>3.62</v>
      </c>
      <c r="D56" s="9">
        <f t="shared" si="13"/>
        <v>0.47701575921649503</v>
      </c>
      <c r="E56" s="9">
        <f t="shared" si="14"/>
        <v>0.2571682542607876</v>
      </c>
      <c r="F56" s="9">
        <f t="shared" si="15"/>
        <v>0.26581598652271737</v>
      </c>
      <c r="G56" s="9">
        <f t="shared" si="16"/>
        <v>1.0541988447463493</v>
      </c>
      <c r="H56" s="9">
        <f t="shared" si="17"/>
        <v>2.0963667985362031</v>
      </c>
      <c r="I56" s="9">
        <f t="shared" si="18"/>
        <v>3.8885048346049982</v>
      </c>
      <c r="J56" s="9">
        <f t="shared" si="19"/>
        <v>3.7620009732354349</v>
      </c>
      <c r="K56" s="11">
        <f t="shared" si="20"/>
        <v>0.49019607843137253</v>
      </c>
      <c r="L56" s="11">
        <f t="shared" si="21"/>
        <v>0.26737967914438499</v>
      </c>
      <c r="M56" s="11">
        <f t="shared" si="22"/>
        <v>0.27624309392265195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-0.27031793010878835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0.23172326217691258</v>
      </c>
      <c r="Q56" s="11">
        <f>2*'OddsRatio_working_3-way'!K56*'OddsRatio_working_3-way'!L56*'OddsRatio_working_3-way'!M56</f>
        <v>7.2413519430285178E-2</v>
      </c>
      <c r="R56" s="11">
        <f t="shared" si="23"/>
        <v>0</v>
      </c>
      <c r="S56" s="11">
        <f t="shared" si="24"/>
        <v>-0.85722490581241317</v>
      </c>
      <c r="T56" s="11">
        <f t="shared" si="25"/>
        <v>-0.26788278306637908</v>
      </c>
      <c r="U56" s="11">
        <f>'OddsRatio_working_3-way'!S56-'OddsRatio_working_3-way'!R56^2/3</f>
        <v>-0.85722490581241317</v>
      </c>
      <c r="V56" s="11">
        <f>'OddsRatio_working_3-way'!S56*'OddsRatio_working_3-way'!R56/3-2*'OddsRatio_working_3-way'!R56^3/27-'OddsRatio_working_3-way'!T56</f>
        <v>0.26788278306637908</v>
      </c>
      <c r="W56" s="11">
        <f>'OddsRatio_working_3-way'!V56^2+4*'OddsRatio_working_3-way'!U56^3/27</f>
        <v>-2.1560069144961932E-2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0.15274263861832316</v>
      </c>
      <c r="Y56" s="11">
        <f>IF('OddsRatio_working_3-way'!W56&gt;=0,IF('OddsRatio_working_3-way'!V56+SQRT('OddsRatio_working_3-way'!W56)&gt;0,0,PI()),ACOS('OddsRatio_working_3-way'!V56/(2*'OddsRatio_working_3-way'!X56)))</f>
        <v>0.50140317414905966</v>
      </c>
      <c r="Z56" s="11">
        <f>'OddsRatio_working_3-way'!X56^(1/3)*COS('OddsRatio_working_3-way'!Y56/3)</f>
        <v>0.52709942237317464</v>
      </c>
      <c r="AA56" s="11">
        <f>'OddsRatio_working_3-way'!X56^(1/3)*COS(('OddsRatio_working_3-way'!Y56+2*PI())/3)</f>
        <v>-0.34056188979167923</v>
      </c>
      <c r="AB56" s="11">
        <f>'OddsRatio_working_3-way'!X56^(1/3)*COS(('OddsRatio_working_3-way'!Y56+4*PI())/3)</f>
        <v>-0.1865375325814955</v>
      </c>
      <c r="AC56" s="11">
        <f>'OddsRatio_working_3-way'!X56^(1/3)*SIN('OddsRatio_working_3-way'!Y56/3)</f>
        <v>8.8926004097058711E-2</v>
      </c>
      <c r="AD56" s="11">
        <f>'OddsRatio_working_3-way'!X56^(1/3)*SIN(('OddsRatio_working_3-way'!Y56+2*PI())/3)</f>
        <v>0.41201848804674357</v>
      </c>
      <c r="AE56" s="11">
        <f>'OddsRatio_working_3-way'!X56^(1/3)*SIN(('OddsRatio_working_3-way'!Y56+4*PI())/3)</f>
        <v>-0.50094449214380221</v>
      </c>
      <c r="AF56" s="11">
        <f>-'OddsRatio_working_3-way'!U56/(3*'OddsRatio_working_3-way'!X56^(1/3))*COS(('OddsRatio_working_3-way'!Y56)/3)</f>
        <v>0.52709942237317453</v>
      </c>
      <c r="AG56" s="11">
        <f>-'OddsRatio_working_3-way'!U56/(3*'OddsRatio_working_3-way'!X56^(1/3))*COS(('OddsRatio_working_3-way'!Y56+2*PI())/3)</f>
        <v>-0.34056188979167917</v>
      </c>
      <c r="AH56" s="11">
        <f>-'OddsRatio_working_3-way'!U56/(3*'OddsRatio_working_3-way'!X56^(1/3))*COS(('OddsRatio_working_3-way'!Y56+4*PI())/3)</f>
        <v>-0.18653753258149547</v>
      </c>
      <c r="AI56" s="11">
        <f>'OddsRatio_working_3-way'!U56/(3*'OddsRatio_working_3-way'!X56^(1/3))*SIN(('OddsRatio_working_3-way'!Y56)/3)</f>
        <v>-8.8926004097058683E-2</v>
      </c>
      <c r="AJ56" s="11">
        <f>'OddsRatio_working_3-way'!U56/(3*'OddsRatio_working_3-way'!X56^(1/3))*SIN(('OddsRatio_working_3-way'!Y56+2*PI())/3)</f>
        <v>-0.41201848804674351</v>
      </c>
      <c r="AK56" s="11">
        <f>'OddsRatio_working_3-way'!U56/(3*'OddsRatio_working_3-way'!X56^(1/3))*SIN(('OddsRatio_working_3-way'!Y56+4*PI())/3)</f>
        <v>0.5009444921438021</v>
      </c>
      <c r="AL56" s="11">
        <f>'OddsRatio_working_3-way'!Z56+'OddsRatio_working_3-way'!AF56</f>
        <v>1.0541988447463493</v>
      </c>
      <c r="AM56" s="11">
        <f>'OddsRatio_working_3-way'!AA56+'OddsRatio_working_3-way'!AG56</f>
        <v>-0.68112377958335846</v>
      </c>
      <c r="AN56" s="11">
        <f>'OddsRatio_working_3-way'!AB56+'OddsRatio_working_3-way'!AH56</f>
        <v>-0.37307506516299094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1.0541988447463493</v>
      </c>
      <c r="AS56" s="11">
        <f>IF(('OddsRatio_working_3-way'!X56=0),IF(Q56&gt;0,-Q56^(1/3),(-Q56)^(1/3)),'OddsRatio_working_3-way'!AM56-'OddsRatio_working_3-way'!R56/3)</f>
        <v>-0.68112377958335846</v>
      </c>
      <c r="AT56" s="11">
        <f>IF(('OddsRatio_working_3-way'!X56=0),IF(Q56&gt;0,-Q56^(1/3),(-Q56)^(1/3)),'OddsRatio_working_3-way'!AN56-'OddsRatio_working_3-way'!R56/3)</f>
        <v>-0.37307506516299094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1.76</v>
      </c>
      <c r="B57" s="4">
        <f>IF('True_Odds_Calculator_3-way'!B58="","",'True_Odds_Calculator_3-way'!B58)</f>
        <v>3.83</v>
      </c>
      <c r="C57" s="4">
        <f>IF('True_Odds_Calculator_3-way'!C58="","",'True_Odds_Calculator_3-way'!C58)</f>
        <v>4.87</v>
      </c>
      <c r="D57" s="9">
        <f t="shared" si="13"/>
        <v>0.55389973683386418</v>
      </c>
      <c r="E57" s="9">
        <f t="shared" si="14"/>
        <v>0.25006350959718737</v>
      </c>
      <c r="F57" s="9">
        <f t="shared" si="15"/>
        <v>0.19603675356894837</v>
      </c>
      <c r="G57" s="9">
        <f t="shared" si="16"/>
        <v>1.0597116977107603</v>
      </c>
      <c r="H57" s="9">
        <f t="shared" si="17"/>
        <v>1.805380890260178</v>
      </c>
      <c r="I57" s="9">
        <f t="shared" si="18"/>
        <v>3.9989841045214525</v>
      </c>
      <c r="J57" s="9">
        <f t="shared" si="19"/>
        <v>5.1010842701406425</v>
      </c>
      <c r="K57" s="11">
        <f t="shared" si="20"/>
        <v>0.56818181818181823</v>
      </c>
      <c r="L57" s="11">
        <f t="shared" si="21"/>
        <v>0.2610966057441253</v>
      </c>
      <c r="M57" s="11">
        <f t="shared" si="22"/>
        <v>0.20533880903490759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-0.25355407214688463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0.22724713912301364</v>
      </c>
      <c r="Q57" s="11">
        <f>2*'OddsRatio_working_3-way'!K57*'OddsRatio_working_3-way'!L57*'OddsRatio_working_3-way'!M57</f>
        <v>6.092416598472216E-2</v>
      </c>
      <c r="R57" s="11">
        <f t="shared" si="23"/>
        <v>0</v>
      </c>
      <c r="S57" s="11">
        <f t="shared" si="24"/>
        <v>-0.89624724698315505</v>
      </c>
      <c r="T57" s="11">
        <f t="shared" si="25"/>
        <v>-0.24028076326626144</v>
      </c>
      <c r="U57" s="11">
        <f>'OddsRatio_working_3-way'!S57-'OddsRatio_working_3-way'!R57^2/3</f>
        <v>-0.89624724698315505</v>
      </c>
      <c r="V57" s="11">
        <f>'OddsRatio_working_3-way'!S57*'OddsRatio_working_3-way'!R57/3-2*'OddsRatio_working_3-way'!R57^3/27-'OddsRatio_working_3-way'!T57</f>
        <v>0.24028076326626144</v>
      </c>
      <c r="W57" s="11">
        <f>'OddsRatio_working_3-way'!V57^2+4*'OddsRatio_working_3-way'!U57^3/27</f>
        <v>-4.8919789150481827E-2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0.16329010559912915</v>
      </c>
      <c r="Y57" s="11">
        <f>IF('OddsRatio_working_3-way'!W57&gt;=0,IF('OddsRatio_working_3-way'!V57+SQRT('OddsRatio_working_3-way'!W57)&gt;0,0,PI()),ACOS('OddsRatio_working_3-way'!V57/(2*'OddsRatio_working_3-way'!X57)))</f>
        <v>0.74402573187705723</v>
      </c>
      <c r="Z57" s="11">
        <f>'OddsRatio_working_3-way'!X57^(1/3)*COS('OddsRatio_working_3-way'!Y57/3)</f>
        <v>0.52985584885538028</v>
      </c>
      <c r="AA57" s="11">
        <f>'OddsRatio_working_3-way'!X57^(1/3)*COS(('OddsRatio_working_3-way'!Y57+2*PI())/3)</f>
        <v>-0.38112343346782951</v>
      </c>
      <c r="AB57" s="11">
        <f>'OddsRatio_working_3-way'!X57^(1/3)*COS(('OddsRatio_working_3-way'!Y57+4*PI())/3)</f>
        <v>-0.14873241538755066</v>
      </c>
      <c r="AC57" s="11">
        <f>'OddsRatio_working_3-way'!X57^(1/3)*SIN('OddsRatio_working_3-way'!Y57/3)</f>
        <v>0.13417101684590013</v>
      </c>
      <c r="AD57" s="11">
        <f>'OddsRatio_working_3-way'!X57^(1/3)*SIN(('OddsRatio_working_3-way'!Y57+2*PI())/3)</f>
        <v>0.39178311702957713</v>
      </c>
      <c r="AE57" s="11">
        <f>'OddsRatio_working_3-way'!X57^(1/3)*SIN(('OddsRatio_working_3-way'!Y57+4*PI())/3)</f>
        <v>-0.52595413387547729</v>
      </c>
      <c r="AF57" s="11">
        <f>-'OddsRatio_working_3-way'!U57/(3*'OddsRatio_working_3-way'!X57^(1/3))*COS(('OddsRatio_working_3-way'!Y57)/3)</f>
        <v>0.52985584885538006</v>
      </c>
      <c r="AG57" s="11">
        <f>-'OddsRatio_working_3-way'!U57/(3*'OddsRatio_working_3-way'!X57^(1/3))*COS(('OddsRatio_working_3-way'!Y57+2*PI())/3)</f>
        <v>-0.38112343346782934</v>
      </c>
      <c r="AH57" s="11">
        <f>-'OddsRatio_working_3-way'!U57/(3*'OddsRatio_working_3-way'!X57^(1/3))*COS(('OddsRatio_working_3-way'!Y57+4*PI())/3)</f>
        <v>-0.14873241538755061</v>
      </c>
      <c r="AI57" s="11">
        <f>'OddsRatio_working_3-way'!U57/(3*'OddsRatio_working_3-way'!X57^(1/3))*SIN(('OddsRatio_working_3-way'!Y57)/3)</f>
        <v>-0.1341710168459001</v>
      </c>
      <c r="AJ57" s="11">
        <f>'OddsRatio_working_3-way'!U57/(3*'OddsRatio_working_3-way'!X57^(1/3))*SIN(('OddsRatio_working_3-way'!Y57+2*PI())/3)</f>
        <v>-0.39178311702957702</v>
      </c>
      <c r="AK57" s="11">
        <f>'OddsRatio_working_3-way'!U57/(3*'OddsRatio_working_3-way'!X57^(1/3))*SIN(('OddsRatio_working_3-way'!Y57+4*PI())/3)</f>
        <v>0.52595413387547707</v>
      </c>
      <c r="AL57" s="11">
        <f>'OddsRatio_working_3-way'!Z57+'OddsRatio_working_3-way'!AF57</f>
        <v>1.0597116977107603</v>
      </c>
      <c r="AM57" s="11">
        <f>'OddsRatio_working_3-way'!AA57+'OddsRatio_working_3-way'!AG57</f>
        <v>-0.7622468669356588</v>
      </c>
      <c r="AN57" s="11">
        <f>'OddsRatio_working_3-way'!AB57+'OddsRatio_working_3-way'!AH57</f>
        <v>-0.29746483077510127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1.0597116977107603</v>
      </c>
      <c r="AS57" s="11">
        <f>IF(('OddsRatio_working_3-way'!X57=0),IF(Q57&gt;0,-Q57^(1/3),(-Q57)^(1/3)),'OddsRatio_working_3-way'!AM57-'OddsRatio_working_3-way'!R57/3)</f>
        <v>-0.7622468669356588</v>
      </c>
      <c r="AT57" s="11">
        <f>IF(('OddsRatio_working_3-way'!X57=0),IF(Q57&gt;0,-Q57^(1/3),(-Q57)^(1/3)),'OddsRatio_working_3-way'!AN57-'OddsRatio_working_3-way'!R57/3)</f>
        <v>-0.29746483077510127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2.69</v>
      </c>
      <c r="B58" s="4">
        <f>IF('True_Odds_Calculator_3-way'!B59="","",'True_Odds_Calculator_3-way'!B59)</f>
        <v>3.29</v>
      </c>
      <c r="C58" s="4">
        <f>IF('True_Odds_Calculator_3-way'!C59="","",'True_Odds_Calculator_3-way'!C59)</f>
        <v>2.79</v>
      </c>
      <c r="D58" s="9">
        <f t="shared" si="13"/>
        <v>0.35992698486883834</v>
      </c>
      <c r="E58" s="9">
        <f t="shared" si="14"/>
        <v>0.29328049955634106</v>
      </c>
      <c r="F58" s="9">
        <f t="shared" si="15"/>
        <v>0.34679251557482077</v>
      </c>
      <c r="G58" s="9">
        <f t="shared" si="16"/>
        <v>1.0522729469970451</v>
      </c>
      <c r="H58" s="9">
        <f t="shared" si="17"/>
        <v>2.7783412804250056</v>
      </c>
      <c r="I58" s="9">
        <f t="shared" si="18"/>
        <v>3.4097050486232332</v>
      </c>
      <c r="J58" s="9">
        <f t="shared" si="19"/>
        <v>2.8835685751247109</v>
      </c>
      <c r="K58" s="11">
        <f t="shared" si="20"/>
        <v>0.37174721189591081</v>
      </c>
      <c r="L58" s="11">
        <f t="shared" si="21"/>
        <v>0.303951367781155</v>
      </c>
      <c r="M58" s="11">
        <f t="shared" si="22"/>
        <v>0.35842293906810035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-0.28055811612439918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0.2336810158555202</v>
      </c>
      <c r="Q58" s="11">
        <f>2*'OddsRatio_working_3-way'!K58*'OddsRatio_working_3-way'!L58*'OddsRatio_working_3-way'!M58</f>
        <v>8.099861901404512E-2</v>
      </c>
      <c r="R58" s="11">
        <f t="shared" si="23"/>
        <v>0</v>
      </c>
      <c r="S58" s="11">
        <f t="shared" si="24"/>
        <v>-0.83291483092189811</v>
      </c>
      <c r="T58" s="11">
        <f t="shared" si="25"/>
        <v>-0.28870531401105648</v>
      </c>
      <c r="U58" s="11">
        <f>'OddsRatio_working_3-way'!S58-'OddsRatio_working_3-way'!R58^2/3</f>
        <v>-0.83291483092189811</v>
      </c>
      <c r="V58" s="11">
        <f>'OddsRatio_working_3-way'!S58*'OddsRatio_working_3-way'!R58/3-2*'OddsRatio_working_3-way'!R58^3/27-'OddsRatio_working_3-way'!T58</f>
        <v>0.28870531401105648</v>
      </c>
      <c r="W58" s="11">
        <f>'OddsRatio_working_3-way'!V58^2+4*'OddsRatio_working_3-way'!U58^3/27</f>
        <v>-2.25402113840735E-3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0.14629147230497586</v>
      </c>
      <c r="Y58" s="11">
        <f>IF('OddsRatio_working_3-way'!W58&gt;=0,IF('OddsRatio_working_3-way'!V58+SQRT('OddsRatio_working_3-way'!W58)&gt;0,0,PI()),ACOS('OddsRatio_working_3-way'!V58/(2*'OddsRatio_working_3-way'!X58)))</f>
        <v>0.1629875857570815</v>
      </c>
      <c r="Z58" s="11">
        <f>'OddsRatio_working_3-way'!X58^(1/3)*COS('OddsRatio_working_3-way'!Y58/3)</f>
        <v>0.52613647349852266</v>
      </c>
      <c r="AA58" s="11">
        <f>'OddsRatio_working_3-way'!X58^(1/3)*COS(('OddsRatio_working_3-way'!Y58+2*PI())/3)</f>
        <v>-0.28784758644569874</v>
      </c>
      <c r="AB58" s="11">
        <f>'OddsRatio_working_3-way'!X58^(1/3)*COS(('OddsRatio_working_3-way'!Y58+4*PI())/3)</f>
        <v>-0.23828888705282383</v>
      </c>
      <c r="AC58" s="11">
        <f>'OddsRatio_working_3-way'!X58^(1/3)*SIN('OddsRatio_working_3-way'!Y58/3)</f>
        <v>2.8612728435164079E-2</v>
      </c>
      <c r="AD58" s="11">
        <f>'OddsRatio_working_3-way'!X58^(1/3)*SIN(('OddsRatio_working_3-way'!Y58+2*PI())/3)</f>
        <v>0.44134118768969671</v>
      </c>
      <c r="AE58" s="11">
        <f>'OddsRatio_working_3-way'!X58^(1/3)*SIN(('OddsRatio_working_3-way'!Y58+4*PI())/3)</f>
        <v>-0.46995391612486076</v>
      </c>
      <c r="AF58" s="11">
        <f>-'OddsRatio_working_3-way'!U58/(3*'OddsRatio_working_3-way'!X58^(1/3))*COS(('OddsRatio_working_3-way'!Y58)/3)</f>
        <v>0.52613647349852255</v>
      </c>
      <c r="AG58" s="11">
        <f>-'OddsRatio_working_3-way'!U58/(3*'OddsRatio_working_3-way'!X58^(1/3))*COS(('OddsRatio_working_3-way'!Y58+2*PI())/3)</f>
        <v>-0.28784758644569869</v>
      </c>
      <c r="AH58" s="11">
        <f>-'OddsRatio_working_3-way'!U58/(3*'OddsRatio_working_3-way'!X58^(1/3))*COS(('OddsRatio_working_3-way'!Y58+4*PI())/3)</f>
        <v>-0.23828888705282378</v>
      </c>
      <c r="AI58" s="11">
        <f>'OddsRatio_working_3-way'!U58/(3*'OddsRatio_working_3-way'!X58^(1/3))*SIN(('OddsRatio_working_3-way'!Y58)/3)</f>
        <v>-2.8612728435164072E-2</v>
      </c>
      <c r="AJ58" s="11">
        <f>'OddsRatio_working_3-way'!U58/(3*'OddsRatio_working_3-way'!X58^(1/3))*SIN(('OddsRatio_working_3-way'!Y58+2*PI())/3)</f>
        <v>-0.4413411876896966</v>
      </c>
      <c r="AK58" s="11">
        <f>'OddsRatio_working_3-way'!U58/(3*'OddsRatio_working_3-way'!X58^(1/3))*SIN(('OddsRatio_working_3-way'!Y58+4*PI())/3)</f>
        <v>0.4699539161248607</v>
      </c>
      <c r="AL58" s="11">
        <f>'OddsRatio_working_3-way'!Z58+'OddsRatio_working_3-way'!AF58</f>
        <v>1.0522729469970451</v>
      </c>
      <c r="AM58" s="11">
        <f>'OddsRatio_working_3-way'!AA58+'OddsRatio_working_3-way'!AG58</f>
        <v>-0.57569517289139749</v>
      </c>
      <c r="AN58" s="11">
        <f>'OddsRatio_working_3-way'!AB58+'OddsRatio_working_3-way'!AH58</f>
        <v>-0.47657777410564761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1.0522729469970451</v>
      </c>
      <c r="AS58" s="11">
        <f>IF(('OddsRatio_working_3-way'!X58=0),IF(Q58&gt;0,-Q58^(1/3),(-Q58)^(1/3)),'OddsRatio_working_3-way'!AM58-'OddsRatio_working_3-way'!R58/3)</f>
        <v>-0.57569517289139749</v>
      </c>
      <c r="AT58" s="11">
        <f>IF(('OddsRatio_working_3-way'!X58=0),IF(Q58&gt;0,-Q58^(1/3),(-Q58)^(1/3)),'OddsRatio_working_3-way'!AN58-'OddsRatio_working_3-way'!R58/3)</f>
        <v>-0.47657777410564761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3.93</v>
      </c>
      <c r="B59" s="4">
        <f>IF('True_Odds_Calculator_3-way'!B60="","",'True_Odds_Calculator_3-way'!B60)</f>
        <v>3.26</v>
      </c>
      <c r="C59" s="4">
        <f>IF('True_Odds_Calculator_3-way'!C60="","",'True_Odds_Calculator_3-way'!C60)</f>
        <v>2.11</v>
      </c>
      <c r="D59" s="9">
        <f t="shared" si="13"/>
        <v>0.24428067236260606</v>
      </c>
      <c r="E59" s="9">
        <f t="shared" si="14"/>
        <v>0.29531369606486141</v>
      </c>
      <c r="F59" s="9">
        <f t="shared" si="15"/>
        <v>0.4604056315725325</v>
      </c>
      <c r="G59" s="9">
        <f t="shared" si="16"/>
        <v>1.0558538369241783</v>
      </c>
      <c r="H59" s="9">
        <f t="shared" si="17"/>
        <v>4.0936517421878431</v>
      </c>
      <c r="I59" s="9">
        <f t="shared" si="18"/>
        <v>3.3862296714486426</v>
      </c>
      <c r="J59" s="9">
        <f t="shared" si="19"/>
        <v>2.1719977589858379</v>
      </c>
      <c r="K59" s="11">
        <f t="shared" si="20"/>
        <v>0.2544529262086514</v>
      </c>
      <c r="L59" s="11">
        <f t="shared" si="21"/>
        <v>0.30674846625766872</v>
      </c>
      <c r="M59" s="11">
        <f t="shared" si="22"/>
        <v>0.47393364928909953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-0.27189826262800232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0.23304937561633238</v>
      </c>
      <c r="Q59" s="11">
        <f>2*'OddsRatio_working_3-way'!K59*'OddsRatio_working_3-way'!L59*'OddsRatio_working_3-way'!M59</f>
        <v>7.3983928767089632E-2</v>
      </c>
      <c r="R59" s="11">
        <f t="shared" si="23"/>
        <v>0</v>
      </c>
      <c r="S59" s="11">
        <f t="shared" si="24"/>
        <v>-0.85711976738585838</v>
      </c>
      <c r="T59" s="11">
        <f t="shared" si="25"/>
        <v>-0.272101513455828</v>
      </c>
      <c r="U59" s="11">
        <f>'OddsRatio_working_3-way'!S59-'OddsRatio_working_3-way'!R59^2/3</f>
        <v>-0.85711976738585838</v>
      </c>
      <c r="V59" s="11">
        <f>'OddsRatio_working_3-way'!S59*'OddsRatio_working_3-way'!R59/3-2*'OddsRatio_working_3-way'!R59^3/27-'OddsRatio_working_3-way'!T59</f>
        <v>0.272101513455828</v>
      </c>
      <c r="W59" s="11">
        <f>'OddsRatio_working_3-way'!V59^2+4*'OddsRatio_working_3-way'!U59^3/27</f>
        <v>-1.924768770705583E-2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0.15271453870867041</v>
      </c>
      <c r="Y59" s="11">
        <f>IF('OddsRatio_working_3-way'!W59&gt;=0,IF('OddsRatio_working_3-way'!V59+SQRT('OddsRatio_working_3-way'!W59)&gt;0,0,PI()),ACOS('OddsRatio_working_3-way'!V59/(2*'OddsRatio_working_3-way'!X59)))</f>
        <v>0.47151133841943449</v>
      </c>
      <c r="Z59" s="11">
        <f>'OddsRatio_working_3-way'!X59^(1/3)*COS('OddsRatio_working_3-way'!Y59/3)</f>
        <v>0.52792691846208928</v>
      </c>
      <c r="AA59" s="11">
        <f>'OddsRatio_working_3-way'!X59^(1/3)*COS(('OddsRatio_working_3-way'!Y59+2*PI())/3)</f>
        <v>-0.33641908992187874</v>
      </c>
      <c r="AB59" s="11">
        <f>'OddsRatio_working_3-way'!X59^(1/3)*COS(('OddsRatio_working_3-way'!Y59+4*PI())/3)</f>
        <v>-0.19150782854021045</v>
      </c>
      <c r="AC59" s="11">
        <f>'OddsRatio_working_3-way'!X59^(1/3)*SIN('OddsRatio_working_3-way'!Y59/3)</f>
        <v>8.3664555767314422E-2</v>
      </c>
      <c r="AD59" s="11">
        <f>'OddsRatio_working_3-way'!X59^(1/3)*SIN(('OddsRatio_working_3-way'!Y59+2*PI())/3)</f>
        <v>0.41536584484614814</v>
      </c>
      <c r="AE59" s="11">
        <f>'OddsRatio_working_3-way'!X59^(1/3)*SIN(('OddsRatio_working_3-way'!Y59+4*PI())/3)</f>
        <v>-0.49903040061346249</v>
      </c>
      <c r="AF59" s="11">
        <f>-'OddsRatio_working_3-way'!U59/(3*'OddsRatio_working_3-way'!X59^(1/3))*COS(('OddsRatio_working_3-way'!Y59)/3)</f>
        <v>0.52792691846208917</v>
      </c>
      <c r="AG59" s="11">
        <f>-'OddsRatio_working_3-way'!U59/(3*'OddsRatio_working_3-way'!X59^(1/3))*COS(('OddsRatio_working_3-way'!Y59+2*PI())/3)</f>
        <v>-0.33641908992187863</v>
      </c>
      <c r="AH59" s="11">
        <f>-'OddsRatio_working_3-way'!U59/(3*'OddsRatio_working_3-way'!X59^(1/3))*COS(('OddsRatio_working_3-way'!Y59+4*PI())/3)</f>
        <v>-0.19150782854021042</v>
      </c>
      <c r="AI59" s="11">
        <f>'OddsRatio_working_3-way'!U59/(3*'OddsRatio_working_3-way'!X59^(1/3))*SIN(('OddsRatio_working_3-way'!Y59)/3)</f>
        <v>-8.3664555767314408E-2</v>
      </c>
      <c r="AJ59" s="11">
        <f>'OddsRatio_working_3-way'!U59/(3*'OddsRatio_working_3-way'!X59^(1/3))*SIN(('OddsRatio_working_3-way'!Y59+2*PI())/3)</f>
        <v>-0.41536584484614802</v>
      </c>
      <c r="AK59" s="11">
        <f>'OddsRatio_working_3-way'!U59/(3*'OddsRatio_working_3-way'!X59^(1/3))*SIN(('OddsRatio_working_3-way'!Y59+4*PI())/3)</f>
        <v>0.49903040061346243</v>
      </c>
      <c r="AL59" s="11">
        <f>'OddsRatio_working_3-way'!Z59+'OddsRatio_working_3-way'!AF59</f>
        <v>1.0558538369241783</v>
      </c>
      <c r="AM59" s="11">
        <f>'OddsRatio_working_3-way'!AA59+'OddsRatio_working_3-way'!AG59</f>
        <v>-0.67283817984375738</v>
      </c>
      <c r="AN59" s="11">
        <f>'OddsRatio_working_3-way'!AB59+'OddsRatio_working_3-way'!AH59</f>
        <v>-0.38301565708042085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1.0558538369241783</v>
      </c>
      <c r="AS59" s="11">
        <f>IF(('OddsRatio_working_3-way'!X59=0),IF(Q59&gt;0,-Q59^(1/3),(-Q59)^(1/3)),'OddsRatio_working_3-way'!AM59-'OddsRatio_working_3-way'!R59/3)</f>
        <v>-0.67283817984375738</v>
      </c>
      <c r="AT59" s="11">
        <f>IF(('OddsRatio_working_3-way'!X59=0),IF(Q59&gt;0,-Q59^(1/3),(-Q59)^(1/3)),'OddsRatio_working_3-way'!AN59-'OddsRatio_working_3-way'!R59/3)</f>
        <v>-0.38301565708042085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3.14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2.4900000000000002</v>
      </c>
      <c r="D60" s="9">
        <f t="shared" si="13"/>
        <v>0.30796662525962204</v>
      </c>
      <c r="E60" s="9">
        <f t="shared" si="14"/>
        <v>0.30210494201068555</v>
      </c>
      <c r="F60" s="9">
        <f t="shared" si="15"/>
        <v>0.38992843272969269</v>
      </c>
      <c r="G60" s="9">
        <f t="shared" si="16"/>
        <v>1.050049112892562</v>
      </c>
      <c r="H60" s="9">
        <f t="shared" si="17"/>
        <v>3.2471051015900829</v>
      </c>
      <c r="I60" s="9">
        <f t="shared" si="18"/>
        <v>3.3101080483636367</v>
      </c>
      <c r="J60" s="9">
        <f t="shared" si="19"/>
        <v>2.5645731782099177</v>
      </c>
      <c r="K60" s="11">
        <f t="shared" si="20"/>
        <v>0.31847133757961782</v>
      </c>
      <c r="L60" s="11">
        <f t="shared" si="21"/>
        <v>0.3125</v>
      </c>
      <c r="M60" s="11">
        <f t="shared" si="22"/>
        <v>0.40160642570281119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-0.28037788095055405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0.23301805949914298</v>
      </c>
      <c r="Q60" s="11">
        <f>2*'OddsRatio_working_3-way'!K60*'OddsRatio_working_3-way'!L60*'OddsRatio_working_3-way'!M60</f>
        <v>7.99375847338398E-2</v>
      </c>
      <c r="R60" s="11">
        <f t="shared" si="23"/>
        <v>0</v>
      </c>
      <c r="S60" s="11">
        <f t="shared" si="24"/>
        <v>-0.83108574295929138</v>
      </c>
      <c r="T60" s="11">
        <f t="shared" si="25"/>
        <v>-0.28510660135824756</v>
      </c>
      <c r="U60" s="11">
        <f>'OddsRatio_working_3-way'!S60-'OddsRatio_working_3-way'!R60^2/3</f>
        <v>-0.83108574295929138</v>
      </c>
      <c r="V60" s="11">
        <f>'OddsRatio_working_3-way'!S60*'OddsRatio_working_3-way'!R60/3-2*'OddsRatio_working_3-way'!R60^3/27-'OddsRatio_working_3-way'!T60</f>
        <v>0.28510660135824756</v>
      </c>
      <c r="W60" s="11">
        <f>'OddsRatio_working_3-way'!V60^2+4*'OddsRatio_working_3-way'!U60^3/27</f>
        <v>-3.7562764634217066E-3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0.14580985100591831</v>
      </c>
      <c r="Y60" s="11">
        <f>IF('OddsRatio_working_3-way'!W60&gt;=0,IF('OddsRatio_working_3-way'!V60+SQRT('OddsRatio_working_3-way'!W60)&gt;0,0,PI()),ACOS('OddsRatio_working_3-way'!V60/(2*'OddsRatio_working_3-way'!X60)))</f>
        <v>0.21174447863375945</v>
      </c>
      <c r="Z60" s="11">
        <f>'OddsRatio_working_3-way'!X60^(1/3)*COS('OddsRatio_working_3-way'!Y60/3)</f>
        <v>0.52502455644628099</v>
      </c>
      <c r="AA60" s="11">
        <f>'OddsRatio_working_3-way'!X60^(1/3)*COS(('OddsRatio_working_3-way'!Y60+2*PI())/3)</f>
        <v>-0.29465799467358339</v>
      </c>
      <c r="AB60" s="11">
        <f>'OddsRatio_working_3-way'!X60^(1/3)*COS(('OddsRatio_working_3-way'!Y60+4*PI())/3)</f>
        <v>-0.23036656177269749</v>
      </c>
      <c r="AC60" s="11">
        <f>'OddsRatio_working_3-way'!X60^(1/3)*SIN('OddsRatio_working_3-way'!Y60/3)</f>
        <v>3.7118676091913202E-2</v>
      </c>
      <c r="AD60" s="11">
        <f>'OddsRatio_working_3-way'!X60^(1/3)*SIN(('OddsRatio_working_3-way'!Y60+2*PI())/3)</f>
        <v>0.43612526544717967</v>
      </c>
      <c r="AE60" s="11">
        <f>'OddsRatio_working_3-way'!X60^(1/3)*SIN(('OddsRatio_working_3-way'!Y60+4*PI())/3)</f>
        <v>-0.47324394153909299</v>
      </c>
      <c r="AF60" s="11">
        <f>-'OddsRatio_working_3-way'!U60/(3*'OddsRatio_working_3-way'!X60^(1/3))*COS(('OddsRatio_working_3-way'!Y60)/3)</f>
        <v>0.52502455644628099</v>
      </c>
      <c r="AG60" s="11">
        <f>-'OddsRatio_working_3-way'!U60/(3*'OddsRatio_working_3-way'!X60^(1/3))*COS(('OddsRatio_working_3-way'!Y60+2*PI())/3)</f>
        <v>-0.29465799467358339</v>
      </c>
      <c r="AH60" s="11">
        <f>-'OddsRatio_working_3-way'!U60/(3*'OddsRatio_working_3-way'!X60^(1/3))*COS(('OddsRatio_working_3-way'!Y60+4*PI())/3)</f>
        <v>-0.23036656177269749</v>
      </c>
      <c r="AI60" s="11">
        <f>'OddsRatio_working_3-way'!U60/(3*'OddsRatio_working_3-way'!X60^(1/3))*SIN(('OddsRatio_working_3-way'!Y60)/3)</f>
        <v>-3.7118676091913202E-2</v>
      </c>
      <c r="AJ60" s="11">
        <f>'OddsRatio_working_3-way'!U60/(3*'OddsRatio_working_3-way'!X60^(1/3))*SIN(('OddsRatio_working_3-way'!Y60+2*PI())/3)</f>
        <v>-0.43612526544717967</v>
      </c>
      <c r="AK60" s="11">
        <f>'OddsRatio_working_3-way'!U60/(3*'OddsRatio_working_3-way'!X60^(1/3))*SIN(('OddsRatio_working_3-way'!Y60+4*PI())/3)</f>
        <v>0.47324394153909299</v>
      </c>
      <c r="AL60" s="11">
        <f>'OddsRatio_working_3-way'!Z60+'OddsRatio_working_3-way'!AF60</f>
        <v>1.050049112892562</v>
      </c>
      <c r="AM60" s="11">
        <f>'OddsRatio_working_3-way'!AA60+'OddsRatio_working_3-way'!AG60</f>
        <v>-0.58931598934716678</v>
      </c>
      <c r="AN60" s="11">
        <f>'OddsRatio_working_3-way'!AB60+'OddsRatio_working_3-way'!AH60</f>
        <v>-0.46073312354539497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1.050049112892562</v>
      </c>
      <c r="AS60" s="11">
        <f>IF(('OddsRatio_working_3-way'!X60=0),IF(Q60&gt;0,-Q60^(1/3),(-Q60)^(1/3)),'OddsRatio_working_3-way'!AM60-'OddsRatio_working_3-way'!R60/3)</f>
        <v>-0.58931598934716678</v>
      </c>
      <c r="AT60" s="11">
        <f>IF(('OddsRatio_working_3-way'!X60=0),IF(Q60&gt;0,-Q60^(1/3),(-Q60)^(1/3)),'OddsRatio_working_3-way'!AN60-'OddsRatio_working_3-way'!R60/3)</f>
        <v>-0.46073312354539497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3.98</v>
      </c>
      <c r="B61" s="4">
        <f>IF('True_Odds_Calculator_3-way'!B62="","",'True_Odds_Calculator_3-way'!B62)</f>
        <v>3.42</v>
      </c>
      <c r="C61" s="4">
        <f>IF('True_Odds_Calculator_3-way'!C62="","",'True_Odds_Calculator_3-way'!C62)</f>
        <v>2.04</v>
      </c>
      <c r="D61" s="9">
        <f t="shared" si="13"/>
        <v>0.24143706130684445</v>
      </c>
      <c r="E61" s="9">
        <f t="shared" si="14"/>
        <v>0.28157525985917942</v>
      </c>
      <c r="F61" s="9">
        <f t="shared" si="15"/>
        <v>0.47698767883397614</v>
      </c>
      <c r="G61" s="9">
        <f t="shared" si="16"/>
        <v>1.0543175116996684</v>
      </c>
      <c r="H61" s="9">
        <f t="shared" si="17"/>
        <v>4.1418661848650125</v>
      </c>
      <c r="I61" s="9">
        <f t="shared" si="18"/>
        <v>3.5514483783131978</v>
      </c>
      <c r="J61" s="9">
        <f t="shared" si="19"/>
        <v>2.0964902121676552</v>
      </c>
      <c r="K61" s="11">
        <f t="shared" si="20"/>
        <v>0.25125628140703515</v>
      </c>
      <c r="L61" s="11">
        <f t="shared" si="21"/>
        <v>0.29239766081871343</v>
      </c>
      <c r="M61" s="11">
        <f t="shared" si="22"/>
        <v>0.49019607843137253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-0.27010064656501187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0.23192444276191185</v>
      </c>
      <c r="Q61" s="11">
        <f>2*'OddsRatio_working_3-way'!K61*'OddsRatio_working_3-way'!L61*'OddsRatio_working_3-way'!M61</f>
        <v>7.2026224460221056E-2</v>
      </c>
      <c r="R61" s="11">
        <f t="shared" si="23"/>
        <v>0</v>
      </c>
      <c r="S61" s="11">
        <f t="shared" si="24"/>
        <v>-0.85865933944030304</v>
      </c>
      <c r="T61" s="11">
        <f t="shared" si="25"/>
        <v>-0.26666439113052881</v>
      </c>
      <c r="U61" s="11">
        <f>'OddsRatio_working_3-way'!S61-'OddsRatio_working_3-way'!R61^2/3</f>
        <v>-0.85865933944030304</v>
      </c>
      <c r="V61" s="11">
        <f>'OddsRatio_working_3-way'!S61*'OddsRatio_working_3-way'!R61/3-2*'OddsRatio_working_3-way'!R61^3/27-'OddsRatio_working_3-way'!T61</f>
        <v>0.26666439113052881</v>
      </c>
      <c r="W61" s="11">
        <f>'OddsRatio_working_3-way'!V61^2+4*'OddsRatio_working_3-way'!U61^3/27</f>
        <v>-2.2680617637351755E-2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0.15312618581938184</v>
      </c>
      <c r="Y61" s="11">
        <f>IF('OddsRatio_working_3-way'!W61&gt;=0,IF('OddsRatio_working_3-way'!V61+SQRT('OddsRatio_working_3-way'!W61)&gt;0,0,PI()),ACOS('OddsRatio_working_3-way'!V61/(2*'OddsRatio_working_3-way'!X61)))</f>
        <v>0.51410310158206007</v>
      </c>
      <c r="Z61" s="11">
        <f>'OddsRatio_working_3-way'!X61^(1/3)*COS('OddsRatio_working_3-way'!Y61/3)</f>
        <v>0.52715875584983418</v>
      </c>
      <c r="AA61" s="11">
        <f>'OddsRatio_working_3-way'!X61^(1/3)*COS(('OddsRatio_working_3-way'!Y61+2*PI())/3)</f>
        <v>-0.34258931058035585</v>
      </c>
      <c r="AB61" s="11">
        <f>'OddsRatio_working_3-way'!X61^(1/3)*COS(('OddsRatio_working_3-way'!Y61+4*PI())/3)</f>
        <v>-0.18456944526947841</v>
      </c>
      <c r="AC61" s="11">
        <f>'OddsRatio_working_3-way'!X61^(1/3)*SIN('OddsRatio_working_3-way'!Y61/3)</f>
        <v>9.1232811774543607E-2</v>
      </c>
      <c r="AD61" s="11">
        <f>'OddsRatio_working_3-way'!X61^(1/3)*SIN(('OddsRatio_working_3-way'!Y61+2*PI())/3)</f>
        <v>0.41091646850608315</v>
      </c>
      <c r="AE61" s="11">
        <f>'OddsRatio_working_3-way'!X61^(1/3)*SIN(('OddsRatio_working_3-way'!Y61+4*PI())/3)</f>
        <v>-0.50214928028062666</v>
      </c>
      <c r="AF61" s="11">
        <f>-'OddsRatio_working_3-way'!U61/(3*'OddsRatio_working_3-way'!X61^(1/3))*COS(('OddsRatio_working_3-way'!Y61)/3)</f>
        <v>0.52715875584983418</v>
      </c>
      <c r="AG61" s="11">
        <f>-'OddsRatio_working_3-way'!U61/(3*'OddsRatio_working_3-way'!X61^(1/3))*COS(('OddsRatio_working_3-way'!Y61+2*PI())/3)</f>
        <v>-0.34258931058035585</v>
      </c>
      <c r="AH61" s="11">
        <f>-'OddsRatio_working_3-way'!U61/(3*'OddsRatio_working_3-way'!X61^(1/3))*COS(('OddsRatio_working_3-way'!Y61+4*PI())/3)</f>
        <v>-0.18456944526947841</v>
      </c>
      <c r="AI61" s="11">
        <f>'OddsRatio_working_3-way'!U61/(3*'OddsRatio_working_3-way'!X61^(1/3))*SIN(('OddsRatio_working_3-way'!Y61)/3)</f>
        <v>-9.1232811774543607E-2</v>
      </c>
      <c r="AJ61" s="11">
        <f>'OddsRatio_working_3-way'!U61/(3*'OddsRatio_working_3-way'!X61^(1/3))*SIN(('OddsRatio_working_3-way'!Y61+2*PI())/3)</f>
        <v>-0.41091646850608315</v>
      </c>
      <c r="AK61" s="11">
        <f>'OddsRatio_working_3-way'!U61/(3*'OddsRatio_working_3-way'!X61^(1/3))*SIN(('OddsRatio_working_3-way'!Y61+4*PI())/3)</f>
        <v>0.50214928028062666</v>
      </c>
      <c r="AL61" s="11">
        <f>'OddsRatio_working_3-way'!Z61+'OddsRatio_working_3-way'!AF61</f>
        <v>1.0543175116996684</v>
      </c>
      <c r="AM61" s="11">
        <f>'OddsRatio_working_3-way'!AA61+'OddsRatio_working_3-way'!AG61</f>
        <v>-0.68517862116071171</v>
      </c>
      <c r="AN61" s="11">
        <f>'OddsRatio_working_3-way'!AB61+'OddsRatio_working_3-way'!AH61</f>
        <v>-0.36913889053895682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1.0543175116996684</v>
      </c>
      <c r="AS61" s="11">
        <f>IF(('OddsRatio_working_3-way'!X61=0),IF(Q61&gt;0,-Q61^(1/3),(-Q61)^(1/3)),'OddsRatio_working_3-way'!AM61-'OddsRatio_working_3-way'!R61/3)</f>
        <v>-0.68517862116071171</v>
      </c>
      <c r="AT61" s="11">
        <f>IF(('OddsRatio_working_3-way'!X61=0),IF(Q61&gt;0,-Q61^(1/3),(-Q61)^(1/3)),'OddsRatio_working_3-way'!AN61-'OddsRatio_working_3-way'!R61/3)</f>
        <v>-0.36913889053895682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2.61</v>
      </c>
      <c r="B62" s="4">
        <f>IF('True_Odds_Calculator_3-way'!B63="","",'True_Odds_Calculator_3-way'!B63)</f>
        <v>3.14</v>
      </c>
      <c r="C62" s="4">
        <f>IF('True_Odds_Calculator_3-way'!C63="","",'True_Odds_Calculator_3-way'!C63)</f>
        <v>3.01</v>
      </c>
      <c r="D62" s="9">
        <f t="shared" si="13"/>
        <v>0.37127537168951086</v>
      </c>
      <c r="E62" s="9">
        <f t="shared" si="14"/>
        <v>0.30760907240515206</v>
      </c>
      <c r="F62" s="9">
        <f t="shared" si="15"/>
        <v>0.32111555590533714</v>
      </c>
      <c r="G62" s="9">
        <f t="shared" si="16"/>
        <v>1.0518128086981613</v>
      </c>
      <c r="H62" s="9">
        <f t="shared" si="17"/>
        <v>2.6934186220040397</v>
      </c>
      <c r="I62" s="9">
        <f t="shared" si="18"/>
        <v>3.2508794106140653</v>
      </c>
      <c r="J62" s="9">
        <f t="shared" si="19"/>
        <v>3.1141437454833043</v>
      </c>
      <c r="K62" s="11">
        <f t="shared" si="20"/>
        <v>0.38314176245210729</v>
      </c>
      <c r="L62" s="11">
        <f t="shared" si="21"/>
        <v>0.31847133757961782</v>
      </c>
      <c r="M62" s="11">
        <f t="shared" si="22"/>
        <v>0.33222591362126247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-0.2807366128815314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0.23349943412871516</v>
      </c>
      <c r="Q62" s="11">
        <f>2*'OddsRatio_working_3-way'!K62*'OddsRatio_working_3-way'!L62*'OddsRatio_working_3-way'!M62</f>
        <v>8.1076192405803854E-2</v>
      </c>
      <c r="R62" s="11">
        <f t="shared" si="23"/>
        <v>0</v>
      </c>
      <c r="S62" s="11">
        <f t="shared" si="24"/>
        <v>-0.83173844598335323</v>
      </c>
      <c r="T62" s="11">
        <f t="shared" si="25"/>
        <v>-0.2887980715219976</v>
      </c>
      <c r="U62" s="11">
        <f>'OddsRatio_working_3-way'!S62-'OddsRatio_working_3-way'!R62^2/3</f>
        <v>-0.83173844598335323</v>
      </c>
      <c r="V62" s="11">
        <f>'OddsRatio_working_3-way'!S62*'OddsRatio_working_3-way'!R62/3-2*'OddsRatio_working_3-way'!R62^3/27-'OddsRatio_working_3-way'!T62</f>
        <v>0.2887980715219976</v>
      </c>
      <c r="W62" s="11">
        <f>'OddsRatio_working_3-way'!V62^2+4*'OddsRatio_working_3-way'!U62^3/27</f>
        <v>-1.838248230636802E-3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0.14598165496515447</v>
      </c>
      <c r="Y62" s="11">
        <f>IF('OddsRatio_working_3-way'!W62&gt;=0,IF('OddsRatio_working_3-way'!V62+SQRT('OddsRatio_working_3-way'!W62)&gt;0,0,PI()),ACOS('OddsRatio_working_3-way'!V62/(2*'OddsRatio_working_3-way'!X62)))</f>
        <v>0.14738293846404349</v>
      </c>
      <c r="Z62" s="11">
        <f>'OddsRatio_working_3-way'!X62^(1/3)*COS('OddsRatio_working_3-way'!Y62/3)</f>
        <v>0.52590640434908065</v>
      </c>
      <c r="AA62" s="11">
        <f>'OddsRatio_working_3-way'!X62^(1/3)*COS(('OddsRatio_working_3-way'!Y62+2*PI())/3)</f>
        <v>-0.2853463237591744</v>
      </c>
      <c r="AB62" s="11">
        <f>'OddsRatio_working_3-way'!X62^(1/3)*COS(('OddsRatio_working_3-way'!Y62+4*PI())/3)</f>
        <v>-0.24056008058990636</v>
      </c>
      <c r="AC62" s="11">
        <f>'OddsRatio_working_3-way'!X62^(1/3)*SIN('OddsRatio_working_3-way'!Y62/3)</f>
        <v>2.5857349549769079E-2</v>
      </c>
      <c r="AD62" s="11">
        <f>'OddsRatio_working_3-way'!X62^(1/3)*SIN(('OddsRatio_working_3-way'!Y62+2*PI())/3)</f>
        <v>0.44251963140435036</v>
      </c>
      <c r="AE62" s="11">
        <f>'OddsRatio_working_3-way'!X62^(1/3)*SIN(('OddsRatio_working_3-way'!Y62+4*PI())/3)</f>
        <v>-0.46837698095411928</v>
      </c>
      <c r="AF62" s="11">
        <f>-'OddsRatio_working_3-way'!U62/(3*'OddsRatio_working_3-way'!X62^(1/3))*COS(('OddsRatio_working_3-way'!Y62)/3)</f>
        <v>0.52590640434908076</v>
      </c>
      <c r="AG62" s="11">
        <f>-'OddsRatio_working_3-way'!U62/(3*'OddsRatio_working_3-way'!X62^(1/3))*COS(('OddsRatio_working_3-way'!Y62+2*PI())/3)</f>
        <v>-0.28534632375917451</v>
      </c>
      <c r="AH62" s="11">
        <f>-'OddsRatio_working_3-way'!U62/(3*'OddsRatio_working_3-way'!X62^(1/3))*COS(('OddsRatio_working_3-way'!Y62+4*PI())/3)</f>
        <v>-0.24056008058990641</v>
      </c>
      <c r="AI62" s="11">
        <f>'OddsRatio_working_3-way'!U62/(3*'OddsRatio_working_3-way'!X62^(1/3))*SIN(('OddsRatio_working_3-way'!Y62)/3)</f>
        <v>-2.5857349549769083E-2</v>
      </c>
      <c r="AJ62" s="11">
        <f>'OddsRatio_working_3-way'!U62/(3*'OddsRatio_working_3-way'!X62^(1/3))*SIN(('OddsRatio_working_3-way'!Y62+2*PI())/3)</f>
        <v>-0.44251963140435047</v>
      </c>
      <c r="AK62" s="11">
        <f>'OddsRatio_working_3-way'!U62/(3*'OddsRatio_working_3-way'!X62^(1/3))*SIN(('OddsRatio_working_3-way'!Y62+4*PI())/3)</f>
        <v>0.46837698095411939</v>
      </c>
      <c r="AL62" s="11">
        <f>'OddsRatio_working_3-way'!Z62+'OddsRatio_working_3-way'!AF62</f>
        <v>1.0518128086981613</v>
      </c>
      <c r="AM62" s="11">
        <f>'OddsRatio_working_3-way'!AA62+'OddsRatio_working_3-way'!AG62</f>
        <v>-0.57069264751834892</v>
      </c>
      <c r="AN62" s="11">
        <f>'OddsRatio_working_3-way'!AB62+'OddsRatio_working_3-way'!AH62</f>
        <v>-0.48112016117981277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1.0518128086981613</v>
      </c>
      <c r="AS62" s="11">
        <f>IF(('OddsRatio_working_3-way'!X62=0),IF(Q62&gt;0,-Q62^(1/3),(-Q62)^(1/3)),'OddsRatio_working_3-way'!AM62-'OddsRatio_working_3-way'!R62/3)</f>
        <v>-0.57069264751834892</v>
      </c>
      <c r="AT62" s="11">
        <f>IF(('OddsRatio_working_3-way'!X62=0),IF(Q62&gt;0,-Q62^(1/3),(-Q62)^(1/3)),'OddsRatio_working_3-way'!AN62-'OddsRatio_working_3-way'!R62/3)</f>
        <v>-0.48112016117981277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2.54</v>
      </c>
      <c r="B63" s="4">
        <f>IF('True_Odds_Calculator_3-way'!B64="","",'True_Odds_Calculator_3-way'!B64)</f>
        <v>3.47</v>
      </c>
      <c r="C63" s="4">
        <f>IF('True_Odds_Calculator_3-way'!C64="","",'True_Odds_Calculator_3-way'!C64)</f>
        <v>2.85</v>
      </c>
      <c r="D63" s="9">
        <f t="shared" si="13"/>
        <v>0.38202973019414882</v>
      </c>
      <c r="E63" s="9">
        <f t="shared" si="14"/>
        <v>0.27820605683945387</v>
      </c>
      <c r="F63" s="9">
        <f t="shared" si="15"/>
        <v>0.33976421296639731</v>
      </c>
      <c r="G63" s="9">
        <f t="shared" si="16"/>
        <v>1.0503878736712291</v>
      </c>
      <c r="H63" s="9">
        <f t="shared" si="17"/>
        <v>2.6175973254536933</v>
      </c>
      <c r="I63" s="9">
        <f t="shared" si="18"/>
        <v>3.5944580479679358</v>
      </c>
      <c r="J63" s="9">
        <f t="shared" si="19"/>
        <v>2.9432175662917746</v>
      </c>
      <c r="K63" s="11">
        <f t="shared" si="20"/>
        <v>0.39370078740157477</v>
      </c>
      <c r="L63" s="11">
        <f t="shared" si="21"/>
        <v>0.28818443804034583</v>
      </c>
      <c r="M63" s="11">
        <f t="shared" si="22"/>
        <v>0.35087719298245612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-0.28014401658006016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0.23328647698804067</v>
      </c>
      <c r="Q63" s="11">
        <f>2*'OddsRatio_working_3-way'!K63*'OddsRatio_working_3-way'!L63*'OddsRatio_working_3-way'!M63</f>
        <v>7.9619958016396125E-2</v>
      </c>
      <c r="R63" s="11">
        <f t="shared" si="23"/>
        <v>0</v>
      </c>
      <c r="S63" s="11">
        <f t="shared" si="24"/>
        <v>-0.83273767484293759</v>
      </c>
      <c r="T63" s="11">
        <f t="shared" si="25"/>
        <v>-0.28421081052659986</v>
      </c>
      <c r="U63" s="11">
        <f>'OddsRatio_working_3-way'!S63-'OddsRatio_working_3-way'!R63^2/3</f>
        <v>-0.83273767484293759</v>
      </c>
      <c r="V63" s="11">
        <f>'OddsRatio_working_3-way'!S63*'OddsRatio_working_3-way'!R63/3-2*'OddsRatio_working_3-way'!R63^3/27-'OddsRatio_working_3-way'!T63</f>
        <v>0.28421081052659986</v>
      </c>
      <c r="W63" s="11">
        <f>'OddsRatio_working_3-way'!V63^2+4*'OddsRatio_working_3-way'!U63^3/27</f>
        <v>-4.7743833763505134E-3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0.14624480178500138</v>
      </c>
      <c r="Y63" s="11">
        <f>IF('OddsRatio_working_3-way'!W63&gt;=0,IF('OddsRatio_working_3-way'!V63+SQRT('OddsRatio_working_3-way'!W63)&gt;0,0,PI()),ACOS('OddsRatio_working_3-way'!V63/(2*'OddsRatio_working_3-way'!X63)))</f>
        <v>0.23849156752966172</v>
      </c>
      <c r="Z63" s="11">
        <f>'OddsRatio_working_3-way'!X63^(1/3)*COS('OddsRatio_working_3-way'!Y63/3)</f>
        <v>0.52519393683561455</v>
      </c>
      <c r="AA63" s="11">
        <f>'OddsRatio_working_3-way'!X63^(1/3)*COS(('OddsRatio_working_3-way'!Y63+2*PI())/3)</f>
        <v>-0.29883114074264183</v>
      </c>
      <c r="AB63" s="11">
        <f>'OddsRatio_working_3-way'!X63^(1/3)*COS(('OddsRatio_working_3-way'!Y63+4*PI())/3)</f>
        <v>-0.22636279609297286</v>
      </c>
      <c r="AC63" s="11">
        <f>'OddsRatio_working_3-way'!X63^(1/3)*SIN('OddsRatio_working_3-way'!Y63/3)</f>
        <v>4.1839618291212882E-2</v>
      </c>
      <c r="AD63" s="11">
        <f>'OddsRatio_working_3-way'!X63^(1/3)*SIN(('OddsRatio_working_3-way'!Y63+2*PI())/3)</f>
        <v>0.43391148206759556</v>
      </c>
      <c r="AE63" s="11">
        <f>'OddsRatio_working_3-way'!X63^(1/3)*SIN(('OddsRatio_working_3-way'!Y63+4*PI())/3)</f>
        <v>-0.47575110035880847</v>
      </c>
      <c r="AF63" s="11">
        <f>-'OddsRatio_working_3-way'!U63/(3*'OddsRatio_working_3-way'!X63^(1/3))*COS(('OddsRatio_working_3-way'!Y63)/3)</f>
        <v>0.52519393683561455</v>
      </c>
      <c r="AG63" s="11">
        <f>-'OddsRatio_working_3-way'!U63/(3*'OddsRatio_working_3-way'!X63^(1/3))*COS(('OddsRatio_working_3-way'!Y63+2*PI())/3)</f>
        <v>-0.29883114074264183</v>
      </c>
      <c r="AH63" s="11">
        <f>-'OddsRatio_working_3-way'!U63/(3*'OddsRatio_working_3-way'!X63^(1/3))*COS(('OddsRatio_working_3-way'!Y63+4*PI())/3)</f>
        <v>-0.22636279609297286</v>
      </c>
      <c r="AI63" s="11">
        <f>'OddsRatio_working_3-way'!U63/(3*'OddsRatio_working_3-way'!X63^(1/3))*SIN(('OddsRatio_working_3-way'!Y63)/3)</f>
        <v>-4.1839618291212882E-2</v>
      </c>
      <c r="AJ63" s="11">
        <f>'OddsRatio_working_3-way'!U63/(3*'OddsRatio_working_3-way'!X63^(1/3))*SIN(('OddsRatio_working_3-way'!Y63+2*PI())/3)</f>
        <v>-0.43391148206759556</v>
      </c>
      <c r="AK63" s="11">
        <f>'OddsRatio_working_3-way'!U63/(3*'OddsRatio_working_3-way'!X63^(1/3))*SIN(('OddsRatio_working_3-way'!Y63+4*PI())/3)</f>
        <v>0.47575110035880847</v>
      </c>
      <c r="AL63" s="11">
        <f>'OddsRatio_working_3-way'!Z63+'OddsRatio_working_3-way'!AF63</f>
        <v>1.0503878736712291</v>
      </c>
      <c r="AM63" s="11">
        <f>'OddsRatio_working_3-way'!AA63+'OddsRatio_working_3-way'!AG63</f>
        <v>-0.59766228148528366</v>
      </c>
      <c r="AN63" s="11">
        <f>'OddsRatio_working_3-way'!AB63+'OddsRatio_working_3-way'!AH63</f>
        <v>-0.45272559218594571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1.0503878736712291</v>
      </c>
      <c r="AS63" s="11">
        <f>IF(('OddsRatio_working_3-way'!X63=0),IF(Q63&gt;0,-Q63^(1/3),(-Q63)^(1/3)),'OddsRatio_working_3-way'!AM63-'OddsRatio_working_3-way'!R63/3)</f>
        <v>-0.59766228148528366</v>
      </c>
      <c r="AT63" s="11">
        <f>IF(('OddsRatio_working_3-way'!X63=0),IF(Q63&gt;0,-Q63^(1/3),(-Q63)^(1/3)),'OddsRatio_working_3-way'!AN63-'OddsRatio_working_3-way'!R63/3)</f>
        <v>-0.45272559218594571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2.34</v>
      </c>
      <c r="B64" s="4">
        <f>IF('True_Odds_Calculator_3-way'!B65="","",'True_Odds_Calculator_3-way'!B65)</f>
        <v>3.1</v>
      </c>
      <c r="C64" s="4">
        <f>IF('True_Odds_Calculator_3-way'!C65="","",'True_Odds_Calculator_3-way'!C65)</f>
        <v>3.54</v>
      </c>
      <c r="D64" s="9">
        <f t="shared" si="13"/>
        <v>0.41539201561924682</v>
      </c>
      <c r="E64" s="9">
        <f t="shared" si="14"/>
        <v>0.31195687707370412</v>
      </c>
      <c r="F64" s="9">
        <f t="shared" si="15"/>
        <v>0.27265110730704889</v>
      </c>
      <c r="G64" s="9">
        <f t="shared" si="16"/>
        <v>1.0502720293242511</v>
      </c>
      <c r="H64" s="9">
        <f t="shared" si="17"/>
        <v>2.4073645192944961</v>
      </c>
      <c r="I64" s="9">
        <f t="shared" si="18"/>
        <v>3.2055712615809275</v>
      </c>
      <c r="J64" s="9">
        <f t="shared" si="19"/>
        <v>3.6676909544835978</v>
      </c>
      <c r="K64" s="11">
        <f t="shared" si="20"/>
        <v>0.42735042735042739</v>
      </c>
      <c r="L64" s="11">
        <f t="shared" si="21"/>
        <v>0.32258064516129031</v>
      </c>
      <c r="M64" s="11">
        <f t="shared" si="22"/>
        <v>0.2824858757062147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-0.27834088030916893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0.2328736609764494</v>
      </c>
      <c r="Q64" s="11">
        <f>2*'OddsRatio_working_3-way'!K64*'OddsRatio_working_3-way'!L64*'OddsRatio_working_3-way'!M64</f>
        <v>7.7884167550651973E-2</v>
      </c>
      <c r="R64" s="11">
        <f t="shared" si="23"/>
        <v>0</v>
      </c>
      <c r="S64" s="11">
        <f t="shared" si="24"/>
        <v>-0.83664915019950892</v>
      </c>
      <c r="T64" s="11">
        <f t="shared" si="25"/>
        <v>-0.27981576929749463</v>
      </c>
      <c r="U64" s="11">
        <f>'OddsRatio_working_3-way'!S64-'OddsRatio_working_3-way'!R64^2/3</f>
        <v>-0.83664915019950892</v>
      </c>
      <c r="V64" s="11">
        <f>'OddsRatio_working_3-way'!S64*'OddsRatio_working_3-way'!R64/3-2*'OddsRatio_working_3-way'!R64^3/27-'OddsRatio_working_3-way'!T64</f>
        <v>0.27981576929749463</v>
      </c>
      <c r="W64" s="11">
        <f>'OddsRatio_working_3-way'!V64^2+4*'OddsRatio_working_3-way'!U64^3/27</f>
        <v>-8.4644950403296032E-3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0.14727640662023767</v>
      </c>
      <c r="Y64" s="11">
        <f>IF('OddsRatio_working_3-way'!W64&gt;=0,IF('OddsRatio_working_3-way'!V64+SQRT('OddsRatio_working_3-way'!W64)&gt;0,0,PI()),ACOS('OddsRatio_working_3-way'!V64/(2*'OddsRatio_working_3-way'!X64)))</f>
        <v>0.31766265176883168</v>
      </c>
      <c r="Z64" s="11">
        <f>'OddsRatio_working_3-way'!X64^(1/3)*COS('OddsRatio_working_3-way'!Y64/3)</f>
        <v>0.52513601466212556</v>
      </c>
      <c r="AA64" s="11">
        <f>'OddsRatio_working_3-way'!X64^(1/3)*COS(('OddsRatio_working_3-way'!Y64+2*PI())/3)</f>
        <v>-0.31090445453668764</v>
      </c>
      <c r="AB64" s="11">
        <f>'OddsRatio_working_3-way'!X64^(1/3)*COS(('OddsRatio_working_3-way'!Y64+4*PI())/3)</f>
        <v>-0.21423156012543798</v>
      </c>
      <c r="AC64" s="11">
        <f>'OddsRatio_working_3-way'!X64^(1/3)*SIN('OddsRatio_working_3-way'!Y64/3)</f>
        <v>5.5814121611675538E-2</v>
      </c>
      <c r="AD64" s="11">
        <f>'OddsRatio_working_3-way'!X64^(1/3)*SIN(('OddsRatio_working_3-way'!Y64+2*PI())/3)</f>
        <v>0.42687406833368052</v>
      </c>
      <c r="AE64" s="11">
        <f>'OddsRatio_working_3-way'!X64^(1/3)*SIN(('OddsRatio_working_3-way'!Y64+4*PI())/3)</f>
        <v>-0.48268818994535584</v>
      </c>
      <c r="AF64" s="11">
        <f>-'OddsRatio_working_3-way'!U64/(3*'OddsRatio_working_3-way'!X64^(1/3))*COS(('OddsRatio_working_3-way'!Y64)/3)</f>
        <v>0.52513601466212545</v>
      </c>
      <c r="AG64" s="11">
        <f>-'OddsRatio_working_3-way'!U64/(3*'OddsRatio_working_3-way'!X64^(1/3))*COS(('OddsRatio_working_3-way'!Y64+2*PI())/3)</f>
        <v>-0.31090445453668758</v>
      </c>
      <c r="AH64" s="11">
        <f>-'OddsRatio_working_3-way'!U64/(3*'OddsRatio_working_3-way'!X64^(1/3))*COS(('OddsRatio_working_3-way'!Y64+4*PI())/3)</f>
        <v>-0.21423156012543795</v>
      </c>
      <c r="AI64" s="11">
        <f>'OddsRatio_working_3-way'!U64/(3*'OddsRatio_working_3-way'!X64^(1/3))*SIN(('OddsRatio_working_3-way'!Y64)/3)</f>
        <v>-5.5814121611675524E-2</v>
      </c>
      <c r="AJ64" s="11">
        <f>'OddsRatio_working_3-way'!U64/(3*'OddsRatio_working_3-way'!X64^(1/3))*SIN(('OddsRatio_working_3-way'!Y64+2*PI())/3)</f>
        <v>-0.42687406833368041</v>
      </c>
      <c r="AK64" s="11">
        <f>'OddsRatio_working_3-way'!U64/(3*'OddsRatio_working_3-way'!X64^(1/3))*SIN(('OddsRatio_working_3-way'!Y64+4*PI())/3)</f>
        <v>0.48268818994535573</v>
      </c>
      <c r="AL64" s="11">
        <f>'OddsRatio_working_3-way'!Z64+'OddsRatio_working_3-way'!AF64</f>
        <v>1.0502720293242511</v>
      </c>
      <c r="AM64" s="11">
        <f>'OddsRatio_working_3-way'!AA64+'OddsRatio_working_3-way'!AG64</f>
        <v>-0.62180890907337516</v>
      </c>
      <c r="AN64" s="11">
        <f>'OddsRatio_working_3-way'!AB64+'OddsRatio_working_3-way'!AH64</f>
        <v>-0.42846312025087596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1.0502720293242511</v>
      </c>
      <c r="AS64" s="11">
        <f>IF(('OddsRatio_working_3-way'!X64=0),IF(Q64&gt;0,-Q64^(1/3),(-Q64)^(1/3)),'OddsRatio_working_3-way'!AM64-'OddsRatio_working_3-way'!R64/3)</f>
        <v>-0.62180890907337516</v>
      </c>
      <c r="AT64" s="11">
        <f>IF(('OddsRatio_working_3-way'!X64=0),IF(Q64&gt;0,-Q64^(1/3),(-Q64)^(1/3)),'OddsRatio_working_3-way'!AN64-'OddsRatio_working_3-way'!R64/3)</f>
        <v>-0.42846312025087596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3.21</v>
      </c>
      <c r="B65" s="4">
        <f>IF('True_Odds_Calculator_3-way'!B66="","",'True_Odds_Calculator_3-way'!B66)</f>
        <v>3.29</v>
      </c>
      <c r="C65" s="4">
        <f>IF('True_Odds_Calculator_3-way'!C66="","",'True_Odds_Calculator_3-way'!C66)</f>
        <v>2.39</v>
      </c>
      <c r="D65" s="9">
        <f t="shared" si="13"/>
        <v>0.30068855340143741</v>
      </c>
      <c r="E65" s="9">
        <f t="shared" si="14"/>
        <v>0.2932647207814908</v>
      </c>
      <c r="F65" s="9">
        <f t="shared" si="15"/>
        <v>0.40604672581707185</v>
      </c>
      <c r="G65" s="9">
        <f t="shared" si="16"/>
        <v>1.0523530584831575</v>
      </c>
      <c r="H65" s="9">
        <f t="shared" si="17"/>
        <v>3.3257002592477791</v>
      </c>
      <c r="I65" s="9">
        <f t="shared" si="18"/>
        <v>3.4098885039264304</v>
      </c>
      <c r="J65" s="9">
        <f t="shared" si="19"/>
        <v>2.4627707512915893</v>
      </c>
      <c r="K65" s="11">
        <f t="shared" si="20"/>
        <v>0.3115264797507788</v>
      </c>
      <c r="L65" s="11">
        <f t="shared" si="21"/>
        <v>0.303951367781155</v>
      </c>
      <c r="M65" s="11">
        <f t="shared" si="22"/>
        <v>0.41841004184100417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-0.27870433573339981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0.23335465220232315</v>
      </c>
      <c r="Q65" s="11">
        <f>2*'OddsRatio_working_3-way'!K65*'OddsRatio_working_3-way'!L65*'OddsRatio_working_3-way'!M65</f>
        <v>7.9237572904014647E-2</v>
      </c>
      <c r="R65" s="11">
        <f t="shared" si="23"/>
        <v>0</v>
      </c>
      <c r="S65" s="11">
        <f t="shared" si="24"/>
        <v>-0.83728389652876878</v>
      </c>
      <c r="T65" s="11">
        <f t="shared" si="25"/>
        <v>-0.28430692581622025</v>
      </c>
      <c r="U65" s="11">
        <f>'OddsRatio_working_3-way'!S65-'OddsRatio_working_3-way'!R65^2/3</f>
        <v>-0.83728389652876878</v>
      </c>
      <c r="V65" s="11">
        <f>'OddsRatio_working_3-way'!S65*'OddsRatio_working_3-way'!R65/3-2*'OddsRatio_working_3-way'!R65^3/27-'OddsRatio_working_3-way'!T65</f>
        <v>0.28430692581622025</v>
      </c>
      <c r="W65" s="11">
        <f>'OddsRatio_working_3-way'!V65^2+4*'OddsRatio_working_3-way'!U65^3/27</f>
        <v>-6.1285530772765412E-3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0.14744404120237134</v>
      </c>
      <c r="Y65" s="11">
        <f>IF('OddsRatio_working_3-way'!W65&gt;=0,IF('OddsRatio_working_3-way'!V65+SQRT('OddsRatio_working_3-way'!W65)&gt;0,0,PI()),ACOS('OddsRatio_working_3-way'!V65/(2*'OddsRatio_working_3-way'!X65)))</f>
        <v>0.26869537856341075</v>
      </c>
      <c r="Z65" s="11">
        <f>'OddsRatio_working_3-way'!X65^(1/3)*COS('OddsRatio_working_3-way'!Y65/3)</f>
        <v>0.52617652924157887</v>
      </c>
      <c r="AA65" s="11">
        <f>'OddsRatio_working_3-way'!X65^(1/3)*COS(('OddsRatio_working_3-way'!Y65+2*PI())/3)</f>
        <v>-0.30401098677678268</v>
      </c>
      <c r="AB65" s="11">
        <f>'OddsRatio_working_3-way'!X65^(1/3)*COS(('OddsRatio_working_3-way'!Y65+4*PI())/3)</f>
        <v>-0.22216554246479642</v>
      </c>
      <c r="AC65" s="11">
        <f>'OddsRatio_working_3-way'!X65^(1/3)*SIN('OddsRatio_working_3-way'!Y65/3)</f>
        <v>4.7253489305469923E-2</v>
      </c>
      <c r="AD65" s="11">
        <f>'OddsRatio_working_3-way'!X65^(1/3)*SIN(('OddsRatio_working_3-way'!Y65+2*PI())/3)</f>
        <v>0.43205549654559794</v>
      </c>
      <c r="AE65" s="11">
        <f>'OddsRatio_working_3-way'!X65^(1/3)*SIN(('OddsRatio_working_3-way'!Y65+4*PI())/3)</f>
        <v>-0.47930898585106774</v>
      </c>
      <c r="AF65" s="11">
        <f>-'OddsRatio_working_3-way'!U65/(3*'OddsRatio_working_3-way'!X65^(1/3))*COS(('OddsRatio_working_3-way'!Y65)/3)</f>
        <v>0.52617652924157876</v>
      </c>
      <c r="AG65" s="11">
        <f>-'OddsRatio_working_3-way'!U65/(3*'OddsRatio_working_3-way'!X65^(1/3))*COS(('OddsRatio_working_3-way'!Y65+2*PI())/3)</f>
        <v>-0.30401098677678257</v>
      </c>
      <c r="AH65" s="11">
        <f>-'OddsRatio_working_3-way'!U65/(3*'OddsRatio_working_3-way'!X65^(1/3))*COS(('OddsRatio_working_3-way'!Y65+4*PI())/3)</f>
        <v>-0.22216554246479636</v>
      </c>
      <c r="AI65" s="11">
        <f>'OddsRatio_working_3-way'!U65/(3*'OddsRatio_working_3-way'!X65^(1/3))*SIN(('OddsRatio_working_3-way'!Y65)/3)</f>
        <v>-4.7253489305469916E-2</v>
      </c>
      <c r="AJ65" s="11">
        <f>'OddsRatio_working_3-way'!U65/(3*'OddsRatio_working_3-way'!X65^(1/3))*SIN(('OddsRatio_working_3-way'!Y65+2*PI())/3)</f>
        <v>-0.43205549654559783</v>
      </c>
      <c r="AK65" s="11">
        <f>'OddsRatio_working_3-way'!U65/(3*'OddsRatio_working_3-way'!X65^(1/3))*SIN(('OddsRatio_working_3-way'!Y65+4*PI())/3)</f>
        <v>0.47930898585106763</v>
      </c>
      <c r="AL65" s="11">
        <f>'OddsRatio_working_3-way'!Z65+'OddsRatio_working_3-way'!AF65</f>
        <v>1.0523530584831575</v>
      </c>
      <c r="AM65" s="11">
        <f>'OddsRatio_working_3-way'!AA65+'OddsRatio_working_3-way'!AG65</f>
        <v>-0.60802197355356524</v>
      </c>
      <c r="AN65" s="11">
        <f>'OddsRatio_working_3-way'!AB65+'OddsRatio_working_3-way'!AH65</f>
        <v>-0.44433108492959278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1.0523530584831575</v>
      </c>
      <c r="AS65" s="11">
        <f>IF(('OddsRatio_working_3-way'!X65=0),IF(Q65&gt;0,-Q65^(1/3),(-Q65)^(1/3)),'OddsRatio_working_3-way'!AM65-'OddsRatio_working_3-way'!R65/3)</f>
        <v>-0.60802197355356524</v>
      </c>
      <c r="AT65" s="11">
        <f>IF(('OddsRatio_working_3-way'!X65=0),IF(Q65&gt;0,-Q65^(1/3),(-Q65)^(1/3)),'OddsRatio_working_3-way'!AN65-'OddsRatio_working_3-way'!R65/3)</f>
        <v>-0.44433108492959278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3.53</v>
      </c>
      <c r="B66" s="4">
        <f>IF('True_Odds_Calculator_3-way'!B67="","",'True_Odds_Calculator_3-way'!B67)</f>
        <v>3.27</v>
      </c>
      <c r="C66" s="4">
        <f>IF('True_Odds_Calculator_3-way'!C67="","",'True_Odds_Calculator_3-way'!C67)</f>
        <v>2.25</v>
      </c>
      <c r="D66" s="9">
        <f t="shared" si="13"/>
        <v>0.27303791150142215</v>
      </c>
      <c r="E66" s="9">
        <f t="shared" si="14"/>
        <v>0.29508283174993688</v>
      </c>
      <c r="F66" s="9">
        <f t="shared" si="15"/>
        <v>0.43187925674864069</v>
      </c>
      <c r="G66" s="9">
        <f t="shared" si="16"/>
        <v>1.0523695859410314</v>
      </c>
      <c r="H66" s="9">
        <f t="shared" si="17"/>
        <v>3.6624950524308102</v>
      </c>
      <c r="I66" s="9">
        <f t="shared" si="18"/>
        <v>3.3888789600861418</v>
      </c>
      <c r="J66" s="9">
        <f t="shared" si="19"/>
        <v>2.3154619824262892</v>
      </c>
      <c r="K66" s="11">
        <f t="shared" si="20"/>
        <v>0.28328611898016998</v>
      </c>
      <c r="L66" s="11">
        <f t="shared" si="21"/>
        <v>0.3058103975535168</v>
      </c>
      <c r="M66" s="11">
        <f t="shared" si="22"/>
        <v>0.44444444444444442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-0.27640851340723982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0.23294339379273235</v>
      </c>
      <c r="Q66" s="11">
        <f>2*'OddsRatio_working_3-way'!K66*'OddsRatio_working_3-way'!L66*'OddsRatio_working_3-way'!M66</f>
        <v>7.700608059263879E-2</v>
      </c>
      <c r="R66" s="11">
        <f t="shared" si="23"/>
        <v>0</v>
      </c>
      <c r="S66" s="11">
        <f t="shared" si="24"/>
        <v>-0.84275043095192514</v>
      </c>
      <c r="T66" s="11">
        <f t="shared" si="25"/>
        <v>-0.27859518378576037</v>
      </c>
      <c r="U66" s="11">
        <f>'OddsRatio_working_3-way'!S66-'OddsRatio_working_3-way'!R66^2/3</f>
        <v>-0.84275043095192514</v>
      </c>
      <c r="V66" s="11">
        <f>'OddsRatio_working_3-way'!S66*'OddsRatio_working_3-way'!R66/3-2*'OddsRatio_working_3-way'!R66^3/27-'OddsRatio_working_3-way'!T66</f>
        <v>0.27859518378576037</v>
      </c>
      <c r="W66" s="11">
        <f>'OddsRatio_working_3-way'!V66^2+4*'OddsRatio_working_3-way'!U66^3/27</f>
        <v>-1.1058086018659957E-2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0.14889036440220163</v>
      </c>
      <c r="Y66" s="11">
        <f>IF('OddsRatio_working_3-way'!W66&gt;=0,IF('OddsRatio_working_3-way'!V66+SQRT('OddsRatio_working_3-way'!W66)&gt;0,0,PI()),ACOS('OddsRatio_working_3-way'!V66/(2*'OddsRatio_working_3-way'!X66)))</f>
        <v>0.36092216900402496</v>
      </c>
      <c r="Z66" s="11">
        <f>'OddsRatio_working_3-way'!X66^(1/3)*COS('OddsRatio_working_3-way'!Y66/3)</f>
        <v>0.52618479297051557</v>
      </c>
      <c r="AA66" s="11">
        <f>'OddsRatio_working_3-way'!X66^(1/3)*COS(('OddsRatio_working_3-way'!Y66+2*PI())/3)</f>
        <v>-0.31818123812231697</v>
      </c>
      <c r="AB66" s="11">
        <f>'OddsRatio_working_3-way'!X66^(1/3)*COS(('OddsRatio_working_3-way'!Y66+4*PI())/3)</f>
        <v>-0.20800355484819874</v>
      </c>
      <c r="AC66" s="11">
        <f>'OddsRatio_working_3-way'!X66^(1/3)*SIN('OddsRatio_working_3-way'!Y66/3)</f>
        <v>6.3611115097001597E-2</v>
      </c>
      <c r="AD66" s="11">
        <f>'OddsRatio_working_3-way'!X66^(1/3)*SIN(('OddsRatio_working_3-way'!Y66+2*PI())/3)</f>
        <v>0.42388384024902126</v>
      </c>
      <c r="AE66" s="11">
        <f>'OddsRatio_working_3-way'!X66^(1/3)*SIN(('OddsRatio_working_3-way'!Y66+4*PI())/3)</f>
        <v>-0.48749495534602277</v>
      </c>
      <c r="AF66" s="11">
        <f>-'OddsRatio_working_3-way'!U66/(3*'OddsRatio_working_3-way'!X66^(1/3))*COS(('OddsRatio_working_3-way'!Y66)/3)</f>
        <v>0.52618479297051568</v>
      </c>
      <c r="AG66" s="11">
        <f>-'OddsRatio_working_3-way'!U66/(3*'OddsRatio_working_3-way'!X66^(1/3))*COS(('OddsRatio_working_3-way'!Y66+2*PI())/3)</f>
        <v>-0.31818123812231702</v>
      </c>
      <c r="AH66" s="11">
        <f>-'OddsRatio_working_3-way'!U66/(3*'OddsRatio_working_3-way'!X66^(1/3))*COS(('OddsRatio_working_3-way'!Y66+4*PI())/3)</f>
        <v>-0.2080035548481988</v>
      </c>
      <c r="AI66" s="11">
        <f>'OddsRatio_working_3-way'!U66/(3*'OddsRatio_working_3-way'!X66^(1/3))*SIN(('OddsRatio_working_3-way'!Y66)/3)</f>
        <v>-6.3611115097001611E-2</v>
      </c>
      <c r="AJ66" s="11">
        <f>'OddsRatio_working_3-way'!U66/(3*'OddsRatio_working_3-way'!X66^(1/3))*SIN(('OddsRatio_working_3-way'!Y66+2*PI())/3)</f>
        <v>-0.42388384024902132</v>
      </c>
      <c r="AK66" s="11">
        <f>'OddsRatio_working_3-way'!U66/(3*'OddsRatio_working_3-way'!X66^(1/3))*SIN(('OddsRatio_working_3-way'!Y66+4*PI())/3)</f>
        <v>0.48749495534602288</v>
      </c>
      <c r="AL66" s="11">
        <f>'OddsRatio_working_3-way'!Z66+'OddsRatio_working_3-way'!AF66</f>
        <v>1.0523695859410314</v>
      </c>
      <c r="AM66" s="11">
        <f>'OddsRatio_working_3-way'!AA66+'OddsRatio_working_3-way'!AG66</f>
        <v>-0.63636247624463405</v>
      </c>
      <c r="AN66" s="11">
        <f>'OddsRatio_working_3-way'!AB66+'OddsRatio_working_3-way'!AH66</f>
        <v>-0.41600710969639754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1.0523695859410314</v>
      </c>
      <c r="AS66" s="11">
        <f>IF(('OddsRatio_working_3-way'!X66=0),IF(Q66&gt;0,-Q66^(1/3),(-Q66)^(1/3)),'OddsRatio_working_3-way'!AM66-'OddsRatio_working_3-way'!R66/3)</f>
        <v>-0.63636247624463405</v>
      </c>
      <c r="AT66" s="11">
        <f>IF(('OddsRatio_working_3-way'!X66=0),IF(Q66&gt;0,-Q66^(1/3),(-Q66)^(1/3)),'OddsRatio_working_3-way'!AN66-'OddsRatio_working_3-way'!R66/3)</f>
        <v>-0.41600710969639754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</v>
      </c>
      <c r="B67" s="4">
        <f>IF('True_Odds_Calculator_3-way'!B68="","",'True_Odds_Calculator_3-way'!B68)</f>
        <v>3.56</v>
      </c>
      <c r="C67" s="4">
        <f>IF('True_Odds_Calculator_3-way'!C68="","",'True_Odds_Calculator_3-way'!C68)</f>
        <v>3.92</v>
      </c>
      <c r="D67" s="9">
        <f t="shared" si="13"/>
        <v>0.48586990194920471</v>
      </c>
      <c r="E67" s="9">
        <f t="shared" si="14"/>
        <v>0.26962170971081972</v>
      </c>
      <c r="F67" s="9">
        <f t="shared" si="15"/>
        <v>0.24450838833997554</v>
      </c>
      <c r="G67" s="9">
        <f t="shared" si="16"/>
        <v>1.0581641216881654</v>
      </c>
      <c r="H67" s="9">
        <f t="shared" si="17"/>
        <v>2.0581641216881654</v>
      </c>
      <c r="I67" s="9">
        <f t="shared" si="18"/>
        <v>3.7089001515217035</v>
      </c>
      <c r="J67" s="9">
        <f t="shared" si="19"/>
        <v>4.0898392353294426</v>
      </c>
      <c r="K67" s="11">
        <f t="shared" si="20"/>
        <v>0.5</v>
      </c>
      <c r="L67" s="11">
        <f t="shared" si="21"/>
        <v>0.2808988764044944</v>
      </c>
      <c r="M67" s="11">
        <f t="shared" si="22"/>
        <v>0.25510204081632654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-0.26782847970648938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0.23217152029351062</v>
      </c>
      <c r="Q67" s="11">
        <f>2*'OddsRatio_working_3-way'!K67*'OddsRatio_working_3-way'!L67*'OddsRatio_working_3-way'!M67</f>
        <v>7.1657876633799591E-2</v>
      </c>
      <c r="R67" s="11">
        <f t="shared" si="23"/>
        <v>0</v>
      </c>
      <c r="S67" s="11">
        <f t="shared" si="24"/>
        <v>-0.86686643835616417</v>
      </c>
      <c r="T67" s="11">
        <f t="shared" si="25"/>
        <v>-0.2675513698630137</v>
      </c>
      <c r="U67" s="11">
        <f>'OddsRatio_working_3-way'!S67-'OddsRatio_working_3-way'!R67^2/3</f>
        <v>-0.86686643835616417</v>
      </c>
      <c r="V67" s="11">
        <f>'OddsRatio_working_3-way'!S67*'OddsRatio_working_3-way'!R67/3-2*'OddsRatio_working_3-way'!R67^3/27-'OddsRatio_working_3-way'!T67</f>
        <v>0.2675513698630137</v>
      </c>
      <c r="W67" s="11">
        <f>'OddsRatio_working_3-way'!V67^2+4*'OddsRatio_working_3-way'!U67^3/27</f>
        <v>-2.4921926549703238E-2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0.15532680231151222</v>
      </c>
      <c r="Y67" s="11">
        <f>IF('OddsRatio_working_3-way'!W67&gt;=0,IF('OddsRatio_working_3-way'!V67+SQRT('OddsRatio_working_3-way'!W67)&gt;0,0,PI()),ACOS('OddsRatio_working_3-way'!V67/(2*'OddsRatio_working_3-way'!X67)))</f>
        <v>0.53306597054463123</v>
      </c>
      <c r="Z67" s="11">
        <f>'OddsRatio_working_3-way'!X67^(1/3)*COS('OddsRatio_working_3-way'!Y67/3)</f>
        <v>0.52908206084408271</v>
      </c>
      <c r="AA67" s="11">
        <f>'OddsRatio_working_3-way'!X67^(1/3)*COS(('OddsRatio_working_3-way'!Y67+2*PI())/3)</f>
        <v>-0.3468255323575507</v>
      </c>
      <c r="AB67" s="11">
        <f>'OddsRatio_working_3-way'!X67^(1/3)*COS(('OddsRatio_working_3-way'!Y67+4*PI())/3)</f>
        <v>-0.18225652848653165</v>
      </c>
      <c r="AC67" s="11">
        <f>'OddsRatio_working_3-way'!X67^(1/3)*SIN('OddsRatio_working_3-way'!Y67/3)</f>
        <v>9.5013958685201391E-2</v>
      </c>
      <c r="AD67" s="11">
        <f>'OddsRatio_working_3-way'!X67^(1/3)*SIN(('OddsRatio_working_3-way'!Y67+2*PI())/3)</f>
        <v>0.41069152603499903</v>
      </c>
      <c r="AE67" s="11">
        <f>'OddsRatio_working_3-way'!X67^(1/3)*SIN(('OddsRatio_working_3-way'!Y67+4*PI())/3)</f>
        <v>-0.50570548472020038</v>
      </c>
      <c r="AF67" s="11">
        <f>-'OddsRatio_working_3-way'!U67/(3*'OddsRatio_working_3-way'!X67^(1/3))*COS(('OddsRatio_working_3-way'!Y67)/3)</f>
        <v>0.5290820608440826</v>
      </c>
      <c r="AG67" s="11">
        <f>-'OddsRatio_working_3-way'!U67/(3*'OddsRatio_working_3-way'!X67^(1/3))*COS(('OddsRatio_working_3-way'!Y67+2*PI())/3)</f>
        <v>-0.34682553235755065</v>
      </c>
      <c r="AH67" s="11">
        <f>-'OddsRatio_working_3-way'!U67/(3*'OddsRatio_working_3-way'!X67^(1/3))*COS(('OddsRatio_working_3-way'!Y67+4*PI())/3)</f>
        <v>-0.18225652848653162</v>
      </c>
      <c r="AI67" s="11">
        <f>'OddsRatio_working_3-way'!U67/(3*'OddsRatio_working_3-way'!X67^(1/3))*SIN(('OddsRatio_working_3-way'!Y67)/3)</f>
        <v>-9.5013958685201377E-2</v>
      </c>
      <c r="AJ67" s="11">
        <f>'OddsRatio_working_3-way'!U67/(3*'OddsRatio_working_3-way'!X67^(1/3))*SIN(('OddsRatio_working_3-way'!Y67+2*PI())/3)</f>
        <v>-0.41069152603499898</v>
      </c>
      <c r="AK67" s="11">
        <f>'OddsRatio_working_3-way'!U67/(3*'OddsRatio_working_3-way'!X67^(1/3))*SIN(('OddsRatio_working_3-way'!Y67+4*PI())/3)</f>
        <v>0.50570548472020038</v>
      </c>
      <c r="AL67" s="11">
        <f>'OddsRatio_working_3-way'!Z67+'OddsRatio_working_3-way'!AF67</f>
        <v>1.0581641216881654</v>
      </c>
      <c r="AM67" s="11">
        <f>'OddsRatio_working_3-way'!AA67+'OddsRatio_working_3-way'!AG67</f>
        <v>-0.6936510647151013</v>
      </c>
      <c r="AN67" s="11">
        <f>'OddsRatio_working_3-way'!AB67+'OddsRatio_working_3-way'!AH67</f>
        <v>-0.36451305697306324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1.0581641216881654</v>
      </c>
      <c r="AS67" s="11">
        <f>IF(('OddsRatio_working_3-way'!X67=0),IF(Q67&gt;0,-Q67^(1/3),(-Q67)^(1/3)),'OddsRatio_working_3-way'!AM67-'OddsRatio_working_3-way'!R67/3)</f>
        <v>-0.6936510647151013</v>
      </c>
      <c r="AT67" s="11">
        <f>IF(('OddsRatio_working_3-way'!X67=0),IF(Q67&gt;0,-Q67^(1/3),(-Q67)^(1/3)),'OddsRatio_working_3-way'!AN67-'OddsRatio_working_3-way'!R67/3)</f>
        <v>-0.36451305697306324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2.5</v>
      </c>
      <c r="B68" s="4">
        <f>IF('True_Odds_Calculator_3-way'!B69="","",'True_Odds_Calculator_3-way'!B69)</f>
        <v>3.23</v>
      </c>
      <c r="C68" s="4">
        <f>IF('True_Odds_Calculator_3-way'!C69="","",'True_Odds_Calculator_3-way'!C69)</f>
        <v>3.09</v>
      </c>
      <c r="D68" s="9">
        <f t="shared" ref="D68:D131" si="26">(K68/(AR68+K68-(AR68*K68)))</f>
        <v>0.38811481612316939</v>
      </c>
      <c r="E68" s="9">
        <f t="shared" ref="E68:E131" si="27">(L68/(AR68+L68-(AR68*L68)))</f>
        <v>0.29905961191743047</v>
      </c>
      <c r="F68" s="9">
        <f t="shared" ref="F68:F131" si="28">(M68/(AR68+M68-(AR68*M68)))</f>
        <v>0.31282557195940014</v>
      </c>
      <c r="G68" s="9">
        <f t="shared" ref="G68:G131" si="29">AR68</f>
        <v>1.0510380922650255</v>
      </c>
      <c r="H68" s="9">
        <f t="shared" ref="H68:H131" si="30">IF(A68="","",1/D68)</f>
        <v>2.5765571383975381</v>
      </c>
      <c r="I68" s="9">
        <f t="shared" ref="I68:I131" si="31">IF(B68="","",1/E68)</f>
        <v>3.3438149457510069</v>
      </c>
      <c r="J68" s="9">
        <f t="shared" ref="J68:J131" si="32">IF(C68="","",1/F68)</f>
        <v>3.1966696128339032</v>
      </c>
      <c r="K68" s="11">
        <f t="shared" ref="K68:K131" si="33">1/A68</f>
        <v>0.4</v>
      </c>
      <c r="L68" s="11">
        <f t="shared" ref="L68:L131" si="34">1/B68</f>
        <v>0.30959752321981426</v>
      </c>
      <c r="M68" s="11">
        <f t="shared" ref="M68:M131" si="35">1/C68</f>
        <v>0.3236245954692557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-0.28018275271273552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0.23325017283356875</v>
      </c>
      <c r="Q68" s="11">
        <f>2*'OddsRatio_working_3-way'!K68*'OddsRatio_working_3-way'!L68*'OddsRatio_working_3-way'!M68</f>
        <v>8.0154698568236718E-2</v>
      </c>
      <c r="R68" s="11">
        <f t="shared" ref="R68:R131" si="36">O68/N68</f>
        <v>0</v>
      </c>
      <c r="S68" s="11">
        <f t="shared" ref="S68:S131" si="37">P68/N68</f>
        <v>-0.83249297315853843</v>
      </c>
      <c r="T68" s="11">
        <f t="shared" ref="T68:T131" si="38">Q68/N68</f>
        <v>-0.28608005950465254</v>
      </c>
      <c r="U68" s="11">
        <f>'OddsRatio_working_3-way'!S68-'OddsRatio_working_3-way'!R68^2/3</f>
        <v>-0.83249297315853843</v>
      </c>
      <c r="V68" s="11">
        <f>'OddsRatio_working_3-way'!S68*'OddsRatio_working_3-way'!R68/3-2*'OddsRatio_working_3-way'!R68^3/27-'OddsRatio_working_3-way'!T68</f>
        <v>0.28608005950465254</v>
      </c>
      <c r="W68" s="11">
        <f>'OddsRatio_working_3-way'!V68^2+4*'OddsRatio_working_3-way'!U68^3/27</f>
        <v>-3.6329726292425174E-3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0.14618034501552188</v>
      </c>
      <c r="Y68" s="11">
        <f>IF('OddsRatio_working_3-way'!W68&gt;=0,IF('OddsRatio_working_3-way'!V68+SQRT('OddsRatio_working_3-way'!W68)&gt;0,0,PI()),ACOS('OddsRatio_working_3-way'!V68/(2*'OddsRatio_working_3-way'!X68)))</f>
        <v>0.20765275073273903</v>
      </c>
      <c r="Z68" s="11">
        <f>'OddsRatio_working_3-way'!X68^(1/3)*COS('OddsRatio_working_3-way'!Y68/3)</f>
        <v>0.52551904613251288</v>
      </c>
      <c r="AA68" s="11">
        <f>'OddsRatio_working_3-way'!X68^(1/3)*COS(('OddsRatio_working_3-way'!Y68+2*PI())/3)</f>
        <v>-0.2943117401613361</v>
      </c>
      <c r="AB68" s="11">
        <f>'OddsRatio_working_3-way'!X68^(1/3)*COS(('OddsRatio_working_3-way'!Y68+4*PI())/3)</f>
        <v>-0.23120730597117684</v>
      </c>
      <c r="AC68" s="11">
        <f>'OddsRatio_working_3-way'!X68^(1/3)*SIN('OddsRatio_working_3-way'!Y68/3)</f>
        <v>3.643336206674741E-2</v>
      </c>
      <c r="AD68" s="11">
        <f>'OddsRatio_working_3-way'!X68^(1/3)*SIN(('OddsRatio_working_3-way'!Y68+2*PI())/3)</f>
        <v>0.43689616308994872</v>
      </c>
      <c r="AE68" s="11">
        <f>'OddsRatio_working_3-way'!X68^(1/3)*SIN(('OddsRatio_working_3-way'!Y68+4*PI())/3)</f>
        <v>-0.47332952515669618</v>
      </c>
      <c r="AF68" s="11">
        <f>-'OddsRatio_working_3-way'!U68/(3*'OddsRatio_working_3-way'!X68^(1/3))*COS(('OddsRatio_working_3-way'!Y68)/3)</f>
        <v>0.52551904613251266</v>
      </c>
      <c r="AG68" s="11">
        <f>-'OddsRatio_working_3-way'!U68/(3*'OddsRatio_working_3-way'!X68^(1/3))*COS(('OddsRatio_working_3-way'!Y68+2*PI())/3)</f>
        <v>-0.29431174016133599</v>
      </c>
      <c r="AH68" s="11">
        <f>-'OddsRatio_working_3-way'!U68/(3*'OddsRatio_working_3-way'!X68^(1/3))*COS(('OddsRatio_working_3-way'!Y68+4*PI())/3)</f>
        <v>-0.23120730597117675</v>
      </c>
      <c r="AI68" s="11">
        <f>'OddsRatio_working_3-way'!U68/(3*'OddsRatio_working_3-way'!X68^(1/3))*SIN(('OddsRatio_working_3-way'!Y68)/3)</f>
        <v>-3.6433362066747396E-2</v>
      </c>
      <c r="AJ68" s="11">
        <f>'OddsRatio_working_3-way'!U68/(3*'OddsRatio_working_3-way'!X68^(1/3))*SIN(('OddsRatio_working_3-way'!Y68+2*PI())/3)</f>
        <v>-0.43689616308994855</v>
      </c>
      <c r="AK68" s="11">
        <f>'OddsRatio_working_3-way'!U68/(3*'OddsRatio_working_3-way'!X68^(1/3))*SIN(('OddsRatio_working_3-way'!Y68+4*PI())/3)</f>
        <v>0.47332952515669596</v>
      </c>
      <c r="AL68" s="11">
        <f>'OddsRatio_working_3-way'!Z68+'OddsRatio_working_3-way'!AF68</f>
        <v>1.0510380922650255</v>
      </c>
      <c r="AM68" s="11">
        <f>'OddsRatio_working_3-way'!AA68+'OddsRatio_working_3-way'!AG68</f>
        <v>-0.58862348032267209</v>
      </c>
      <c r="AN68" s="11">
        <f>'OddsRatio_working_3-way'!AB68+'OddsRatio_working_3-way'!AH68</f>
        <v>-0.46241461194235356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1.0510380922650255</v>
      </c>
      <c r="AS68" s="11">
        <f>IF(('OddsRatio_working_3-way'!X68=0),IF(Q68&gt;0,-Q68^(1/3),(-Q68)^(1/3)),'OddsRatio_working_3-way'!AM68-'OddsRatio_working_3-way'!R68/3)</f>
        <v>-0.58862348032267209</v>
      </c>
      <c r="AT68" s="11">
        <f>IF(('OddsRatio_working_3-way'!X68=0),IF(Q68&gt;0,-Q68^(1/3),(-Q68)^(1/3)),'OddsRatio_working_3-way'!AN68-'OddsRatio_working_3-way'!R68/3)</f>
        <v>-0.46241461194235356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1.79</v>
      </c>
      <c r="B69" s="4">
        <f>IF('True_Odds_Calculator_3-way'!B70="","",'True_Odds_Calculator_3-way'!B70)</f>
        <v>3.5</v>
      </c>
      <c r="C69" s="4">
        <f>IF('True_Odds_Calculator_3-way'!C70="","",'True_Odds_Calculator_3-way'!C70)</f>
        <v>5.15</v>
      </c>
      <c r="D69" s="9">
        <f t="shared" si="26"/>
        <v>0.54281889294515151</v>
      </c>
      <c r="E69" s="9">
        <f t="shared" si="27"/>
        <v>0.27282890046173014</v>
      </c>
      <c r="F69" s="9">
        <f t="shared" si="28"/>
        <v>0.1843522065931183</v>
      </c>
      <c r="G69" s="9">
        <f t="shared" si="29"/>
        <v>1.0661203388755665</v>
      </c>
      <c r="H69" s="9">
        <f t="shared" si="30"/>
        <v>1.8422350677116976</v>
      </c>
      <c r="I69" s="9">
        <f t="shared" si="31"/>
        <v>3.6653008471889161</v>
      </c>
      <c r="J69" s="9">
        <f t="shared" si="32"/>
        <v>5.4243994063335998</v>
      </c>
      <c r="K69" s="11">
        <f t="shared" si="33"/>
        <v>0.55865921787709494</v>
      </c>
      <c r="L69" s="11">
        <f t="shared" si="34"/>
        <v>0.2857142857142857</v>
      </c>
      <c r="M69" s="11">
        <f t="shared" si="35"/>
        <v>0.1941747572815534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-0.25403110205409929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0.23059220976452627</v>
      </c>
      <c r="Q69" s="11">
        <f>2*'OddsRatio_working_3-way'!K69*'OddsRatio_working_3-way'!L69*'OddsRatio_working_3-way'!M69</f>
        <v>6.198715316250706E-2</v>
      </c>
      <c r="R69" s="11">
        <f t="shared" si="36"/>
        <v>0</v>
      </c>
      <c r="S69" s="11">
        <f t="shared" si="37"/>
        <v>-0.90773219460118948</v>
      </c>
      <c r="T69" s="11">
        <f t="shared" si="38"/>
        <v>-0.24401403080677134</v>
      </c>
      <c r="U69" s="11">
        <f>'OddsRatio_working_3-way'!S69-'OddsRatio_working_3-way'!R69^2/3</f>
        <v>-0.90773219460118948</v>
      </c>
      <c r="V69" s="11">
        <f>'OddsRatio_working_3-way'!S69*'OddsRatio_working_3-way'!R69/3-2*'OddsRatio_working_3-way'!R69^3/27-'OddsRatio_working_3-way'!T69</f>
        <v>0.24401403080677134</v>
      </c>
      <c r="W69" s="11">
        <f>'OddsRatio_working_3-way'!V69^2+4*'OddsRatio_working_3-way'!U69^3/27</f>
        <v>-5.1264726045634604E-2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0.16643885759957211</v>
      </c>
      <c r="Y69" s="11">
        <f>IF('OddsRatio_working_3-way'!W69&gt;=0,IF('OddsRatio_working_3-way'!V69+SQRT('OddsRatio_working_3-way'!W69)&gt;0,0,PI()),ACOS('OddsRatio_working_3-way'!V69/(2*'OddsRatio_working_3-way'!X69)))</f>
        <v>0.74800974038409407</v>
      </c>
      <c r="Z69" s="11">
        <f>'OddsRatio_working_3-way'!X69^(1/3)*COS('OddsRatio_working_3-way'!Y69/3)</f>
        <v>0.53306016943778323</v>
      </c>
      <c r="AA69" s="11">
        <f>'OddsRatio_working_3-way'!X69^(1/3)*COS(('OddsRatio_working_3-way'!Y69+2*PI())/3)</f>
        <v>-0.3840808842462396</v>
      </c>
      <c r="AB69" s="11">
        <f>'OddsRatio_working_3-way'!X69^(1/3)*COS(('OddsRatio_working_3-way'!Y69+4*PI())/3)</f>
        <v>-0.14897928519154377</v>
      </c>
      <c r="AC69" s="11">
        <f>'OddsRatio_working_3-way'!X69^(1/3)*SIN('OddsRatio_working_3-way'!Y69/3)</f>
        <v>0.13573597150114031</v>
      </c>
      <c r="AD69" s="11">
        <f>'OddsRatio_working_3-way'!X69^(1/3)*SIN(('OddsRatio_working_3-way'!Y69+2*PI())/3)</f>
        <v>0.39377566272818743</v>
      </c>
      <c r="AE69" s="11">
        <f>'OddsRatio_working_3-way'!X69^(1/3)*SIN(('OddsRatio_working_3-way'!Y69+4*PI())/3)</f>
        <v>-0.52951163422932757</v>
      </c>
      <c r="AF69" s="11">
        <f>-'OddsRatio_working_3-way'!U69/(3*'OddsRatio_working_3-way'!X69^(1/3))*COS(('OddsRatio_working_3-way'!Y69)/3)</f>
        <v>0.53306016943778312</v>
      </c>
      <c r="AG69" s="11">
        <f>-'OddsRatio_working_3-way'!U69/(3*'OddsRatio_working_3-way'!X69^(1/3))*COS(('OddsRatio_working_3-way'!Y69+2*PI())/3)</f>
        <v>-0.38408088424623954</v>
      </c>
      <c r="AH69" s="11">
        <f>-'OddsRatio_working_3-way'!U69/(3*'OddsRatio_working_3-way'!X69^(1/3))*COS(('OddsRatio_working_3-way'!Y69+4*PI())/3)</f>
        <v>-0.14897928519154374</v>
      </c>
      <c r="AI69" s="11">
        <f>'OddsRatio_working_3-way'!U69/(3*'OddsRatio_working_3-way'!X69^(1/3))*SIN(('OddsRatio_working_3-way'!Y69)/3)</f>
        <v>-0.13573597150114028</v>
      </c>
      <c r="AJ69" s="11">
        <f>'OddsRatio_working_3-way'!U69/(3*'OddsRatio_working_3-way'!X69^(1/3))*SIN(('OddsRatio_working_3-way'!Y69+2*PI())/3)</f>
        <v>-0.39377566272818737</v>
      </c>
      <c r="AK69" s="11">
        <f>'OddsRatio_working_3-way'!U69/(3*'OddsRatio_working_3-way'!X69^(1/3))*SIN(('OddsRatio_working_3-way'!Y69+4*PI())/3)</f>
        <v>0.52951163422932745</v>
      </c>
      <c r="AL69" s="11">
        <f>'OddsRatio_working_3-way'!Z69+'OddsRatio_working_3-way'!AF69</f>
        <v>1.0661203388755665</v>
      </c>
      <c r="AM69" s="11">
        <f>'OddsRatio_working_3-way'!AA69+'OddsRatio_working_3-way'!AG69</f>
        <v>-0.76816176849247908</v>
      </c>
      <c r="AN69" s="11">
        <f>'OddsRatio_working_3-way'!AB69+'OddsRatio_working_3-way'!AH69</f>
        <v>-0.29795857038308748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1.0661203388755665</v>
      </c>
      <c r="AS69" s="11">
        <f>IF(('OddsRatio_working_3-way'!X69=0),IF(Q69&gt;0,-Q69^(1/3),(-Q69)^(1/3)),'OddsRatio_working_3-way'!AM69-'OddsRatio_working_3-way'!R69/3)</f>
        <v>-0.76816176849247908</v>
      </c>
      <c r="AT69" s="11">
        <f>IF(('OddsRatio_working_3-way'!X69=0),IF(Q69&gt;0,-Q69^(1/3),(-Q69)^(1/3)),'OddsRatio_working_3-way'!AN69-'OddsRatio_working_3-way'!R69/3)</f>
        <v>-0.29795857038308748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1.81</v>
      </c>
      <c r="B70" s="4">
        <f>IF('True_Odds_Calculator_3-way'!B71="","",'True_Odds_Calculator_3-way'!B71)</f>
        <v>3.88</v>
      </c>
      <c r="C70" s="4">
        <f>IF('True_Odds_Calculator_3-way'!C71="","",'True_Odds_Calculator_3-way'!C71)</f>
        <v>4.47</v>
      </c>
      <c r="D70" s="9">
        <f t="shared" si="26"/>
        <v>0.5386415252962351</v>
      </c>
      <c r="E70" s="9">
        <f t="shared" si="27"/>
        <v>0.24719357429321104</v>
      </c>
      <c r="F70" s="9">
        <f t="shared" si="28"/>
        <v>0.21416490041055392</v>
      </c>
      <c r="G70" s="9">
        <f t="shared" si="29"/>
        <v>1.0574349304364521</v>
      </c>
      <c r="H70" s="9">
        <f t="shared" si="30"/>
        <v>1.8565222936535257</v>
      </c>
      <c r="I70" s="9">
        <f t="shared" si="31"/>
        <v>4.0454125996569816</v>
      </c>
      <c r="J70" s="9">
        <f t="shared" si="32"/>
        <v>4.669299208614488</v>
      </c>
      <c r="K70" s="11">
        <f t="shared" si="33"/>
        <v>0.5524861878453039</v>
      </c>
      <c r="L70" s="11">
        <f t="shared" si="34"/>
        <v>0.25773195876288663</v>
      </c>
      <c r="M70" s="11">
        <f t="shared" si="35"/>
        <v>0.2237136465324385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-0.25786307532168462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0.22808419849237621</v>
      </c>
      <c r="Q70" s="11">
        <f>2*'OddsRatio_working_3-way'!K70*'OddsRatio_working_3-way'!L70*'OddsRatio_working_3-way'!M70</f>
        <v>6.3710669969937489E-2</v>
      </c>
      <c r="R70" s="11">
        <f t="shared" si="36"/>
        <v>0</v>
      </c>
      <c r="S70" s="11">
        <f t="shared" si="37"/>
        <v>-0.88451670797705639</v>
      </c>
      <c r="T70" s="11">
        <f t="shared" si="38"/>
        <v>-0.24707170613884258</v>
      </c>
      <c r="U70" s="11">
        <f>'OddsRatio_working_3-way'!S70-'OddsRatio_working_3-way'!R70^2/3</f>
        <v>-0.88451670797705639</v>
      </c>
      <c r="V70" s="11">
        <f>'OddsRatio_working_3-way'!S70*'OddsRatio_working_3-way'!R70/3-2*'OddsRatio_working_3-way'!R70^3/27-'OddsRatio_working_3-way'!T70</f>
        <v>0.24707170613884258</v>
      </c>
      <c r="W70" s="11">
        <f>'OddsRatio_working_3-way'!V70^2+4*'OddsRatio_working_3-way'!U70^3/27</f>
        <v>-4.1476929927061895E-2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0.160094782786183</v>
      </c>
      <c r="Y70" s="11">
        <f>IF('OddsRatio_working_3-way'!W70&gt;=0,IF('OddsRatio_working_3-way'!V70+SQRT('OddsRatio_working_3-way'!W70)&gt;0,0,PI()),ACOS('OddsRatio_working_3-way'!V70/(2*'OddsRatio_working_3-way'!X70)))</f>
        <v>0.68937772497895289</v>
      </c>
      <c r="Z70" s="11">
        <f>'OddsRatio_working_3-way'!X70^(1/3)*COS('OddsRatio_working_3-way'!Y70/3)</f>
        <v>0.52871746521822605</v>
      </c>
      <c r="AA70" s="11">
        <f>'OddsRatio_working_3-way'!X70^(1/3)*COS(('OddsRatio_working_3-way'!Y70+2*PI())/3)</f>
        <v>-0.37146876236438175</v>
      </c>
      <c r="AB70" s="11">
        <f>'OddsRatio_working_3-way'!X70^(1/3)*COS(('OddsRatio_working_3-way'!Y70+4*PI())/3)</f>
        <v>-0.15724870285384437</v>
      </c>
      <c r="AC70" s="11">
        <f>'OddsRatio_working_3-way'!X70^(1/3)*SIN('OddsRatio_working_3-way'!Y70/3)</f>
        <v>0.12368000902422646</v>
      </c>
      <c r="AD70" s="11">
        <f>'OddsRatio_working_3-way'!X70^(1/3)*SIN(('OddsRatio_working_3-way'!Y70+2*PI())/3)</f>
        <v>0.39604275179138587</v>
      </c>
      <c r="AE70" s="11">
        <f>'OddsRatio_working_3-way'!X70^(1/3)*SIN(('OddsRatio_working_3-way'!Y70+4*PI())/3)</f>
        <v>-0.51972276081561231</v>
      </c>
      <c r="AF70" s="11">
        <f>-'OddsRatio_working_3-way'!U70/(3*'OddsRatio_working_3-way'!X70^(1/3))*COS(('OddsRatio_working_3-way'!Y70)/3)</f>
        <v>0.52871746521822616</v>
      </c>
      <c r="AG70" s="11">
        <f>-'OddsRatio_working_3-way'!U70/(3*'OddsRatio_working_3-way'!X70^(1/3))*COS(('OddsRatio_working_3-way'!Y70+2*PI())/3)</f>
        <v>-0.37146876236438187</v>
      </c>
      <c r="AH70" s="11">
        <f>-'OddsRatio_working_3-way'!U70/(3*'OddsRatio_working_3-way'!X70^(1/3))*COS(('OddsRatio_working_3-way'!Y70+4*PI())/3)</f>
        <v>-0.1572487028538444</v>
      </c>
      <c r="AI70" s="11">
        <f>'OddsRatio_working_3-way'!U70/(3*'OddsRatio_working_3-way'!X70^(1/3))*SIN(('OddsRatio_working_3-way'!Y70)/3)</f>
        <v>-0.12368000902422649</v>
      </c>
      <c r="AJ70" s="11">
        <f>'OddsRatio_working_3-way'!U70/(3*'OddsRatio_working_3-way'!X70^(1/3))*SIN(('OddsRatio_working_3-way'!Y70+2*PI())/3)</f>
        <v>-0.39604275179138593</v>
      </c>
      <c r="AK70" s="11">
        <f>'OddsRatio_working_3-way'!U70/(3*'OddsRatio_working_3-way'!X70^(1/3))*SIN(('OddsRatio_working_3-way'!Y70+4*PI())/3)</f>
        <v>0.51972276081561242</v>
      </c>
      <c r="AL70" s="11">
        <f>'OddsRatio_working_3-way'!Z70+'OddsRatio_working_3-way'!AF70</f>
        <v>1.0574349304364521</v>
      </c>
      <c r="AM70" s="11">
        <f>'OddsRatio_working_3-way'!AA70+'OddsRatio_working_3-way'!AG70</f>
        <v>-0.74293752472876362</v>
      </c>
      <c r="AN70" s="11">
        <f>'OddsRatio_working_3-way'!AB70+'OddsRatio_working_3-way'!AH70</f>
        <v>-0.3144974057076888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1.0574349304364521</v>
      </c>
      <c r="AS70" s="11">
        <f>IF(('OddsRatio_working_3-way'!X70=0),IF(Q70&gt;0,-Q70^(1/3),(-Q70)^(1/3)),'OddsRatio_working_3-way'!AM70-'OddsRatio_working_3-way'!R70/3)</f>
        <v>-0.74293752472876362</v>
      </c>
      <c r="AT70" s="11">
        <f>IF(('OddsRatio_working_3-way'!X70=0),IF(Q70&gt;0,-Q70^(1/3),(-Q70)^(1/3)),'OddsRatio_working_3-way'!AN70-'OddsRatio_working_3-way'!R70/3)</f>
        <v>-0.3144974057076888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2.2000000000000002</v>
      </c>
      <c r="B71" s="4">
        <f>IF('True_Odds_Calculator_3-way'!B72="","",'True_Odds_Calculator_3-way'!B72)</f>
        <v>3.64</v>
      </c>
      <c r="C71" s="4">
        <f>IF('True_Odds_Calculator_3-way'!C72="","",'True_Odds_Calculator_3-way'!C72)</f>
        <v>3.18</v>
      </c>
      <c r="D71" s="9">
        <f t="shared" si="26"/>
        <v>0.43807629357722561</v>
      </c>
      <c r="E71" s="9">
        <f t="shared" si="27"/>
        <v>0.26164611077313377</v>
      </c>
      <c r="F71" s="9">
        <f t="shared" si="28"/>
        <v>0.30027759564964068</v>
      </c>
      <c r="G71" s="9">
        <f t="shared" si="29"/>
        <v>1.068922838824566</v>
      </c>
      <c r="H71" s="9">
        <f t="shared" si="30"/>
        <v>2.2827074065894792</v>
      </c>
      <c r="I71" s="9">
        <f t="shared" si="31"/>
        <v>3.821956294496855</v>
      </c>
      <c r="J71" s="9">
        <f t="shared" si="32"/>
        <v>3.3302517886375536</v>
      </c>
      <c r="K71" s="11">
        <f t="shared" si="33"/>
        <v>0.45454545454545453</v>
      </c>
      <c r="L71" s="11">
        <f t="shared" si="34"/>
        <v>0.27472527472527469</v>
      </c>
      <c r="M71" s="11">
        <f t="shared" si="35"/>
        <v>0.31446540880503143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-0.27120049761559206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0.23639882130448164</v>
      </c>
      <c r="Q71" s="11">
        <f>2*'OddsRatio_working_3-way'!K71*'OddsRatio_working_3-way'!L71*'OddsRatio_working_3-way'!M71</f>
        <v>7.8537814386870977E-2</v>
      </c>
      <c r="R71" s="11">
        <f t="shared" si="36"/>
        <v>0</v>
      </c>
      <c r="S71" s="11">
        <f t="shared" si="37"/>
        <v>-0.87167547029932302</v>
      </c>
      <c r="T71" s="11">
        <f t="shared" si="38"/>
        <v>-0.2895931795014362</v>
      </c>
      <c r="U71" s="11">
        <f>'OddsRatio_working_3-way'!S71-'OddsRatio_working_3-way'!R71^2/3</f>
        <v>-0.87167547029932302</v>
      </c>
      <c r="V71" s="11">
        <f>'OddsRatio_working_3-way'!S71*'OddsRatio_working_3-way'!R71/3-2*'OddsRatio_working_3-way'!R71^3/27-'OddsRatio_working_3-way'!T71</f>
        <v>0.2895931795014362</v>
      </c>
      <c r="W71" s="11">
        <f>'OddsRatio_working_3-way'!V71^2+4*'OddsRatio_working_3-way'!U71^3/27</f>
        <v>-1.4256504742685042E-2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0.15662113072350431</v>
      </c>
      <c r="Y71" s="11">
        <f>IF('OddsRatio_working_3-way'!W71&gt;=0,IF('OddsRatio_working_3-way'!V71+SQRT('OddsRatio_working_3-way'!W71)&gt;0,0,PI()),ACOS('OddsRatio_working_3-way'!V71/(2*'OddsRatio_working_3-way'!X71)))</f>
        <v>0.3910685993429186</v>
      </c>
      <c r="Z71" s="11">
        <f>'OddsRatio_working_3-way'!X71^(1/3)*COS('OddsRatio_working_3-way'!Y71/3)</f>
        <v>0.53446141941228298</v>
      </c>
      <c r="AA71" s="11">
        <f>'OddsRatio_working_3-way'!X71^(1/3)*COS(('OddsRatio_working_3-way'!Y71+2*PI())/3)</f>
        <v>-0.32791110971048043</v>
      </c>
      <c r="AB71" s="11">
        <f>'OddsRatio_working_3-way'!X71^(1/3)*COS(('OddsRatio_working_3-way'!Y71+4*PI())/3)</f>
        <v>-0.2065503097018026</v>
      </c>
      <c r="AC71" s="11">
        <f>'OddsRatio_working_3-way'!X71^(1/3)*SIN('OddsRatio_working_3-way'!Y71/3)</f>
        <v>7.0067690554078604E-2</v>
      </c>
      <c r="AD71" s="11">
        <f>'OddsRatio_working_3-way'!X71^(1/3)*SIN(('OddsRatio_working_3-way'!Y71+2*PI())/3)</f>
        <v>0.42782332127668726</v>
      </c>
      <c r="AE71" s="11">
        <f>'OddsRatio_working_3-way'!X71^(1/3)*SIN(('OddsRatio_working_3-way'!Y71+4*PI())/3)</f>
        <v>-0.49789101183076578</v>
      </c>
      <c r="AF71" s="11">
        <f>-'OddsRatio_working_3-way'!U71/(3*'OddsRatio_working_3-way'!X71^(1/3))*COS(('OddsRatio_working_3-way'!Y71)/3)</f>
        <v>0.53446141941228298</v>
      </c>
      <c r="AG71" s="11">
        <f>-'OddsRatio_working_3-way'!U71/(3*'OddsRatio_working_3-way'!X71^(1/3))*COS(('OddsRatio_working_3-way'!Y71+2*PI())/3)</f>
        <v>-0.32791110971048043</v>
      </c>
      <c r="AH71" s="11">
        <f>-'OddsRatio_working_3-way'!U71/(3*'OddsRatio_working_3-way'!X71^(1/3))*COS(('OddsRatio_working_3-way'!Y71+4*PI())/3)</f>
        <v>-0.2065503097018026</v>
      </c>
      <c r="AI71" s="11">
        <f>'OddsRatio_working_3-way'!U71/(3*'OddsRatio_working_3-way'!X71^(1/3))*SIN(('OddsRatio_working_3-way'!Y71)/3)</f>
        <v>-7.0067690554078604E-2</v>
      </c>
      <c r="AJ71" s="11">
        <f>'OddsRatio_working_3-way'!U71/(3*'OddsRatio_working_3-way'!X71^(1/3))*SIN(('OddsRatio_working_3-way'!Y71+2*PI())/3)</f>
        <v>-0.42782332127668726</v>
      </c>
      <c r="AK71" s="11">
        <f>'OddsRatio_working_3-way'!U71/(3*'OddsRatio_working_3-way'!X71^(1/3))*SIN(('OddsRatio_working_3-way'!Y71+4*PI())/3)</f>
        <v>0.49789101183076578</v>
      </c>
      <c r="AL71" s="11">
        <f>'OddsRatio_working_3-way'!Z71+'OddsRatio_working_3-way'!AF71</f>
        <v>1.068922838824566</v>
      </c>
      <c r="AM71" s="11">
        <f>'OddsRatio_working_3-way'!AA71+'OddsRatio_working_3-way'!AG71</f>
        <v>-0.65582221942096086</v>
      </c>
      <c r="AN71" s="11">
        <f>'OddsRatio_working_3-way'!AB71+'OddsRatio_working_3-way'!AH71</f>
        <v>-0.41310061940360521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1.068922838824566</v>
      </c>
      <c r="AS71" s="11">
        <f>IF(('OddsRatio_working_3-way'!X71=0),IF(Q71&gt;0,-Q71^(1/3),(-Q71)^(1/3)),'OddsRatio_working_3-way'!AM71-'OddsRatio_working_3-way'!R71/3)</f>
        <v>-0.65582221942096086</v>
      </c>
      <c r="AT71" s="11">
        <f>IF(('OddsRatio_working_3-way'!X71=0),IF(Q71&gt;0,-Q71^(1/3),(-Q71)^(1/3)),'OddsRatio_working_3-way'!AN71-'OddsRatio_working_3-way'!R71/3)</f>
        <v>-0.41310061940360521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1.97</v>
      </c>
      <c r="B72" s="4">
        <f>IF('True_Odds_Calculator_3-way'!B73="","",'True_Odds_Calculator_3-way'!B73)</f>
        <v>3.81</v>
      </c>
      <c r="C72" s="4">
        <f>IF('True_Odds_Calculator_3-way'!C73="","",'True_Odds_Calculator_3-way'!C73)</f>
        <v>3.62</v>
      </c>
      <c r="D72" s="9">
        <f t="shared" si="26"/>
        <v>0.48943060456884296</v>
      </c>
      <c r="E72" s="9">
        <f t="shared" si="27"/>
        <v>0.24863089442903274</v>
      </c>
      <c r="F72" s="9">
        <f t="shared" si="28"/>
        <v>0.2619385010021244</v>
      </c>
      <c r="G72" s="9">
        <f t="shared" si="29"/>
        <v>1.0754542044609354</v>
      </c>
      <c r="H72" s="9">
        <f t="shared" si="30"/>
        <v>2.0431905783271072</v>
      </c>
      <c r="I72" s="9">
        <f t="shared" si="31"/>
        <v>4.0220263145352284</v>
      </c>
      <c r="J72" s="9">
        <f t="shared" si="32"/>
        <v>3.8176900156876505</v>
      </c>
      <c r="K72" s="11">
        <f t="shared" si="33"/>
        <v>0.50761421319796951</v>
      </c>
      <c r="L72" s="11">
        <f t="shared" si="34"/>
        <v>0.26246719160104987</v>
      </c>
      <c r="M72" s="11">
        <f t="shared" si="35"/>
        <v>0.27624309392265195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-0.26283280691941169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0.23554842334558707</v>
      </c>
      <c r="Q72" s="11">
        <f>2*'OddsRatio_working_3-way'!K72*'OddsRatio_working_3-way'!L72*'OddsRatio_working_3-way'!M72</f>
        <v>7.3608882295495948E-2</v>
      </c>
      <c r="R72" s="11">
        <f t="shared" si="36"/>
        <v>0</v>
      </c>
      <c r="S72" s="11">
        <f t="shared" si="37"/>
        <v>-0.89619110379097233</v>
      </c>
      <c r="T72" s="11">
        <f t="shared" si="38"/>
        <v>-0.28005971993467882</v>
      </c>
      <c r="U72" s="11">
        <f>'OddsRatio_working_3-way'!S72-'OddsRatio_working_3-way'!R72^2/3</f>
        <v>-0.89619110379097233</v>
      </c>
      <c r="V72" s="11">
        <f>'OddsRatio_working_3-way'!S72*'OddsRatio_working_3-way'!R72/3-2*'OddsRatio_working_3-way'!R72^3/27-'OddsRatio_working_3-way'!T72</f>
        <v>0.28005971993467882</v>
      </c>
      <c r="W72" s="11">
        <f>'OddsRatio_working_3-way'!V72^2+4*'OddsRatio_working_3-way'!U72^3/27</f>
        <v>-2.8201145524578933E-2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0.16327476248219569</v>
      </c>
      <c r="Y72" s="11">
        <f>IF('OddsRatio_working_3-way'!W72&gt;=0,IF('OddsRatio_working_3-way'!V72+SQRT('OddsRatio_working_3-way'!W72)&gt;0,0,PI()),ACOS('OddsRatio_working_3-way'!V72/(2*'OddsRatio_working_3-way'!X72)))</f>
        <v>0.54014675906584442</v>
      </c>
      <c r="Z72" s="11">
        <f>'OddsRatio_working_3-way'!X72^(1/3)*COS('OddsRatio_working_3-way'!Y72/3)</f>
        <v>0.53772710223046771</v>
      </c>
      <c r="AA72" s="11">
        <f>'OddsRatio_working_3-way'!X72^(1/3)*COS(('OddsRatio_working_3-way'!Y72+2*PI())/3)</f>
        <v>-0.35362762719030932</v>
      </c>
      <c r="AB72" s="11">
        <f>'OddsRatio_working_3-way'!X72^(1/3)*COS(('OddsRatio_working_3-way'!Y72+4*PI())/3)</f>
        <v>-0.18409947504015853</v>
      </c>
      <c r="AC72" s="11">
        <f>'OddsRatio_working_3-way'!X72^(1/3)*SIN('OddsRatio_working_3-way'!Y72/3)</f>
        <v>9.7877124279109343E-2</v>
      </c>
      <c r="AD72" s="11">
        <f>'OddsRatio_working_3-way'!X72^(1/3)*SIN(('OddsRatio_working_3-way'!Y72+2*PI())/3)</f>
        <v>0.41674676869542215</v>
      </c>
      <c r="AE72" s="11">
        <f>'OddsRatio_working_3-way'!X72^(1/3)*SIN(('OddsRatio_working_3-way'!Y72+4*PI())/3)</f>
        <v>-0.51462389297453159</v>
      </c>
      <c r="AF72" s="11">
        <f>-'OddsRatio_working_3-way'!U72/(3*'OddsRatio_working_3-way'!X72^(1/3))*COS(('OddsRatio_working_3-way'!Y72)/3)</f>
        <v>0.53772710223046771</v>
      </c>
      <c r="AG72" s="11">
        <f>-'OddsRatio_working_3-way'!U72/(3*'OddsRatio_working_3-way'!X72^(1/3))*COS(('OddsRatio_working_3-way'!Y72+2*PI())/3)</f>
        <v>-0.35362762719030932</v>
      </c>
      <c r="AH72" s="11">
        <f>-'OddsRatio_working_3-way'!U72/(3*'OddsRatio_working_3-way'!X72^(1/3))*COS(('OddsRatio_working_3-way'!Y72+4*PI())/3)</f>
        <v>-0.18409947504015853</v>
      </c>
      <c r="AI72" s="11">
        <f>'OddsRatio_working_3-way'!U72/(3*'OddsRatio_working_3-way'!X72^(1/3))*SIN(('OddsRatio_working_3-way'!Y72)/3)</f>
        <v>-9.7877124279109343E-2</v>
      </c>
      <c r="AJ72" s="11">
        <f>'OddsRatio_working_3-way'!U72/(3*'OddsRatio_working_3-way'!X72^(1/3))*SIN(('OddsRatio_working_3-way'!Y72+2*PI())/3)</f>
        <v>-0.41674676869542215</v>
      </c>
      <c r="AK72" s="11">
        <f>'OddsRatio_working_3-way'!U72/(3*'OddsRatio_working_3-way'!X72^(1/3))*SIN(('OddsRatio_working_3-way'!Y72+4*PI())/3)</f>
        <v>0.51462389297453159</v>
      </c>
      <c r="AL72" s="11">
        <f>'OddsRatio_working_3-way'!Z72+'OddsRatio_working_3-way'!AF72</f>
        <v>1.0754542044609354</v>
      </c>
      <c r="AM72" s="11">
        <f>'OddsRatio_working_3-way'!AA72+'OddsRatio_working_3-way'!AG72</f>
        <v>-0.70725525438061865</v>
      </c>
      <c r="AN72" s="11">
        <f>'OddsRatio_working_3-way'!AB72+'OddsRatio_working_3-way'!AH72</f>
        <v>-0.36819895008031706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1.0754542044609354</v>
      </c>
      <c r="AS72" s="11">
        <f>IF(('OddsRatio_working_3-way'!X72=0),IF(Q72&gt;0,-Q72^(1/3),(-Q72)^(1/3)),'OddsRatio_working_3-way'!AM72-'OddsRatio_working_3-way'!R72/3)</f>
        <v>-0.70725525438061865</v>
      </c>
      <c r="AT72" s="11">
        <f>IF(('OddsRatio_working_3-way'!X72=0),IF(Q72&gt;0,-Q72^(1/3),(-Q72)^(1/3)),'OddsRatio_working_3-way'!AN72-'OddsRatio_working_3-way'!R72/3)</f>
        <v>-0.36819895008031706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1.6</v>
      </c>
      <c r="B73" s="4">
        <f>IF('True_Odds_Calculator_3-way'!B74="","",'True_Odds_Calculator_3-way'!B74)</f>
        <v>3.93</v>
      </c>
      <c r="C73" s="4">
        <f>IF('True_Odds_Calculator_3-way'!C74="","",'True_Odds_Calculator_3-way'!C74)</f>
        <v>5.87</v>
      </c>
      <c r="D73" s="9">
        <f t="shared" si="26"/>
        <v>0.60391742635444334</v>
      </c>
      <c r="E73" s="9">
        <f t="shared" si="27"/>
        <v>0.23793881655682417</v>
      </c>
      <c r="F73" s="9">
        <f t="shared" si="28"/>
        <v>0.15814375708873268</v>
      </c>
      <c r="G73" s="9">
        <f t="shared" si="29"/>
        <v>1.0930925221474819</v>
      </c>
      <c r="H73" s="9">
        <f t="shared" si="30"/>
        <v>1.6558555132884889</v>
      </c>
      <c r="I73" s="9">
        <f t="shared" si="31"/>
        <v>4.2027610898921219</v>
      </c>
      <c r="J73" s="9">
        <f t="shared" si="32"/>
        <v>6.3233605828582364</v>
      </c>
      <c r="K73" s="11">
        <f t="shared" si="33"/>
        <v>0.625</v>
      </c>
      <c r="L73" s="11">
        <f t="shared" si="34"/>
        <v>0.2544529262086514</v>
      </c>
      <c r="M73" s="11">
        <f t="shared" si="35"/>
        <v>0.17035775127768313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-0.23195150656072416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0.22757714865339351</v>
      </c>
      <c r="Q73" s="11">
        <f>2*'OddsRatio_working_3-way'!K73*'OddsRatio_working_3-way'!L73*'OddsRatio_working_3-way'!M73</f>
        <v>5.4185035393665121E-2</v>
      </c>
      <c r="R73" s="11">
        <f t="shared" si="36"/>
        <v>0</v>
      </c>
      <c r="S73" s="11">
        <f t="shared" si="37"/>
        <v>-0.98114106706099169</v>
      </c>
      <c r="T73" s="11">
        <f t="shared" si="38"/>
        <v>-0.23360501596690278</v>
      </c>
      <c r="U73" s="11">
        <f>'OddsRatio_working_3-way'!S73-'OddsRatio_working_3-way'!R73^2/3</f>
        <v>-0.98114106706099169</v>
      </c>
      <c r="V73" s="11">
        <f>'OddsRatio_working_3-way'!S73*'OddsRatio_working_3-way'!R73/3-2*'OddsRatio_working_3-way'!R73^3/27-'OddsRatio_working_3-way'!T73</f>
        <v>0.23360501596690278</v>
      </c>
      <c r="W73" s="11">
        <f>'OddsRatio_working_3-way'!V73^2+4*'OddsRatio_working_3-way'!U73^3/27</f>
        <v>-8.5352173830941333E-2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0.18703173348113833</v>
      </c>
      <c r="Y73" s="11">
        <f>IF('OddsRatio_working_3-way'!W73&gt;=0,IF('OddsRatio_working_3-way'!V73+SQRT('OddsRatio_working_3-way'!W73)&gt;0,0,PI()),ACOS('OddsRatio_working_3-way'!V73/(2*'OddsRatio_working_3-way'!X73)))</f>
        <v>0.89629699301387378</v>
      </c>
      <c r="Z73" s="11">
        <f>'OddsRatio_working_3-way'!X73^(1/3)*COS('OddsRatio_working_3-way'!Y73/3)</f>
        <v>0.54654626107374094</v>
      </c>
      <c r="AA73" s="11">
        <f>'OddsRatio_working_3-way'!X73^(1/3)*COS(('OddsRatio_working_3-way'!Y73+2*PI())/3)</f>
        <v>-0.419049175019438</v>
      </c>
      <c r="AB73" s="11">
        <f>'OddsRatio_working_3-way'!X73^(1/3)*COS(('OddsRatio_working_3-way'!Y73+4*PI())/3)</f>
        <v>-0.12749708605430285</v>
      </c>
      <c r="AC73" s="11">
        <f>'OddsRatio_working_3-way'!X73^(1/3)*SIN('OddsRatio_working_3-way'!Y73/3)</f>
        <v>0.16832767704681856</v>
      </c>
      <c r="AD73" s="11">
        <f>'OddsRatio_working_3-way'!X73^(1/3)*SIN(('OddsRatio_working_3-way'!Y73+2*PI())/3)</f>
        <v>0.38915910790985253</v>
      </c>
      <c r="AE73" s="11">
        <f>'OddsRatio_working_3-way'!X73^(1/3)*SIN(('OddsRatio_working_3-way'!Y73+4*PI())/3)</f>
        <v>-0.55748678495667103</v>
      </c>
      <c r="AF73" s="11">
        <f>-'OddsRatio_working_3-way'!U73/(3*'OddsRatio_working_3-way'!X73^(1/3))*COS(('OddsRatio_working_3-way'!Y73)/3)</f>
        <v>0.54654626107374094</v>
      </c>
      <c r="AG73" s="11">
        <f>-'OddsRatio_working_3-way'!U73/(3*'OddsRatio_working_3-way'!X73^(1/3))*COS(('OddsRatio_working_3-way'!Y73+2*PI())/3)</f>
        <v>-0.419049175019438</v>
      </c>
      <c r="AH73" s="11">
        <f>-'OddsRatio_working_3-way'!U73/(3*'OddsRatio_working_3-way'!X73^(1/3))*COS(('OddsRatio_working_3-way'!Y73+4*PI())/3)</f>
        <v>-0.12749708605430285</v>
      </c>
      <c r="AI73" s="11">
        <f>'OddsRatio_working_3-way'!U73/(3*'OddsRatio_working_3-way'!X73^(1/3))*SIN(('OddsRatio_working_3-way'!Y73)/3)</f>
        <v>-0.16832767704681856</v>
      </c>
      <c r="AJ73" s="11">
        <f>'OddsRatio_working_3-way'!U73/(3*'OddsRatio_working_3-way'!X73^(1/3))*SIN(('OddsRatio_working_3-way'!Y73+2*PI())/3)</f>
        <v>-0.38915910790985253</v>
      </c>
      <c r="AK73" s="11">
        <f>'OddsRatio_working_3-way'!U73/(3*'OddsRatio_working_3-way'!X73^(1/3))*SIN(('OddsRatio_working_3-way'!Y73+4*PI())/3)</f>
        <v>0.55748678495667103</v>
      </c>
      <c r="AL73" s="11">
        <f>'OddsRatio_working_3-way'!Z73+'OddsRatio_working_3-way'!AF73</f>
        <v>1.0930925221474819</v>
      </c>
      <c r="AM73" s="11">
        <f>'OddsRatio_working_3-way'!AA73+'OddsRatio_working_3-way'!AG73</f>
        <v>-0.83809835003887601</v>
      </c>
      <c r="AN73" s="11">
        <f>'OddsRatio_working_3-way'!AB73+'OddsRatio_working_3-way'!AH73</f>
        <v>-0.2549941721086057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1.0930925221474819</v>
      </c>
      <c r="AS73" s="11">
        <f>IF(('OddsRatio_working_3-way'!X73=0),IF(Q73&gt;0,-Q73^(1/3),(-Q73)^(1/3)),'OddsRatio_working_3-way'!AM73-'OddsRatio_working_3-way'!R73/3)</f>
        <v>-0.83809835003887601</v>
      </c>
      <c r="AT73" s="11">
        <f>IF(('OddsRatio_working_3-way'!X73=0),IF(Q73&gt;0,-Q73^(1/3),(-Q73)^(1/3)),'OddsRatio_working_3-way'!AN73-'OddsRatio_working_3-way'!R73/3)</f>
        <v>-0.2549941721086057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1.41</v>
      </c>
      <c r="B74" s="4">
        <f>IF('True_Odds_Calculator_3-way'!B75="","",'True_Odds_Calculator_3-way'!B75)</f>
        <v>4.75</v>
      </c>
      <c r="C74" s="4">
        <f>IF('True_Odds_Calculator_3-way'!C75="","",'True_Odds_Calculator_3-way'!C75)</f>
        <v>7.68</v>
      </c>
      <c r="D74" s="9">
        <f t="shared" si="26"/>
        <v>0.68733697938640459</v>
      </c>
      <c r="E74" s="9">
        <f t="shared" si="27"/>
        <v>0.1937765450595797</v>
      </c>
      <c r="F74" s="9">
        <f t="shared" si="28"/>
        <v>0.1188864755540156</v>
      </c>
      <c r="G74" s="9">
        <f t="shared" si="29"/>
        <v>1.1094888767437896</v>
      </c>
      <c r="H74" s="9">
        <f t="shared" si="30"/>
        <v>1.4548904394649538</v>
      </c>
      <c r="I74" s="9">
        <f t="shared" si="31"/>
        <v>5.160583287789211</v>
      </c>
      <c r="J74" s="9">
        <f t="shared" si="32"/>
        <v>8.4113856966485141</v>
      </c>
      <c r="K74" s="11">
        <f t="shared" si="33"/>
        <v>0.70921985815602839</v>
      </c>
      <c r="L74" s="11">
        <f t="shared" si="34"/>
        <v>0.21052631578947367</v>
      </c>
      <c r="M74" s="11">
        <f t="shared" si="35"/>
        <v>0.13020833333333334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-0.19967221911160871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0.21074405872838123</v>
      </c>
      <c r="Q74" s="11">
        <f>2*'OddsRatio_working_3-way'!K74*'OddsRatio_working_3-way'!L74*'OddsRatio_working_3-way'!M74</f>
        <v>3.8882667662062956E-2</v>
      </c>
      <c r="R74" s="11">
        <f t="shared" si="36"/>
        <v>0</v>
      </c>
      <c r="S74" s="11">
        <f t="shared" si="37"/>
        <v>-1.055450075458839</v>
      </c>
      <c r="T74" s="11">
        <f t="shared" si="38"/>
        <v>-0.19473248624701825</v>
      </c>
      <c r="U74" s="11">
        <f>'OddsRatio_working_3-way'!S74-'OddsRatio_working_3-way'!R74^2/3</f>
        <v>-1.055450075458839</v>
      </c>
      <c r="V74" s="11">
        <f>'OddsRatio_working_3-way'!S74*'OddsRatio_working_3-way'!R74/3-2*'OddsRatio_working_3-way'!R74^3/27-'OddsRatio_working_3-way'!T74</f>
        <v>0.19473248624701825</v>
      </c>
      <c r="W74" s="11">
        <f>'OddsRatio_working_3-way'!V74^2+4*'OddsRatio_working_3-way'!U74^3/27</f>
        <v>-0.13626368130840388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0.2086770366549402</v>
      </c>
      <c r="Y74" s="11">
        <f>IF('OddsRatio_working_3-way'!W74&gt;=0,IF('OddsRatio_working_3-way'!V74+SQRT('OddsRatio_working_3-way'!W74)&gt;0,0,PI()),ACOS('OddsRatio_working_3-way'!V74/(2*'OddsRatio_working_3-way'!X74)))</f>
        <v>1.0853669210018231</v>
      </c>
      <c r="Z74" s="11">
        <f>'OddsRatio_working_3-way'!X74^(1/3)*COS('OddsRatio_working_3-way'!Y74/3)</f>
        <v>0.5547444383718948</v>
      </c>
      <c r="AA74" s="11">
        <f>'OddsRatio_working_3-way'!X74^(1/3)*COS(('OddsRatio_working_3-way'!Y74+2*PI())/3)</f>
        <v>-0.45918661613046335</v>
      </c>
      <c r="AB74" s="11">
        <f>'OddsRatio_working_3-way'!X74^(1/3)*COS(('OddsRatio_working_3-way'!Y74+4*PI())/3)</f>
        <v>-9.555782224143157E-2</v>
      </c>
      <c r="AC74" s="11">
        <f>'OddsRatio_working_3-way'!X74^(1/3)*SIN('OddsRatio_working_3-way'!Y74/3)</f>
        <v>0.20994118203693152</v>
      </c>
      <c r="AD74" s="11">
        <f>'OddsRatio_working_3-way'!X74^(1/3)*SIN(('OddsRatio_working_3-way'!Y74+2*PI())/3)</f>
        <v>0.37545218521972606</v>
      </c>
      <c r="AE74" s="11">
        <f>'OddsRatio_working_3-way'!X74^(1/3)*SIN(('OddsRatio_working_3-way'!Y74+4*PI())/3)</f>
        <v>-0.58539336725665758</v>
      </c>
      <c r="AF74" s="11">
        <f>-'OddsRatio_working_3-way'!U74/(3*'OddsRatio_working_3-way'!X74^(1/3))*COS(('OddsRatio_working_3-way'!Y74)/3)</f>
        <v>0.5547444383718948</v>
      </c>
      <c r="AG74" s="11">
        <f>-'OddsRatio_working_3-way'!U74/(3*'OddsRatio_working_3-way'!X74^(1/3))*COS(('OddsRatio_working_3-way'!Y74+2*PI())/3)</f>
        <v>-0.45918661613046335</v>
      </c>
      <c r="AH74" s="11">
        <f>-'OddsRatio_working_3-way'!U74/(3*'OddsRatio_working_3-way'!X74^(1/3))*COS(('OddsRatio_working_3-way'!Y74+4*PI())/3)</f>
        <v>-9.555782224143157E-2</v>
      </c>
      <c r="AI74" s="11">
        <f>'OddsRatio_working_3-way'!U74/(3*'OddsRatio_working_3-way'!X74^(1/3))*SIN(('OddsRatio_working_3-way'!Y74)/3)</f>
        <v>-0.20994118203693152</v>
      </c>
      <c r="AJ74" s="11">
        <f>'OddsRatio_working_3-way'!U74/(3*'OddsRatio_working_3-way'!X74^(1/3))*SIN(('OddsRatio_working_3-way'!Y74+2*PI())/3)</f>
        <v>-0.37545218521972606</v>
      </c>
      <c r="AK74" s="11">
        <f>'OddsRatio_working_3-way'!U74/(3*'OddsRatio_working_3-way'!X74^(1/3))*SIN(('OddsRatio_working_3-way'!Y74+4*PI())/3)</f>
        <v>0.58539336725665758</v>
      </c>
      <c r="AL74" s="11">
        <f>'OddsRatio_working_3-way'!Z74+'OddsRatio_working_3-way'!AF74</f>
        <v>1.1094888767437896</v>
      </c>
      <c r="AM74" s="11">
        <f>'OddsRatio_working_3-way'!AA74+'OddsRatio_working_3-way'!AG74</f>
        <v>-0.91837323226092671</v>
      </c>
      <c r="AN74" s="11">
        <f>'OddsRatio_working_3-way'!AB74+'OddsRatio_working_3-way'!AH74</f>
        <v>-0.19111564448286314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1.1094888767437896</v>
      </c>
      <c r="AS74" s="11">
        <f>IF(('OddsRatio_working_3-way'!X74=0),IF(Q74&gt;0,-Q74^(1/3),(-Q74)^(1/3)),'OddsRatio_working_3-way'!AM74-'OddsRatio_working_3-way'!R74/3)</f>
        <v>-0.91837323226092671</v>
      </c>
      <c r="AT74" s="11">
        <f>IF(('OddsRatio_working_3-way'!X74=0),IF(Q74&gt;0,-Q74^(1/3),(-Q74)^(1/3)),'OddsRatio_working_3-way'!AN74-'OddsRatio_working_3-way'!R74/3)</f>
        <v>-0.19111564448286314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2.36</v>
      </c>
      <c r="B75" s="4">
        <f>IF('True_Odds_Calculator_3-way'!B76="","",'True_Odds_Calculator_3-way'!B76)</f>
        <v>3.35</v>
      </c>
      <c r="C75" s="4">
        <f>IF('True_Odds_Calculator_3-way'!C76="","",'True_Odds_Calculator_3-way'!C76)</f>
        <v>3.11</v>
      </c>
      <c r="D75" s="9">
        <f t="shared" si="26"/>
        <v>0.40773942783923955</v>
      </c>
      <c r="E75" s="9">
        <f t="shared" si="27"/>
        <v>0.28490715971382735</v>
      </c>
      <c r="F75" s="9">
        <f t="shared" si="28"/>
        <v>0.30735341244693298</v>
      </c>
      <c r="G75" s="9">
        <f t="shared" si="29"/>
        <v>1.0680490653844461</v>
      </c>
      <c r="H75" s="9">
        <f t="shared" si="30"/>
        <v>2.4525467289228464</v>
      </c>
      <c r="I75" s="9">
        <f t="shared" si="31"/>
        <v>3.5099153036534489</v>
      </c>
      <c r="J75" s="9">
        <f t="shared" si="32"/>
        <v>3.2535835279611804</v>
      </c>
      <c r="K75" s="11">
        <f t="shared" si="33"/>
        <v>0.42372881355932207</v>
      </c>
      <c r="L75" s="11">
        <f t="shared" si="34"/>
        <v>0.29850746268656714</v>
      </c>
      <c r="M75" s="11">
        <f t="shared" si="35"/>
        <v>0.32154340836012862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-0.27426603426271545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0.23670410278977341</v>
      </c>
      <c r="Q75" s="11">
        <f>2*'OddsRatio_working_3-way'!K75*'OddsRatio_working_3-way'!L75*'OddsRatio_working_3-way'!M75</f>
        <v>8.1341616078959941E-2</v>
      </c>
      <c r="R75" s="11">
        <f t="shared" si="36"/>
        <v>0</v>
      </c>
      <c r="S75" s="11">
        <f t="shared" si="37"/>
        <v>-0.86304563168415516</v>
      </c>
      <c r="T75" s="11">
        <f t="shared" si="38"/>
        <v>-0.29657925487428016</v>
      </c>
      <c r="U75" s="11">
        <f>'OddsRatio_working_3-way'!S75-'OddsRatio_working_3-way'!R75^2/3</f>
        <v>-0.86304563168415516</v>
      </c>
      <c r="V75" s="11">
        <f>'OddsRatio_working_3-way'!S75*'OddsRatio_working_3-way'!R75/3-2*'OddsRatio_working_3-way'!R75^3/27-'OddsRatio_working_3-way'!T75</f>
        <v>0.29657925487428016</v>
      </c>
      <c r="W75" s="11">
        <f>'OddsRatio_working_3-way'!V75^2+4*'OddsRatio_working_3-way'!U75^3/27</f>
        <v>-7.2759467015310608E-3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0.15430100544334951</v>
      </c>
      <c r="Y75" s="11">
        <f>IF('OddsRatio_working_3-way'!W75&gt;=0,IF('OddsRatio_working_3-way'!V75+SQRT('OddsRatio_working_3-way'!W75)&gt;0,0,PI()),ACOS('OddsRatio_working_3-way'!V75/(2*'OddsRatio_working_3-way'!X75)))</f>
        <v>0.28005142318108267</v>
      </c>
      <c r="Z75" s="11">
        <f>'OddsRatio_working_3-way'!X75^(1/3)*COS('OddsRatio_working_3-way'!Y75/3)</f>
        <v>0.53402453269222305</v>
      </c>
      <c r="AA75" s="11">
        <f>'OddsRatio_working_3-way'!X75^(1/3)*COS(('OddsRatio_working_3-way'!Y75+2*PI())/3)</f>
        <v>-0.31031072801830534</v>
      </c>
      <c r="AB75" s="11">
        <f>'OddsRatio_working_3-way'!X75^(1/3)*COS(('OddsRatio_working_3-way'!Y75+4*PI())/3)</f>
        <v>-0.22371380467391741</v>
      </c>
      <c r="AC75" s="11">
        <f>'OddsRatio_working_3-way'!X75^(1/3)*SIN('OddsRatio_working_3-way'!Y75/3)</f>
        <v>4.9996757003875736E-2</v>
      </c>
      <c r="AD75" s="11">
        <f>'OddsRatio_working_3-way'!X75^(1/3)*SIN(('OddsRatio_working_3-way'!Y75+2*PI())/3)</f>
        <v>0.43748043305364087</v>
      </c>
      <c r="AE75" s="11">
        <f>'OddsRatio_working_3-way'!X75^(1/3)*SIN(('OddsRatio_working_3-way'!Y75+4*PI())/3)</f>
        <v>-0.48747719005751661</v>
      </c>
      <c r="AF75" s="11">
        <f>-'OddsRatio_working_3-way'!U75/(3*'OddsRatio_working_3-way'!X75^(1/3))*COS(('OddsRatio_working_3-way'!Y75)/3)</f>
        <v>0.53402453269222294</v>
      </c>
      <c r="AG75" s="11">
        <f>-'OddsRatio_working_3-way'!U75/(3*'OddsRatio_working_3-way'!X75^(1/3))*COS(('OddsRatio_working_3-way'!Y75+2*PI())/3)</f>
        <v>-0.31031072801830528</v>
      </c>
      <c r="AH75" s="11">
        <f>-'OddsRatio_working_3-way'!U75/(3*'OddsRatio_working_3-way'!X75^(1/3))*COS(('OddsRatio_working_3-way'!Y75+4*PI())/3)</f>
        <v>-0.22371380467391735</v>
      </c>
      <c r="AI75" s="11">
        <f>'OddsRatio_working_3-way'!U75/(3*'OddsRatio_working_3-way'!X75^(1/3))*SIN(('OddsRatio_working_3-way'!Y75)/3)</f>
        <v>-4.9996757003875729E-2</v>
      </c>
      <c r="AJ75" s="11">
        <f>'OddsRatio_working_3-way'!U75/(3*'OddsRatio_working_3-way'!X75^(1/3))*SIN(('OddsRatio_working_3-way'!Y75+2*PI())/3)</f>
        <v>-0.43748043305364076</v>
      </c>
      <c r="AK75" s="11">
        <f>'OddsRatio_working_3-way'!U75/(3*'OddsRatio_working_3-way'!X75^(1/3))*SIN(('OddsRatio_working_3-way'!Y75+4*PI())/3)</f>
        <v>0.4874771900575165</v>
      </c>
      <c r="AL75" s="11">
        <f>'OddsRatio_working_3-way'!Z75+'OddsRatio_working_3-way'!AF75</f>
        <v>1.0680490653844461</v>
      </c>
      <c r="AM75" s="11">
        <f>'OddsRatio_working_3-way'!AA75+'OddsRatio_working_3-way'!AG75</f>
        <v>-0.62062145603661056</v>
      </c>
      <c r="AN75" s="11">
        <f>'OddsRatio_working_3-way'!AB75+'OddsRatio_working_3-way'!AH75</f>
        <v>-0.44742760934783476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1.0680490653844461</v>
      </c>
      <c r="AS75" s="11">
        <f>IF(('OddsRatio_working_3-way'!X75=0),IF(Q75&gt;0,-Q75^(1/3),(-Q75)^(1/3)),'OddsRatio_working_3-way'!AM75-'OddsRatio_working_3-way'!R75/3)</f>
        <v>-0.62062145603661056</v>
      </c>
      <c r="AT75" s="11">
        <f>IF(('OddsRatio_working_3-way'!X75=0),IF(Q75&gt;0,-Q75^(1/3),(-Q75)^(1/3)),'OddsRatio_working_3-way'!AN75-'OddsRatio_working_3-way'!R75/3)</f>
        <v>-0.44742760934783476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2.2999999999999998</v>
      </c>
      <c r="B76" s="4">
        <f>IF('True_Odds_Calculator_3-way'!B77="","",'True_Odds_Calculator_3-way'!B77)</f>
        <v>3.28</v>
      </c>
      <c r="C76" s="4">
        <f>IF('True_Odds_Calculator_3-way'!C77="","",'True_Odds_Calculator_3-way'!C77)</f>
        <v>3.28</v>
      </c>
      <c r="D76" s="9">
        <f t="shared" si="26"/>
        <v>0.41834710082476362</v>
      </c>
      <c r="E76" s="9">
        <f t="shared" si="27"/>
        <v>0.29082644958761805</v>
      </c>
      <c r="F76" s="9">
        <f t="shared" si="28"/>
        <v>0.29082644958761805</v>
      </c>
      <c r="G76" s="9">
        <f t="shared" si="29"/>
        <v>1.0695073688231216</v>
      </c>
      <c r="H76" s="9">
        <f t="shared" si="30"/>
        <v>2.3903595794700583</v>
      </c>
      <c r="I76" s="9">
        <f t="shared" si="31"/>
        <v>3.4384768009167179</v>
      </c>
      <c r="J76" s="9">
        <f t="shared" si="32"/>
        <v>3.4384768009167179</v>
      </c>
      <c r="K76" s="11">
        <f t="shared" si="33"/>
        <v>0.43478260869565222</v>
      </c>
      <c r="L76" s="11">
        <f t="shared" si="34"/>
        <v>0.3048780487804878</v>
      </c>
      <c r="M76" s="11">
        <f t="shared" si="35"/>
        <v>0.3048780487804878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-0.27310995008147321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0.23682202622662499</v>
      </c>
      <c r="Q76" s="11">
        <f>2*'OddsRatio_working_3-way'!K76*'OddsRatio_working_3-way'!L76*'OddsRatio_working_3-way'!M76</f>
        <v>8.0826630111476089E-2</v>
      </c>
      <c r="R76" s="11">
        <f t="shared" si="36"/>
        <v>0</v>
      </c>
      <c r="S76" s="11">
        <f t="shared" si="37"/>
        <v>-0.86713071477614445</v>
      </c>
      <c r="T76" s="11">
        <f t="shared" si="38"/>
        <v>-0.29594904941165334</v>
      </c>
      <c r="U76" s="11">
        <f>'OddsRatio_working_3-way'!S76-'OddsRatio_working_3-way'!R76^2/3</f>
        <v>-0.86713071477614445</v>
      </c>
      <c r="V76" s="11">
        <f>'OddsRatio_working_3-way'!S76*'OddsRatio_working_3-way'!R76/3-2*'OddsRatio_working_3-way'!R76^3/27-'OddsRatio_working_3-way'!T76</f>
        <v>0.29594904941165334</v>
      </c>
      <c r="W76" s="11">
        <f>'OddsRatio_working_3-way'!V76^2+4*'OddsRatio_working_3-way'!U76^3/27</f>
        <v>-9.0081124518843203E-3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0.15539783806374652</v>
      </c>
      <c r="Y76" s="11">
        <f>IF('OddsRatio_working_3-way'!W76&gt;=0,IF('OddsRatio_working_3-way'!V76+SQRT('OddsRatio_working_3-way'!W76)&gt;0,0,PI()),ACOS('OddsRatio_working_3-way'!V76/(2*'OddsRatio_working_3-way'!X76)))</f>
        <v>0.31033845671743676</v>
      </c>
      <c r="Z76" s="11">
        <f>'OddsRatio_working_3-way'!X76^(1/3)*COS('OddsRatio_working_3-way'!Y76/3)</f>
        <v>0.53475368441156079</v>
      </c>
      <c r="AA76" s="11">
        <f>'OddsRatio_working_3-way'!X76^(1/3)*COS(('OddsRatio_working_3-way'!Y76+2*PI())/3)</f>
        <v>-0.31545543879752574</v>
      </c>
      <c r="AB76" s="11">
        <f>'OddsRatio_working_3-way'!X76^(1/3)*COS(('OddsRatio_working_3-way'!Y76+4*PI())/3)</f>
        <v>-0.21929824561403519</v>
      </c>
      <c r="AC76" s="11">
        <f>'OddsRatio_working_3-way'!X76^(1/3)*SIN('OddsRatio_working_3-way'!Y76/3)</f>
        <v>5.5516381369007252E-2</v>
      </c>
      <c r="AD76" s="11">
        <f>'OddsRatio_working_3-way'!X76^(1/3)*SIN(('OddsRatio_working_3-way'!Y76+2*PI())/3)</f>
        <v>0.43535208478323467</v>
      </c>
      <c r="AE76" s="11">
        <f>'OddsRatio_working_3-way'!X76^(1/3)*SIN(('OddsRatio_working_3-way'!Y76+4*PI())/3)</f>
        <v>-0.49086846615224178</v>
      </c>
      <c r="AF76" s="11">
        <f>-'OddsRatio_working_3-way'!U76/(3*'OddsRatio_working_3-way'!X76^(1/3))*COS(('OddsRatio_working_3-way'!Y76)/3)</f>
        <v>0.53475368441156068</v>
      </c>
      <c r="AG76" s="11">
        <f>-'OddsRatio_working_3-way'!U76/(3*'OddsRatio_working_3-way'!X76^(1/3))*COS(('OddsRatio_working_3-way'!Y76+2*PI())/3)</f>
        <v>-0.31545543879752563</v>
      </c>
      <c r="AH76" s="11">
        <f>-'OddsRatio_working_3-way'!U76/(3*'OddsRatio_working_3-way'!X76^(1/3))*COS(('OddsRatio_working_3-way'!Y76+4*PI())/3)</f>
        <v>-0.21929824561403513</v>
      </c>
      <c r="AI76" s="11">
        <f>'OddsRatio_working_3-way'!U76/(3*'OddsRatio_working_3-way'!X76^(1/3))*SIN(('OddsRatio_working_3-way'!Y76)/3)</f>
        <v>-5.5516381369007238E-2</v>
      </c>
      <c r="AJ76" s="11">
        <f>'OddsRatio_working_3-way'!U76/(3*'OddsRatio_working_3-way'!X76^(1/3))*SIN(('OddsRatio_working_3-way'!Y76+2*PI())/3)</f>
        <v>-0.43535208478323456</v>
      </c>
      <c r="AK76" s="11">
        <f>'OddsRatio_working_3-way'!U76/(3*'OddsRatio_working_3-way'!X76^(1/3))*SIN(('OddsRatio_working_3-way'!Y76+4*PI())/3)</f>
        <v>0.49086846615224167</v>
      </c>
      <c r="AL76" s="11">
        <f>'OddsRatio_working_3-way'!Z76+'OddsRatio_working_3-way'!AF76</f>
        <v>1.0695073688231216</v>
      </c>
      <c r="AM76" s="11">
        <f>'OddsRatio_working_3-way'!AA76+'OddsRatio_working_3-way'!AG76</f>
        <v>-0.63091087759505138</v>
      </c>
      <c r="AN76" s="11">
        <f>'OddsRatio_working_3-way'!AB76+'OddsRatio_working_3-way'!AH76</f>
        <v>-0.43859649122807032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1.0695073688231216</v>
      </c>
      <c r="AS76" s="11">
        <f>IF(('OddsRatio_working_3-way'!X76=0),IF(Q76&gt;0,-Q76^(1/3),(-Q76)^(1/3)),'OddsRatio_working_3-way'!AM76-'OddsRatio_working_3-way'!R76/3)</f>
        <v>-0.63091087759505138</v>
      </c>
      <c r="AT76" s="11">
        <f>IF(('OddsRatio_working_3-way'!X76=0),IF(Q76&gt;0,-Q76^(1/3),(-Q76)^(1/3)),'OddsRatio_working_3-way'!AN76-'OddsRatio_working_3-way'!R76/3)</f>
        <v>-0.43859649122807032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3.07</v>
      </c>
      <c r="B77" s="4">
        <f>IF('True_Odds_Calculator_3-way'!B78="","",'True_Odds_Calculator_3-way'!B78)</f>
        <v>3.51</v>
      </c>
      <c r="C77" s="4">
        <f>IF('True_Odds_Calculator_3-way'!C78="","",'True_Odds_Calculator_3-way'!C78)</f>
        <v>2.31</v>
      </c>
      <c r="D77" s="9">
        <f t="shared" si="26"/>
        <v>0.3114631722297615</v>
      </c>
      <c r="E77" s="9">
        <f t="shared" si="27"/>
        <v>0.27169855278801014</v>
      </c>
      <c r="F77" s="9">
        <f t="shared" si="28"/>
        <v>0.4168382749822282</v>
      </c>
      <c r="G77" s="9">
        <f t="shared" si="29"/>
        <v>1.0679480481247796</v>
      </c>
      <c r="H77" s="9">
        <f t="shared" si="30"/>
        <v>3.2106524596182937</v>
      </c>
      <c r="I77" s="9">
        <f t="shared" si="31"/>
        <v>3.6805496007931966</v>
      </c>
      <c r="J77" s="9">
        <f t="shared" si="32"/>
        <v>2.3990119430434618</v>
      </c>
      <c r="K77" s="11">
        <f t="shared" si="33"/>
        <v>0.32573289902280134</v>
      </c>
      <c r="L77" s="11">
        <f t="shared" si="34"/>
        <v>0.28490028490028491</v>
      </c>
      <c r="M77" s="11">
        <f t="shared" si="35"/>
        <v>0.4329004329004329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-0.27343738418656982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0.23662347223693592</v>
      </c>
      <c r="Q77" s="11">
        <f>2*'OddsRatio_working_3-way'!K77*'OddsRatio_working_3-way'!L77*'OddsRatio_working_3-way'!M77</f>
        <v>8.0347528773153098E-2</v>
      </c>
      <c r="R77" s="11">
        <f t="shared" si="36"/>
        <v>0</v>
      </c>
      <c r="S77" s="11">
        <f t="shared" si="37"/>
        <v>-0.86536620784627127</v>
      </c>
      <c r="T77" s="11">
        <f t="shared" si="38"/>
        <v>-0.29384251539771516</v>
      </c>
      <c r="U77" s="11">
        <f>'OddsRatio_working_3-way'!S77-'OddsRatio_working_3-way'!R77^2/3</f>
        <v>-0.86536620784627127</v>
      </c>
      <c r="V77" s="11">
        <f>'OddsRatio_working_3-way'!S77*'OddsRatio_working_3-way'!R77/3-2*'OddsRatio_working_3-way'!R77^3/27-'OddsRatio_working_3-way'!T77</f>
        <v>0.29384251539771516</v>
      </c>
      <c r="W77" s="11">
        <f>'OddsRatio_working_3-way'!V77^2+4*'OddsRatio_working_3-way'!U77^3/27</f>
        <v>-9.6620562421042416E-3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0.15492375551974003</v>
      </c>
      <c r="Y77" s="11">
        <f>IF('OddsRatio_working_3-way'!W77&gt;=0,IF('OddsRatio_working_3-way'!V77+SQRT('OddsRatio_working_3-way'!W77)&gt;0,0,PI()),ACOS('OddsRatio_working_3-way'!V77/(2*'OddsRatio_working_3-way'!X77)))</f>
        <v>0.32281682958399105</v>
      </c>
      <c r="Z77" s="11">
        <f>'OddsRatio_working_3-way'!X77^(1/3)*COS('OddsRatio_working_3-way'!Y77/3)</f>
        <v>0.5339740240623897</v>
      </c>
      <c r="AA77" s="11">
        <f>'OddsRatio_working_3-way'!X77^(1/3)*COS(('OddsRatio_working_3-way'!Y77+2*PI())/3)</f>
        <v>-0.31694057228000611</v>
      </c>
      <c r="AB77" s="11">
        <f>'OddsRatio_working_3-way'!X77^(1/3)*COS(('OddsRatio_working_3-way'!Y77+4*PI())/3)</f>
        <v>-0.21703345178238376</v>
      </c>
      <c r="AC77" s="11">
        <f>'OddsRatio_working_3-way'!X77^(1/3)*SIN('OddsRatio_working_3-way'!Y77/3)</f>
        <v>5.7681402913262639E-2</v>
      </c>
      <c r="AD77" s="11">
        <f>'OddsRatio_working_3-way'!X77^(1/3)*SIN(('OddsRatio_working_3-way'!Y77+2*PI())/3)</f>
        <v>0.43359436834240128</v>
      </c>
      <c r="AE77" s="11">
        <f>'OddsRatio_working_3-way'!X77^(1/3)*SIN(('OddsRatio_working_3-way'!Y77+4*PI())/3)</f>
        <v>-0.49127577125566396</v>
      </c>
      <c r="AF77" s="11">
        <f>-'OddsRatio_working_3-way'!U77/(3*'OddsRatio_working_3-way'!X77^(1/3))*COS(('OddsRatio_working_3-way'!Y77)/3)</f>
        <v>0.53397402406238981</v>
      </c>
      <c r="AG77" s="11">
        <f>-'OddsRatio_working_3-way'!U77/(3*'OddsRatio_working_3-way'!X77^(1/3))*COS(('OddsRatio_working_3-way'!Y77+2*PI())/3)</f>
        <v>-0.31694057228000616</v>
      </c>
      <c r="AH77" s="11">
        <f>-'OddsRatio_working_3-way'!U77/(3*'OddsRatio_working_3-way'!X77^(1/3))*COS(('OddsRatio_working_3-way'!Y77+4*PI())/3)</f>
        <v>-0.21703345178238378</v>
      </c>
      <c r="AI77" s="11">
        <f>'OddsRatio_working_3-way'!U77/(3*'OddsRatio_working_3-way'!X77^(1/3))*SIN(('OddsRatio_working_3-way'!Y77)/3)</f>
        <v>-5.7681402913262653E-2</v>
      </c>
      <c r="AJ77" s="11">
        <f>'OddsRatio_working_3-way'!U77/(3*'OddsRatio_working_3-way'!X77^(1/3))*SIN(('OddsRatio_working_3-way'!Y77+2*PI())/3)</f>
        <v>-0.43359436834240139</v>
      </c>
      <c r="AK77" s="11">
        <f>'OddsRatio_working_3-way'!U77/(3*'OddsRatio_working_3-way'!X77^(1/3))*SIN(('OddsRatio_working_3-way'!Y77+4*PI())/3)</f>
        <v>0.49127577125566407</v>
      </c>
      <c r="AL77" s="11">
        <f>'OddsRatio_working_3-way'!Z77+'OddsRatio_working_3-way'!AF77</f>
        <v>1.0679480481247796</v>
      </c>
      <c r="AM77" s="11">
        <f>'OddsRatio_working_3-way'!AA77+'OddsRatio_working_3-way'!AG77</f>
        <v>-0.63388114456001232</v>
      </c>
      <c r="AN77" s="11">
        <f>'OddsRatio_working_3-way'!AB77+'OddsRatio_working_3-way'!AH77</f>
        <v>-0.43406690356476751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1.0679480481247796</v>
      </c>
      <c r="AS77" s="11">
        <f>IF(('OddsRatio_working_3-way'!X77=0),IF(Q77&gt;0,-Q77^(1/3),(-Q77)^(1/3)),'OddsRatio_working_3-way'!AM77-'OddsRatio_working_3-way'!R77/3)</f>
        <v>-0.63388114456001232</v>
      </c>
      <c r="AT77" s="11">
        <f>IF(('OddsRatio_working_3-way'!X77=0),IF(Q77&gt;0,-Q77^(1/3),(-Q77)^(1/3)),'OddsRatio_working_3-way'!AN77-'OddsRatio_working_3-way'!R77/3)</f>
        <v>-0.43406690356476751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3.86</v>
      </c>
      <c r="B78" s="4">
        <f>IF('True_Odds_Calculator_3-way'!B79="","",'True_Odds_Calculator_3-way'!B79)</f>
        <v>3.68</v>
      </c>
      <c r="C78" s="4">
        <f>IF('True_Odds_Calculator_3-way'!C79="","",'True_Odds_Calculator_3-way'!C79)</f>
        <v>1.94</v>
      </c>
      <c r="D78" s="9">
        <f t="shared" si="26"/>
        <v>0.24528607133576494</v>
      </c>
      <c r="E78" s="9">
        <f t="shared" si="27"/>
        <v>0.25751804400893419</v>
      </c>
      <c r="F78" s="9">
        <f t="shared" si="28"/>
        <v>0.49719588465530079</v>
      </c>
      <c r="G78" s="9">
        <f t="shared" si="29"/>
        <v>1.0758294900578069</v>
      </c>
      <c r="H78" s="9">
        <f t="shared" si="30"/>
        <v>4.0768723415653279</v>
      </c>
      <c r="I78" s="9">
        <f t="shared" si="31"/>
        <v>3.8832230333549229</v>
      </c>
      <c r="J78" s="9">
        <f t="shared" si="32"/>
        <v>2.0112797206543385</v>
      </c>
      <c r="K78" s="11">
        <f t="shared" si="33"/>
        <v>0.2590673575129534</v>
      </c>
      <c r="L78" s="11">
        <f t="shared" si="34"/>
        <v>0.27173913043478259</v>
      </c>
      <c r="M78" s="11">
        <f t="shared" si="35"/>
        <v>0.51546391752577325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-0.26145191519405087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0.23514630164219216</v>
      </c>
      <c r="Q78" s="11">
        <f>2*'OddsRatio_working_3-way'!K78*'OddsRatio_working_3-way'!L78*'OddsRatio_working_3-way'!M78</f>
        <v>7.2576019025367935E-2</v>
      </c>
      <c r="R78" s="11">
        <f t="shared" si="36"/>
        <v>0</v>
      </c>
      <c r="S78" s="11">
        <f t="shared" si="37"/>
        <v>-0.89938641859886725</v>
      </c>
      <c r="T78" s="11">
        <f t="shared" si="38"/>
        <v>-0.27758840080211944</v>
      </c>
      <c r="U78" s="11">
        <f>'OddsRatio_working_3-way'!S78-'OddsRatio_working_3-way'!R78^2/3</f>
        <v>-0.89938641859886725</v>
      </c>
      <c r="V78" s="11">
        <f>'OddsRatio_working_3-way'!S78*'OddsRatio_working_3-way'!R78/3-2*'OddsRatio_working_3-way'!R78^3/27-'OddsRatio_working_3-way'!T78</f>
        <v>0.27758840080211944</v>
      </c>
      <c r="W78" s="11">
        <f>'OddsRatio_working_3-way'!V78^2+4*'OddsRatio_working_3-way'!U78^3/27</f>
        <v>-3.0723940994345847E-2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0.16414875970763831</v>
      </c>
      <c r="Y78" s="11">
        <f>IF('OddsRatio_working_3-way'!W78&gt;=0,IF('OddsRatio_working_3-way'!V78+SQRT('OddsRatio_working_3-way'!W78)&gt;0,0,PI()),ACOS('OddsRatio_working_3-way'!V78/(2*'OddsRatio_working_3-way'!X78)))</f>
        <v>0.56322218467740637</v>
      </c>
      <c r="Z78" s="11">
        <f>'OddsRatio_working_3-way'!X78^(1/3)*COS('OddsRatio_working_3-way'!Y78/3)</f>
        <v>0.53791474502890346</v>
      </c>
      <c r="AA78" s="11">
        <f>'OddsRatio_working_3-way'!X78^(1/3)*COS(('OddsRatio_working_3-way'!Y78+2*PI())/3)</f>
        <v>-0.35745821974251024</v>
      </c>
      <c r="AB78" s="11">
        <f>'OddsRatio_working_3-way'!X78^(1/3)*COS(('OddsRatio_working_3-way'!Y78+4*PI())/3)</f>
        <v>-0.18045652528639292</v>
      </c>
      <c r="AC78" s="11">
        <f>'OddsRatio_working_3-way'!X78^(1/3)*SIN('OddsRatio_working_3-way'!Y78/3)</f>
        <v>0.10219197594125914</v>
      </c>
      <c r="AD78" s="11">
        <f>'OddsRatio_working_3-way'!X78^(1/3)*SIN(('OddsRatio_working_3-way'!Y78+2*PI())/3)</f>
        <v>0.41475184629463002</v>
      </c>
      <c r="AE78" s="11">
        <f>'OddsRatio_working_3-way'!X78^(1/3)*SIN(('OddsRatio_working_3-way'!Y78+4*PI())/3)</f>
        <v>-0.51694382223588908</v>
      </c>
      <c r="AF78" s="11">
        <f>-'OddsRatio_working_3-way'!U78/(3*'OddsRatio_working_3-way'!X78^(1/3))*COS(('OddsRatio_working_3-way'!Y78)/3)</f>
        <v>0.53791474502890335</v>
      </c>
      <c r="AG78" s="11">
        <f>-'OddsRatio_working_3-way'!U78/(3*'OddsRatio_working_3-way'!X78^(1/3))*COS(('OddsRatio_working_3-way'!Y78+2*PI())/3)</f>
        <v>-0.35745821974251019</v>
      </c>
      <c r="AH78" s="11">
        <f>-'OddsRatio_working_3-way'!U78/(3*'OddsRatio_working_3-way'!X78^(1/3))*COS(('OddsRatio_working_3-way'!Y78+4*PI())/3)</f>
        <v>-0.18045652528639289</v>
      </c>
      <c r="AI78" s="11">
        <f>'OddsRatio_working_3-way'!U78/(3*'OddsRatio_working_3-way'!X78^(1/3))*SIN(('OddsRatio_working_3-way'!Y78)/3)</f>
        <v>-0.10219197594125913</v>
      </c>
      <c r="AJ78" s="11">
        <f>'OddsRatio_working_3-way'!U78/(3*'OddsRatio_working_3-way'!X78^(1/3))*SIN(('OddsRatio_working_3-way'!Y78+2*PI())/3)</f>
        <v>-0.41475184629462991</v>
      </c>
      <c r="AK78" s="11">
        <f>'OddsRatio_working_3-way'!U78/(3*'OddsRatio_working_3-way'!X78^(1/3))*SIN(('OddsRatio_working_3-way'!Y78+4*PI())/3)</f>
        <v>0.51694382223588897</v>
      </c>
      <c r="AL78" s="11">
        <f>'OddsRatio_working_3-way'!Z78+'OddsRatio_working_3-way'!AF78</f>
        <v>1.0758294900578069</v>
      </c>
      <c r="AM78" s="11">
        <f>'OddsRatio_working_3-way'!AA78+'OddsRatio_working_3-way'!AG78</f>
        <v>-0.71491643948502048</v>
      </c>
      <c r="AN78" s="11">
        <f>'OddsRatio_working_3-way'!AB78+'OddsRatio_working_3-way'!AH78</f>
        <v>-0.36091305057278578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1.0758294900578069</v>
      </c>
      <c r="AS78" s="11">
        <f>IF(('OddsRatio_working_3-way'!X78=0),IF(Q78&gt;0,-Q78^(1/3),(-Q78)^(1/3)),'OddsRatio_working_3-way'!AM78-'OddsRatio_working_3-way'!R78/3)</f>
        <v>-0.71491643948502048</v>
      </c>
      <c r="AT78" s="11">
        <f>IF(('OddsRatio_working_3-way'!X78=0),IF(Q78&gt;0,-Q78^(1/3),(-Q78)^(1/3)),'OddsRatio_working_3-way'!AN78-'OddsRatio_working_3-way'!R78/3)</f>
        <v>-0.36091305057278578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1.56</v>
      </c>
      <c r="B79" s="4">
        <f>IF('True_Odds_Calculator_3-way'!B80="","",'True_Odds_Calculator_3-way'!B80)</f>
        <v>4.17</v>
      </c>
      <c r="C79" s="4">
        <f>IF('True_Odds_Calculator_3-way'!C80="","",'True_Odds_Calculator_3-way'!C80)</f>
        <v>5.97</v>
      </c>
      <c r="D79" s="9">
        <f t="shared" si="26"/>
        <v>0.62042208262046306</v>
      </c>
      <c r="E79" s="9">
        <f t="shared" si="27"/>
        <v>0.22405154622750884</v>
      </c>
      <c r="F79" s="9">
        <f t="shared" si="28"/>
        <v>0.15552637115202833</v>
      </c>
      <c r="G79" s="9">
        <f t="shared" si="29"/>
        <v>1.0925106126839201</v>
      </c>
      <c r="H79" s="9">
        <f t="shared" si="30"/>
        <v>1.6118059431029954</v>
      </c>
      <c r="I79" s="9">
        <f t="shared" si="31"/>
        <v>4.4632586422080269</v>
      </c>
      <c r="J79" s="9">
        <f t="shared" si="32"/>
        <v>6.4297777450390816</v>
      </c>
      <c r="K79" s="11">
        <f t="shared" si="33"/>
        <v>0.64102564102564097</v>
      </c>
      <c r="L79" s="11">
        <f t="shared" si="34"/>
        <v>0.23980815347721823</v>
      </c>
      <c r="M79" s="11">
        <f t="shared" si="35"/>
        <v>0.16750418760469013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-0.22717926676568823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0.22401869768197807</v>
      </c>
      <c r="Q79" s="11">
        <f>2*'OddsRatio_working_3-way'!K79*'OddsRatio_working_3-way'!L79*'OddsRatio_working_3-way'!M79</f>
        <v>5.1498551191259338E-2</v>
      </c>
      <c r="R79" s="11">
        <f t="shared" si="36"/>
        <v>0</v>
      </c>
      <c r="S79" s="11">
        <f t="shared" si="37"/>
        <v>-0.98608777495980759</v>
      </c>
      <c r="T79" s="11">
        <f t="shared" si="38"/>
        <v>-0.22668684481834664</v>
      </c>
      <c r="U79" s="11">
        <f>'OddsRatio_working_3-way'!S79-'OddsRatio_working_3-way'!R79^2/3</f>
        <v>-0.98608777495980759</v>
      </c>
      <c r="V79" s="11">
        <f>'OddsRatio_working_3-way'!S79*'OddsRatio_working_3-way'!R79/3-2*'OddsRatio_working_3-way'!R79^3/27-'OddsRatio_working_3-way'!T79</f>
        <v>0.22668684481834664</v>
      </c>
      <c r="W79" s="11">
        <f>'OddsRatio_working_3-way'!V79^2+4*'OddsRatio_working_3-way'!U79^3/27</f>
        <v>-9.0663634709991059E-2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0.18844797712080133</v>
      </c>
      <c r="Y79" s="11">
        <f>IF('OddsRatio_working_3-way'!W79&gt;=0,IF('OddsRatio_working_3-way'!V79+SQRT('OddsRatio_working_3-way'!W79)&gt;0,0,PI()),ACOS('OddsRatio_working_3-way'!V79/(2*'OddsRatio_working_3-way'!X79)))</f>
        <v>0.9254722735211488</v>
      </c>
      <c r="Z79" s="11">
        <f>'OddsRatio_working_3-way'!X79^(1/3)*COS('OddsRatio_working_3-way'!Y79/3)</f>
        <v>0.54625530634196007</v>
      </c>
      <c r="AA79" s="11">
        <f>'OddsRatio_working_3-way'!X79^(1/3)*COS(('OddsRatio_working_3-way'!Y79+2*PI())/3)</f>
        <v>-0.4238784374471834</v>
      </c>
      <c r="AB79" s="11">
        <f>'OddsRatio_working_3-way'!X79^(1/3)*COS(('OddsRatio_working_3-way'!Y79+4*PI())/3)</f>
        <v>-0.12237686889477679</v>
      </c>
      <c r="AC79" s="11">
        <f>'OddsRatio_working_3-way'!X79^(1/3)*SIN('OddsRatio_working_3-way'!Y79/3)</f>
        <v>0.1740720117648264</v>
      </c>
      <c r="AD79" s="11">
        <f>'OddsRatio_working_3-way'!X79^(1/3)*SIN(('OddsRatio_working_3-way'!Y79+2*PI())/3)</f>
        <v>0.38603496636177503</v>
      </c>
      <c r="AE79" s="11">
        <f>'OddsRatio_working_3-way'!X79^(1/3)*SIN(('OddsRatio_working_3-way'!Y79+4*PI())/3)</f>
        <v>-0.56010697812660137</v>
      </c>
      <c r="AF79" s="11">
        <f>-'OddsRatio_working_3-way'!U79/(3*'OddsRatio_working_3-way'!X79^(1/3))*COS(('OddsRatio_working_3-way'!Y79)/3)</f>
        <v>0.54625530634196007</v>
      </c>
      <c r="AG79" s="11">
        <f>-'OddsRatio_working_3-way'!U79/(3*'OddsRatio_working_3-way'!X79^(1/3))*COS(('OddsRatio_working_3-way'!Y79+2*PI())/3)</f>
        <v>-0.4238784374471834</v>
      </c>
      <c r="AH79" s="11">
        <f>-'OddsRatio_working_3-way'!U79/(3*'OddsRatio_working_3-way'!X79^(1/3))*COS(('OddsRatio_working_3-way'!Y79+4*PI())/3)</f>
        <v>-0.12237686889477679</v>
      </c>
      <c r="AI79" s="11">
        <f>'OddsRatio_working_3-way'!U79/(3*'OddsRatio_working_3-way'!X79^(1/3))*SIN(('OddsRatio_working_3-way'!Y79)/3)</f>
        <v>-0.1740720117648264</v>
      </c>
      <c r="AJ79" s="11">
        <f>'OddsRatio_working_3-way'!U79/(3*'OddsRatio_working_3-way'!X79^(1/3))*SIN(('OddsRatio_working_3-way'!Y79+2*PI())/3)</f>
        <v>-0.38603496636177503</v>
      </c>
      <c r="AK79" s="11">
        <f>'OddsRatio_working_3-way'!U79/(3*'OddsRatio_working_3-way'!X79^(1/3))*SIN(('OddsRatio_working_3-way'!Y79+4*PI())/3)</f>
        <v>0.56010697812660137</v>
      </c>
      <c r="AL79" s="11">
        <f>'OddsRatio_working_3-way'!Z79+'OddsRatio_working_3-way'!AF79</f>
        <v>1.0925106126839201</v>
      </c>
      <c r="AM79" s="11">
        <f>'OddsRatio_working_3-way'!AA79+'OddsRatio_working_3-way'!AG79</f>
        <v>-0.8477568748943668</v>
      </c>
      <c r="AN79" s="11">
        <f>'OddsRatio_working_3-way'!AB79+'OddsRatio_working_3-way'!AH79</f>
        <v>-0.24475373778955359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1.0925106126839201</v>
      </c>
      <c r="AS79" s="11">
        <f>IF(('OddsRatio_working_3-way'!X79=0),IF(Q79&gt;0,-Q79^(1/3),(-Q79)^(1/3)),'OddsRatio_working_3-way'!AM79-'OddsRatio_working_3-way'!R79/3)</f>
        <v>-0.8477568748943668</v>
      </c>
      <c r="AT79" s="11">
        <f>IF(('OddsRatio_working_3-way'!X79=0),IF(Q79&gt;0,-Q79^(1/3),(-Q79)^(1/3)),'OddsRatio_working_3-way'!AN79-'OddsRatio_working_3-way'!R79/3)</f>
        <v>-0.24475373778955359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1.1299999999999999</v>
      </c>
      <c r="B80" s="4">
        <f>IF('True_Odds_Calculator_3-way'!B81="","",'True_Odds_Calculator_3-way'!B81)</f>
        <v>9.0399999999999991</v>
      </c>
      <c r="C80" s="4">
        <f>IF('True_Odds_Calculator_3-way'!C81="","",'True_Odds_Calculator_3-way'!C81)</f>
        <v>19.7</v>
      </c>
      <c r="D80" s="9">
        <f t="shared" si="26"/>
        <v>0.86426643382671831</v>
      </c>
      <c r="E80" s="9">
        <f t="shared" si="27"/>
        <v>9.3344744941347882E-2</v>
      </c>
      <c r="F80" s="9">
        <f t="shared" si="28"/>
        <v>4.2388821231933722E-2</v>
      </c>
      <c r="G80" s="9">
        <f t="shared" si="29"/>
        <v>1.2080815756734902</v>
      </c>
      <c r="H80" s="9">
        <f t="shared" si="30"/>
        <v>1.1570506048375537</v>
      </c>
      <c r="I80" s="9">
        <f t="shared" si="31"/>
        <v>10.71297586841486</v>
      </c>
      <c r="J80" s="9">
        <f t="shared" si="32"/>
        <v>23.591125465094262</v>
      </c>
      <c r="K80" s="11">
        <f t="shared" si="33"/>
        <v>0.88495575221238942</v>
      </c>
      <c r="L80" s="11">
        <f t="shared" si="34"/>
        <v>0.11061946902654868</v>
      </c>
      <c r="M80" s="11">
        <f t="shared" si="35"/>
        <v>5.0761421319796954E-2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-9.7124301280106851E-2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0.13352253415135723</v>
      </c>
      <c r="Q80" s="11">
        <f>2*'OddsRatio_working_3-way'!K80*'OddsRatio_working_3-way'!L80*'OddsRatio_working_3-way'!M80</f>
        <v>9.9384096874847207E-3</v>
      </c>
      <c r="R80" s="11">
        <f t="shared" si="36"/>
        <v>0</v>
      </c>
      <c r="S80" s="11">
        <f t="shared" si="37"/>
        <v>-1.3747592764274077</v>
      </c>
      <c r="T80" s="11">
        <f t="shared" si="38"/>
        <v>-0.10232670460940882</v>
      </c>
      <c r="U80" s="11">
        <f>'OddsRatio_working_3-way'!S80-'OddsRatio_working_3-way'!R80^2/3</f>
        <v>-1.3747592764274077</v>
      </c>
      <c r="V80" s="11">
        <f>'OddsRatio_working_3-way'!S80*'OddsRatio_working_3-way'!R80/3-2*'OddsRatio_working_3-way'!R80^3/27-'OddsRatio_working_3-way'!T80</f>
        <v>0.10232670460940882</v>
      </c>
      <c r="W80" s="11">
        <f>'OddsRatio_working_3-way'!V80^2+4*'OddsRatio_working_3-way'!U80^3/27</f>
        <v>-0.3744543210804584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0.31021165176242155</v>
      </c>
      <c r="Y80" s="11">
        <f>IF('OddsRatio_working_3-way'!W80&gt;=0,IF('OddsRatio_working_3-way'!V80+SQRT('OddsRatio_working_3-way'!W80)&gt;0,0,PI()),ACOS('OddsRatio_working_3-way'!V80/(2*'OddsRatio_working_3-way'!X80)))</f>
        <v>1.4051088153091478</v>
      </c>
      <c r="Z80" s="11">
        <f>'OddsRatio_working_3-way'!X80^(1/3)*COS('OddsRatio_working_3-way'!Y80/3)</f>
        <v>0.60404078783674509</v>
      </c>
      <c r="AA80" s="11">
        <f>'OddsRatio_working_3-way'!X80^(1/3)*COS(('OddsRatio_working_3-way'!Y80+2*PI())/3)</f>
        <v>-0.56667273960800579</v>
      </c>
      <c r="AB80" s="11">
        <f>'OddsRatio_working_3-way'!X80^(1/3)*COS(('OddsRatio_working_3-way'!Y80+4*PI())/3)</f>
        <v>-3.7368048228739424E-2</v>
      </c>
      <c r="AC80" s="11">
        <f>'OddsRatio_working_3-way'!X80^(1/3)*SIN('OddsRatio_working_3-way'!Y80/3)</f>
        <v>0.30559420605115134</v>
      </c>
      <c r="AD80" s="11">
        <f>'OddsRatio_working_3-way'!X80^(1/3)*SIN(('OddsRatio_working_3-way'!Y80+2*PI())/3)</f>
        <v>0.37031756416301198</v>
      </c>
      <c r="AE80" s="11">
        <f>'OddsRatio_working_3-way'!X80^(1/3)*SIN(('OddsRatio_working_3-way'!Y80+4*PI())/3)</f>
        <v>-0.67591177021416327</v>
      </c>
      <c r="AF80" s="11">
        <f>-'OddsRatio_working_3-way'!U80/(3*'OddsRatio_working_3-way'!X80^(1/3))*COS(('OddsRatio_working_3-way'!Y80)/3)</f>
        <v>0.60404078783674497</v>
      </c>
      <c r="AG80" s="11">
        <f>-'OddsRatio_working_3-way'!U80/(3*'OddsRatio_working_3-way'!X80^(1/3))*COS(('OddsRatio_working_3-way'!Y80+2*PI())/3)</f>
        <v>-0.56667273960800568</v>
      </c>
      <c r="AH80" s="11">
        <f>-'OddsRatio_working_3-way'!U80/(3*'OddsRatio_working_3-way'!X80^(1/3))*COS(('OddsRatio_working_3-way'!Y80+4*PI())/3)</f>
        <v>-3.7368048228739417E-2</v>
      </c>
      <c r="AI80" s="11">
        <f>'OddsRatio_working_3-way'!U80/(3*'OddsRatio_working_3-way'!X80^(1/3))*SIN(('OddsRatio_working_3-way'!Y80)/3)</f>
        <v>-0.30559420605115128</v>
      </c>
      <c r="AJ80" s="11">
        <f>'OddsRatio_working_3-way'!U80/(3*'OddsRatio_working_3-way'!X80^(1/3))*SIN(('OddsRatio_working_3-way'!Y80+2*PI())/3)</f>
        <v>-0.37031756416301193</v>
      </c>
      <c r="AK80" s="11">
        <f>'OddsRatio_working_3-way'!U80/(3*'OddsRatio_working_3-way'!X80^(1/3))*SIN(('OddsRatio_working_3-way'!Y80+4*PI())/3)</f>
        <v>0.67591177021416315</v>
      </c>
      <c r="AL80" s="11">
        <f>'OddsRatio_working_3-way'!Z80+'OddsRatio_working_3-way'!AF80</f>
        <v>1.2080815756734902</v>
      </c>
      <c r="AM80" s="11">
        <f>'OddsRatio_working_3-way'!AA80+'OddsRatio_working_3-way'!AG80</f>
        <v>-1.1333454792160116</v>
      </c>
      <c r="AN80" s="11">
        <f>'OddsRatio_working_3-way'!AB80+'OddsRatio_working_3-way'!AH80</f>
        <v>-7.4736096457478834E-2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1.2080815756734902</v>
      </c>
      <c r="AS80" s="11">
        <f>IF(('OddsRatio_working_3-way'!X80=0),IF(Q80&gt;0,-Q80^(1/3),(-Q80)^(1/3)),'OddsRatio_working_3-way'!AM80-'OddsRatio_working_3-way'!R80/3)</f>
        <v>-1.1333454792160116</v>
      </c>
      <c r="AT80" s="11">
        <f>IF(('OddsRatio_working_3-way'!X80=0),IF(Q80&gt;0,-Q80^(1/3),(-Q80)^(1/3)),'OddsRatio_working_3-way'!AN80-'OddsRatio_working_3-way'!R80/3)</f>
        <v>-7.4736096457478834E-2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2.16</v>
      </c>
      <c r="B81" s="4">
        <f>IF('True_Odds_Calculator_3-way'!B82="","",'True_Odds_Calculator_3-way'!B82)</f>
        <v>3.18</v>
      </c>
      <c r="C81" s="4">
        <f>IF('True_Odds_Calculator_3-way'!C82="","",'True_Odds_Calculator_3-way'!C82)</f>
        <v>3.73</v>
      </c>
      <c r="D81" s="9">
        <f t="shared" si="26"/>
        <v>0.44569836622206271</v>
      </c>
      <c r="E81" s="9">
        <f t="shared" si="27"/>
        <v>0.29964866149779429</v>
      </c>
      <c r="F81" s="9">
        <f t="shared" si="28"/>
        <v>0.25465297228014305</v>
      </c>
      <c r="G81" s="9">
        <f t="shared" si="29"/>
        <v>1.0721292071718815</v>
      </c>
      <c r="H81" s="9">
        <f t="shared" si="30"/>
        <v>2.2436698803193829</v>
      </c>
      <c r="I81" s="9">
        <f t="shared" si="31"/>
        <v>3.3372416716347022</v>
      </c>
      <c r="J81" s="9">
        <f t="shared" si="32"/>
        <v>3.9269127355792364</v>
      </c>
      <c r="K81" s="11">
        <f t="shared" si="33"/>
        <v>0.46296296296296291</v>
      </c>
      <c r="L81" s="11">
        <f t="shared" si="34"/>
        <v>0.31446540880503143</v>
      </c>
      <c r="M81" s="11">
        <f t="shared" si="35"/>
        <v>0.26809651474530832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-0.26945573222572572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0.2369185075273732</v>
      </c>
      <c r="Q81" s="11">
        <f>2*'OddsRatio_working_3-way'!K81*'OddsRatio_working_3-way'!L81*'OddsRatio_working_3-way'!M81</f>
        <v>7.8062111211655114E-2</v>
      </c>
      <c r="R81" s="11">
        <f t="shared" si="36"/>
        <v>0</v>
      </c>
      <c r="S81" s="11">
        <f t="shared" si="37"/>
        <v>-0.8792483484036786</v>
      </c>
      <c r="T81" s="11">
        <f t="shared" si="38"/>
        <v>-0.28970291545425991</v>
      </c>
      <c r="U81" s="11">
        <f>'OddsRatio_working_3-way'!S81-'OddsRatio_working_3-way'!R81^2/3</f>
        <v>-0.8792483484036786</v>
      </c>
      <c r="V81" s="11">
        <f>'OddsRatio_working_3-way'!S81*'OddsRatio_working_3-way'!R81/3-2*'OddsRatio_working_3-way'!R81^3/27-'OddsRatio_working_3-way'!T81</f>
        <v>0.28970291545425991</v>
      </c>
      <c r="W81" s="11">
        <f>'OddsRatio_working_3-way'!V81^2+4*'OddsRatio_working_3-way'!U81^3/27</f>
        <v>-1.6772554723121294E-2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0.15866657961415453</v>
      </c>
      <c r="Y81" s="11">
        <f>IF('OddsRatio_working_3-way'!W81&gt;=0,IF('OddsRatio_working_3-way'!V81+SQRT('OddsRatio_working_3-way'!W81)&gt;0,0,PI()),ACOS('OddsRatio_working_3-way'!V81/(2*'OddsRatio_working_3-way'!X81)))</f>
        <v>0.42038997058908056</v>
      </c>
      <c r="Z81" s="11">
        <f>'OddsRatio_working_3-way'!X81^(1/3)*COS('OddsRatio_working_3-way'!Y81/3)</f>
        <v>0.53606460358594077</v>
      </c>
      <c r="AA81" s="11">
        <f>'OddsRatio_working_3-way'!X81^(1/3)*COS(('OddsRatio_working_3-way'!Y81+2*PI())/3)</f>
        <v>-0.33351621346298105</v>
      </c>
      <c r="AB81" s="11">
        <f>'OddsRatio_working_3-way'!X81^(1/3)*COS(('OddsRatio_working_3-way'!Y81+4*PI())/3)</f>
        <v>-0.20254839012295991</v>
      </c>
      <c r="AC81" s="11">
        <f>'OddsRatio_working_3-way'!X81^(1/3)*SIN('OddsRatio_working_3-way'!Y81/3)</f>
        <v>7.5614308060540619E-2</v>
      </c>
      <c r="AD81" s="11">
        <f>'OddsRatio_working_3-way'!X81^(1/3)*SIN(('OddsRatio_working_3-way'!Y81+2*PI())/3)</f>
        <v>0.42643841074478916</v>
      </c>
      <c r="AE81" s="11">
        <f>'OddsRatio_working_3-way'!X81^(1/3)*SIN(('OddsRatio_working_3-way'!Y81+4*PI())/3)</f>
        <v>-0.50205271880532976</v>
      </c>
      <c r="AF81" s="11">
        <f>-'OddsRatio_working_3-way'!U81/(3*'OddsRatio_working_3-way'!X81^(1/3))*COS(('OddsRatio_working_3-way'!Y81)/3)</f>
        <v>0.53606460358594077</v>
      </c>
      <c r="AG81" s="11">
        <f>-'OddsRatio_working_3-way'!U81/(3*'OddsRatio_working_3-way'!X81^(1/3))*COS(('OddsRatio_working_3-way'!Y81+2*PI())/3)</f>
        <v>-0.33351621346298105</v>
      </c>
      <c r="AH81" s="11">
        <f>-'OddsRatio_working_3-way'!U81/(3*'OddsRatio_working_3-way'!X81^(1/3))*COS(('OddsRatio_working_3-way'!Y81+4*PI())/3)</f>
        <v>-0.20254839012295991</v>
      </c>
      <c r="AI81" s="11">
        <f>'OddsRatio_working_3-way'!U81/(3*'OddsRatio_working_3-way'!X81^(1/3))*SIN(('OddsRatio_working_3-way'!Y81)/3)</f>
        <v>-7.5614308060540619E-2</v>
      </c>
      <c r="AJ81" s="11">
        <f>'OddsRatio_working_3-way'!U81/(3*'OddsRatio_working_3-way'!X81^(1/3))*SIN(('OddsRatio_working_3-way'!Y81+2*PI())/3)</f>
        <v>-0.42643841074478916</v>
      </c>
      <c r="AK81" s="11">
        <f>'OddsRatio_working_3-way'!U81/(3*'OddsRatio_working_3-way'!X81^(1/3))*SIN(('OddsRatio_working_3-way'!Y81+4*PI())/3)</f>
        <v>0.50205271880532976</v>
      </c>
      <c r="AL81" s="11">
        <f>'OddsRatio_working_3-way'!Z81+'OddsRatio_working_3-way'!AF81</f>
        <v>1.0721292071718815</v>
      </c>
      <c r="AM81" s="11">
        <f>'OddsRatio_working_3-way'!AA81+'OddsRatio_working_3-way'!AG81</f>
        <v>-0.6670324269259621</v>
      </c>
      <c r="AN81" s="11">
        <f>'OddsRatio_working_3-way'!AB81+'OddsRatio_working_3-way'!AH81</f>
        <v>-0.40509678024591983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1.0721292071718815</v>
      </c>
      <c r="AS81" s="11">
        <f>IF(('OddsRatio_working_3-way'!X81=0),IF(Q81&gt;0,-Q81^(1/3),(-Q81)^(1/3)),'OddsRatio_working_3-way'!AM81-'OddsRatio_working_3-way'!R81/3)</f>
        <v>-0.6670324269259621</v>
      </c>
      <c r="AT81" s="11">
        <f>IF(('OddsRatio_working_3-way'!X81=0),IF(Q81&gt;0,-Q81^(1/3),(-Q81)^(1/3)),'OddsRatio_working_3-way'!AN81-'OddsRatio_working_3-way'!R81/3)</f>
        <v>-0.40509678024591983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1.24</v>
      </c>
      <c r="B82" s="4">
        <f>IF('True_Odds_Calculator_3-way'!B83="","",'True_Odds_Calculator_3-way'!B83)</f>
        <v>6.25</v>
      </c>
      <c r="C82" s="4">
        <f>IF('True_Odds_Calculator_3-way'!C83="","",'True_Odds_Calculator_3-way'!C83)</f>
        <v>10.9</v>
      </c>
      <c r="D82" s="9">
        <f t="shared" si="26"/>
        <v>0.78064874017706209</v>
      </c>
      <c r="E82" s="9">
        <f t="shared" si="27"/>
        <v>0.13992734903394979</v>
      </c>
      <c r="F82" s="9">
        <f t="shared" si="28"/>
        <v>7.9423910788988097E-2</v>
      </c>
      <c r="G82" s="9">
        <f t="shared" si="29"/>
        <v>1.1707744284430341</v>
      </c>
      <c r="H82" s="9">
        <f t="shared" si="30"/>
        <v>1.2809858628263282</v>
      </c>
      <c r="I82" s="9">
        <f t="shared" si="31"/>
        <v>7.1465657493259274</v>
      </c>
      <c r="J82" s="9">
        <f t="shared" si="32"/>
        <v>12.590666841586037</v>
      </c>
      <c r="K82" s="11">
        <f t="shared" si="33"/>
        <v>0.80645161290322587</v>
      </c>
      <c r="L82" s="11">
        <f t="shared" si="34"/>
        <v>0.16</v>
      </c>
      <c r="M82" s="11">
        <f t="shared" si="35"/>
        <v>9.1743119266055037E-2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-0.14766498964190589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0.18218407812962417</v>
      </c>
      <c r="Q82" s="11">
        <f>2*'OddsRatio_working_3-way'!K82*'OddsRatio_working_3-way'!L82*'OddsRatio_working_3-way'!M82</f>
        <v>2.3675643681562594E-2</v>
      </c>
      <c r="R82" s="11">
        <f t="shared" si="36"/>
        <v>0</v>
      </c>
      <c r="S82" s="11">
        <f t="shared" si="37"/>
        <v>-1.2337662337662338</v>
      </c>
      <c r="T82" s="11">
        <f t="shared" si="38"/>
        <v>-0.160333493666827</v>
      </c>
      <c r="U82" s="11">
        <f>'OddsRatio_working_3-way'!S82-'OddsRatio_working_3-way'!R82^2/3</f>
        <v>-1.2337662337662338</v>
      </c>
      <c r="V82" s="11">
        <f>'OddsRatio_working_3-way'!S82*'OddsRatio_working_3-way'!R82/3-2*'OddsRatio_working_3-way'!R82^3/27-'OddsRatio_working_3-way'!T82</f>
        <v>0.160333493666827</v>
      </c>
      <c r="W82" s="11">
        <f>'OddsRatio_working_3-way'!V82^2+4*'OddsRatio_working_3-way'!U82^3/27</f>
        <v>-0.25251734850991353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0.26373479942042344</v>
      </c>
      <c r="Y82" s="11">
        <f>IF('OddsRatio_working_3-way'!W82&gt;=0,IF('OddsRatio_working_3-way'!V82+SQRT('OddsRatio_working_3-way'!W82)&gt;0,0,PI()),ACOS('OddsRatio_working_3-way'!V82/(2*'OddsRatio_working_3-way'!X82)))</f>
        <v>1.2619421091593035</v>
      </c>
      <c r="Z82" s="11">
        <f>'OddsRatio_working_3-way'!X82^(1/3)*COS('OddsRatio_working_3-way'!Y82/3)</f>
        <v>0.58538721422151696</v>
      </c>
      <c r="AA82" s="11">
        <f>'OddsRatio_working_3-way'!X82^(1/3)*COS(('OddsRatio_working_3-way'!Y82+2*PI())/3)</f>
        <v>-0.51948186851561429</v>
      </c>
      <c r="AB82" s="11">
        <f>'OddsRatio_working_3-way'!X82^(1/3)*COS(('OddsRatio_working_3-way'!Y82+4*PI())/3)</f>
        <v>-6.590534570590259E-2</v>
      </c>
      <c r="AC82" s="11">
        <f>'OddsRatio_working_3-way'!X82^(1/3)*SIN('OddsRatio_working_3-way'!Y82/3)</f>
        <v>0.26187252754228152</v>
      </c>
      <c r="AD82" s="11">
        <f>'OddsRatio_working_3-way'!X82^(1/3)*SIN(('OddsRatio_working_3-way'!Y82+2*PI())/3)</f>
        <v>0.37602393479529628</v>
      </c>
      <c r="AE82" s="11">
        <f>'OddsRatio_working_3-way'!X82^(1/3)*SIN(('OddsRatio_working_3-way'!Y82+4*PI())/3)</f>
        <v>-0.63789646233757769</v>
      </c>
      <c r="AF82" s="11">
        <f>-'OddsRatio_working_3-way'!U82/(3*'OddsRatio_working_3-way'!X82^(1/3))*COS(('OddsRatio_working_3-way'!Y82)/3)</f>
        <v>0.58538721422151707</v>
      </c>
      <c r="AG82" s="11">
        <f>-'OddsRatio_working_3-way'!U82/(3*'OddsRatio_working_3-way'!X82^(1/3))*COS(('OddsRatio_working_3-way'!Y82+2*PI())/3)</f>
        <v>-0.5194818685156144</v>
      </c>
      <c r="AH82" s="11">
        <f>-'OddsRatio_working_3-way'!U82/(3*'OddsRatio_working_3-way'!X82^(1/3))*COS(('OddsRatio_working_3-way'!Y82+4*PI())/3)</f>
        <v>-6.5905345705902604E-2</v>
      </c>
      <c r="AI82" s="11">
        <f>'OddsRatio_working_3-way'!U82/(3*'OddsRatio_working_3-way'!X82^(1/3))*SIN(('OddsRatio_working_3-way'!Y82)/3)</f>
        <v>-0.26187252754228152</v>
      </c>
      <c r="AJ82" s="11">
        <f>'OddsRatio_working_3-way'!U82/(3*'OddsRatio_working_3-way'!X82^(1/3))*SIN(('OddsRatio_working_3-way'!Y82+2*PI())/3)</f>
        <v>-0.37602393479529633</v>
      </c>
      <c r="AK82" s="11">
        <f>'OddsRatio_working_3-way'!U82/(3*'OddsRatio_working_3-way'!X82^(1/3))*SIN(('OddsRatio_working_3-way'!Y82+4*PI())/3)</f>
        <v>0.6378964623375778</v>
      </c>
      <c r="AL82" s="11">
        <f>'OddsRatio_working_3-way'!Z82+'OddsRatio_working_3-way'!AF82</f>
        <v>1.1707744284430341</v>
      </c>
      <c r="AM82" s="11">
        <f>'OddsRatio_working_3-way'!AA82+'OddsRatio_working_3-way'!AG82</f>
        <v>-1.0389637370312288</v>
      </c>
      <c r="AN82" s="11">
        <f>'OddsRatio_working_3-way'!AB82+'OddsRatio_working_3-way'!AH82</f>
        <v>-0.13181069141180518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1.1707744284430341</v>
      </c>
      <c r="AS82" s="11">
        <f>IF(('OddsRatio_working_3-way'!X82=0),IF(Q82&gt;0,-Q82^(1/3),(-Q82)^(1/3)),'OddsRatio_working_3-way'!AM82-'OddsRatio_working_3-way'!R82/3)</f>
        <v>-1.0389637370312288</v>
      </c>
      <c r="AT82" s="11">
        <f>IF(('OddsRatio_working_3-way'!X82=0),IF(Q82&gt;0,-Q82^(1/3),(-Q82)^(1/3)),'OddsRatio_working_3-way'!AN82-'OddsRatio_working_3-way'!R82/3)</f>
        <v>-0.13181069141180518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5.07</v>
      </c>
      <c r="B83" s="4">
        <f>IF('True_Odds_Calculator_3-way'!B84="","",'True_Odds_Calculator_3-way'!B84)</f>
        <v>3.98</v>
      </c>
      <c r="C83" s="4">
        <f>IF('True_Odds_Calculator_3-way'!C84="","",'True_Odds_Calculator_3-way'!C84)</f>
        <v>1.74</v>
      </c>
      <c r="D83" s="9">
        <f t="shared" si="26"/>
        <v>0.19106215949113645</v>
      </c>
      <c r="E83" s="9">
        <f t="shared" si="27"/>
        <v>0.24390217139471826</v>
      </c>
      <c r="F83" s="9">
        <f t="shared" si="28"/>
        <v>0.56503566911414538</v>
      </c>
      <c r="G83" s="9">
        <f t="shared" si="29"/>
        <v>1.0402699660603094</v>
      </c>
      <c r="H83" s="9">
        <f t="shared" si="30"/>
        <v>5.2338987618654595</v>
      </c>
      <c r="I83" s="9">
        <f t="shared" si="31"/>
        <v>4.1000044988597226</v>
      </c>
      <c r="J83" s="9">
        <f t="shared" si="32"/>
        <v>1.7697997748846286</v>
      </c>
      <c r="K83" s="11">
        <f t="shared" si="33"/>
        <v>0.1972386587771203</v>
      </c>
      <c r="L83" s="11">
        <f t="shared" si="34"/>
        <v>0.25125628140703515</v>
      </c>
      <c r="M83" s="11">
        <f t="shared" si="35"/>
        <v>0.57471264367816088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-0.25562428661478287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0.22186928202416784</v>
      </c>
      <c r="Q83" s="11">
        <f>2*'OddsRatio_working_3-way'!K83*'OddsRatio_working_3-way'!L83*'OddsRatio_working_3-way'!M83</f>
        <v>5.6962588452931402E-2</v>
      </c>
      <c r="R83" s="11">
        <f t="shared" si="36"/>
        <v>0</v>
      </c>
      <c r="S83" s="11">
        <f t="shared" si="37"/>
        <v>-0.86795071376968702</v>
      </c>
      <c r="T83" s="11">
        <f t="shared" si="38"/>
        <v>-0.22283715372777585</v>
      </c>
      <c r="U83" s="11">
        <f>'OddsRatio_working_3-way'!S83-'OddsRatio_working_3-way'!R83^2/3</f>
        <v>-0.86795071376968702</v>
      </c>
      <c r="V83" s="11">
        <f>'OddsRatio_working_3-way'!S83*'OddsRatio_working_3-way'!R83/3-2*'OddsRatio_working_3-way'!R83^3/27-'OddsRatio_working_3-way'!T83</f>
        <v>0.22283715372777585</v>
      </c>
      <c r="W83" s="11">
        <f>'OddsRatio_working_3-way'!V83^2+4*'OddsRatio_working_3-way'!U83^3/27</f>
        <v>-4.7211845590944969E-2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0.15561831726410083</v>
      </c>
      <c r="Y83" s="11">
        <f>IF('OddsRatio_working_3-way'!W83&gt;=0,IF('OddsRatio_working_3-way'!V83+SQRT('OddsRatio_working_3-way'!W83)&gt;0,0,PI()),ACOS('OddsRatio_working_3-way'!V83/(2*'OddsRatio_working_3-way'!X83)))</f>
        <v>0.77277890364165247</v>
      </c>
      <c r="Z83" s="11">
        <f>'OddsRatio_working_3-way'!X83^(1/3)*COS('OddsRatio_working_3-way'!Y83/3)</f>
        <v>0.52013498303015471</v>
      </c>
      <c r="AA83" s="11">
        <f>'OddsRatio_working_3-way'!X83^(1/3)*COS(('OddsRatio_working_3-way'!Y83+2*PI())/3)</f>
        <v>-0.37873668723826104</v>
      </c>
      <c r="AB83" s="11">
        <f>'OddsRatio_working_3-way'!X83^(1/3)*COS(('OddsRatio_working_3-way'!Y83+4*PI())/3)</f>
        <v>-0.14139829579189359</v>
      </c>
      <c r="AC83" s="11">
        <f>'OddsRatio_working_3-way'!X83^(1/3)*SIN('OddsRatio_working_3-way'!Y83/3)</f>
        <v>0.13702738419059293</v>
      </c>
      <c r="AD83" s="11">
        <f>'OddsRatio_working_3-way'!X83^(1/3)*SIN(('OddsRatio_working_3-way'!Y83+2*PI())/3)</f>
        <v>0.38193641660580541</v>
      </c>
      <c r="AE83" s="11">
        <f>'OddsRatio_working_3-way'!X83^(1/3)*SIN(('OddsRatio_working_3-way'!Y83+4*PI())/3)</f>
        <v>-0.51896380079639837</v>
      </c>
      <c r="AF83" s="11">
        <f>-'OddsRatio_working_3-way'!U83/(3*'OddsRatio_working_3-way'!X83^(1/3))*COS(('OddsRatio_working_3-way'!Y83)/3)</f>
        <v>0.52013498303015471</v>
      </c>
      <c r="AG83" s="11">
        <f>-'OddsRatio_working_3-way'!U83/(3*'OddsRatio_working_3-way'!X83^(1/3))*COS(('OddsRatio_working_3-way'!Y83+2*PI())/3)</f>
        <v>-0.37873668723826104</v>
      </c>
      <c r="AH83" s="11">
        <f>-'OddsRatio_working_3-way'!U83/(3*'OddsRatio_working_3-way'!X83^(1/3))*COS(('OddsRatio_working_3-way'!Y83+4*PI())/3)</f>
        <v>-0.14139829579189359</v>
      </c>
      <c r="AI83" s="11">
        <f>'OddsRatio_working_3-way'!U83/(3*'OddsRatio_working_3-way'!X83^(1/3))*SIN(('OddsRatio_working_3-way'!Y83)/3)</f>
        <v>-0.13702738419059293</v>
      </c>
      <c r="AJ83" s="11">
        <f>'OddsRatio_working_3-way'!U83/(3*'OddsRatio_working_3-way'!X83^(1/3))*SIN(('OddsRatio_working_3-way'!Y83+2*PI())/3)</f>
        <v>-0.38193641660580541</v>
      </c>
      <c r="AK83" s="11">
        <f>'OddsRatio_working_3-way'!U83/(3*'OddsRatio_working_3-way'!X83^(1/3))*SIN(('OddsRatio_working_3-way'!Y83+4*PI())/3)</f>
        <v>0.51896380079639837</v>
      </c>
      <c r="AL83" s="11">
        <f>'OddsRatio_working_3-way'!Z83+'OddsRatio_working_3-way'!AF83</f>
        <v>1.0402699660603094</v>
      </c>
      <c r="AM83" s="11">
        <f>'OddsRatio_working_3-way'!AA83+'OddsRatio_working_3-way'!AG83</f>
        <v>-0.75747337447652208</v>
      </c>
      <c r="AN83" s="11">
        <f>'OddsRatio_working_3-way'!AB83+'OddsRatio_working_3-way'!AH83</f>
        <v>-0.28279659158378717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1.0402699660603094</v>
      </c>
      <c r="AS83" s="11">
        <f>IF(('OddsRatio_working_3-way'!X83=0),IF(Q83&gt;0,-Q83^(1/3),(-Q83)^(1/3)),'OddsRatio_working_3-way'!AM83-'OddsRatio_working_3-way'!R83/3)</f>
        <v>-0.75747337447652208</v>
      </c>
      <c r="AT83" s="11">
        <f>IF(('OddsRatio_working_3-way'!X83=0),IF(Q83&gt;0,-Q83^(1/3),(-Q83)^(1/3)),'OddsRatio_working_3-way'!AN83-'OddsRatio_working_3-way'!R83/3)</f>
        <v>-0.28279659158378717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4.5999999999999996</v>
      </c>
      <c r="B84" s="4">
        <f>IF('True_Odds_Calculator_3-way'!B85="","",'True_Odds_Calculator_3-way'!B85)</f>
        <v>3.72</v>
      </c>
      <c r="C84" s="4">
        <f>IF('True_Odds_Calculator_3-way'!C85="","",'True_Odds_Calculator_3-way'!C85)</f>
        <v>1.86</v>
      </c>
      <c r="D84" s="9">
        <f t="shared" si="26"/>
        <v>0.21083559973001631</v>
      </c>
      <c r="E84" s="9">
        <f t="shared" si="27"/>
        <v>0.26122833605763779</v>
      </c>
      <c r="F84" s="9">
        <f t="shared" si="28"/>
        <v>0.52793606421234585</v>
      </c>
      <c r="G84" s="9">
        <f t="shared" si="29"/>
        <v>1.0397311160403615</v>
      </c>
      <c r="H84" s="9">
        <f t="shared" si="30"/>
        <v>4.7430320177453016</v>
      </c>
      <c r="I84" s="9">
        <f t="shared" si="31"/>
        <v>3.8280686356297831</v>
      </c>
      <c r="J84" s="9">
        <f t="shared" si="32"/>
        <v>1.894168759794711</v>
      </c>
      <c r="K84" s="11">
        <f t="shared" si="33"/>
        <v>0.21739130434782611</v>
      </c>
      <c r="L84" s="11">
        <f t="shared" si="34"/>
        <v>0.26881720430107525</v>
      </c>
      <c r="M84" s="11">
        <f t="shared" si="35"/>
        <v>0.5376344086021505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-0.2645794688503823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0.22558526494643766</v>
      </c>
      <c r="Q84" s="11">
        <f>2*'OddsRatio_working_3-way'!K84*'OddsRatio_working_3-way'!L84*'OddsRatio_working_3-way'!M84</f>
        <v>6.2837121154996553E-2</v>
      </c>
      <c r="R84" s="11">
        <f t="shared" si="36"/>
        <v>0</v>
      </c>
      <c r="S84" s="11">
        <f t="shared" si="37"/>
        <v>-0.8526181790545676</v>
      </c>
      <c r="T84" s="11">
        <f t="shared" si="38"/>
        <v>-0.23749810001519986</v>
      </c>
      <c r="U84" s="11">
        <f>'OddsRatio_working_3-way'!S84-'OddsRatio_working_3-way'!R84^2/3</f>
        <v>-0.8526181790545676</v>
      </c>
      <c r="V84" s="11">
        <f>'OddsRatio_working_3-way'!S84*'OddsRatio_working_3-way'!R84/3-2*'OddsRatio_working_3-way'!R84^3/27-'OddsRatio_working_3-way'!T84</f>
        <v>0.23749810001519986</v>
      </c>
      <c r="W84" s="11">
        <f>'OddsRatio_working_3-way'!V84^2+4*'OddsRatio_working_3-way'!U84^3/27</f>
        <v>-3.5419452629172024E-2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0.1515130358583065</v>
      </c>
      <c r="Y84" s="11">
        <f>IF('OddsRatio_working_3-way'!W84&gt;=0,IF('OddsRatio_working_3-way'!V84+SQRT('OddsRatio_working_3-way'!W84)&gt;0,0,PI()),ACOS('OddsRatio_working_3-way'!V84/(2*'OddsRatio_working_3-way'!X84)))</f>
        <v>0.67010787270974104</v>
      </c>
      <c r="Z84" s="11">
        <f>'OddsRatio_working_3-way'!X84^(1/3)*COS('OddsRatio_working_3-way'!Y84/3)</f>
        <v>0.51986555802018075</v>
      </c>
      <c r="AA84" s="11">
        <f>'OddsRatio_working_3-way'!X84^(1/3)*COS(('OddsRatio_working_3-way'!Y84+2*PI())/3)</f>
        <v>-0.36220396728868859</v>
      </c>
      <c r="AB84" s="11">
        <f>'OddsRatio_working_3-way'!X84^(1/3)*COS(('OddsRatio_working_3-way'!Y84+4*PI())/3)</f>
        <v>-0.15766159073149227</v>
      </c>
      <c r="AC84" s="11">
        <f>'OddsRatio_working_3-way'!X84^(1/3)*SIN('OddsRatio_working_3-way'!Y84/3)</f>
        <v>0.11809259616598318</v>
      </c>
      <c r="AD84" s="11">
        <f>'OddsRatio_working_3-way'!X84^(1/3)*SIN(('OddsRatio_working_3-way'!Y84+2*PI())/3)</f>
        <v>0.39117048171505803</v>
      </c>
      <c r="AE84" s="11">
        <f>'OddsRatio_working_3-way'!X84^(1/3)*SIN(('OddsRatio_working_3-way'!Y84+4*PI())/3)</f>
        <v>-0.50926307788104108</v>
      </c>
      <c r="AF84" s="11">
        <f>-'OddsRatio_working_3-way'!U84/(3*'OddsRatio_working_3-way'!X84^(1/3))*COS(('OddsRatio_working_3-way'!Y84)/3)</f>
        <v>0.51986555802018064</v>
      </c>
      <c r="AG84" s="11">
        <f>-'OddsRatio_working_3-way'!U84/(3*'OddsRatio_working_3-way'!X84^(1/3))*COS(('OddsRatio_working_3-way'!Y84+2*PI())/3)</f>
        <v>-0.36220396728868853</v>
      </c>
      <c r="AH84" s="11">
        <f>-'OddsRatio_working_3-way'!U84/(3*'OddsRatio_working_3-way'!X84^(1/3))*COS(('OddsRatio_working_3-way'!Y84+4*PI())/3)</f>
        <v>-0.15766159073149225</v>
      </c>
      <c r="AI84" s="11">
        <f>'OddsRatio_working_3-way'!U84/(3*'OddsRatio_working_3-way'!X84^(1/3))*SIN(('OddsRatio_working_3-way'!Y84)/3)</f>
        <v>-0.11809259616598315</v>
      </c>
      <c r="AJ84" s="11">
        <f>'OddsRatio_working_3-way'!U84/(3*'OddsRatio_working_3-way'!X84^(1/3))*SIN(('OddsRatio_working_3-way'!Y84+2*PI())/3)</f>
        <v>-0.39117048171505792</v>
      </c>
      <c r="AK84" s="11">
        <f>'OddsRatio_working_3-way'!U84/(3*'OddsRatio_working_3-way'!X84^(1/3))*SIN(('OddsRatio_working_3-way'!Y84+4*PI())/3)</f>
        <v>0.50926307788104097</v>
      </c>
      <c r="AL84" s="11">
        <f>'OddsRatio_working_3-way'!Z84+'OddsRatio_working_3-way'!AF84</f>
        <v>1.0397311160403615</v>
      </c>
      <c r="AM84" s="11">
        <f>'OddsRatio_working_3-way'!AA84+'OddsRatio_working_3-way'!AG84</f>
        <v>-0.72440793457737707</v>
      </c>
      <c r="AN84" s="11">
        <f>'OddsRatio_working_3-way'!AB84+'OddsRatio_working_3-way'!AH84</f>
        <v>-0.31532318146298455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1.0397311160403615</v>
      </c>
      <c r="AS84" s="11">
        <f>IF(('OddsRatio_working_3-way'!X84=0),IF(Q84&gt;0,-Q84^(1/3),(-Q84)^(1/3)),'OddsRatio_working_3-way'!AM84-'OddsRatio_working_3-way'!R84/3)</f>
        <v>-0.72440793457737707</v>
      </c>
      <c r="AT84" s="11">
        <f>IF(('OddsRatio_working_3-way'!X84=0),IF(Q84&gt;0,-Q84^(1/3),(-Q84)^(1/3)),'OddsRatio_working_3-way'!AN84-'OddsRatio_working_3-way'!R84/3)</f>
        <v>-0.31532318146298455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3.78</v>
      </c>
      <c r="B85" s="4">
        <f>IF('True_Odds_Calculator_3-way'!B86="","",'True_Odds_Calculator_3-way'!B86)</f>
        <v>2.78</v>
      </c>
      <c r="C85" s="4">
        <f>IF('True_Odds_Calculator_3-way'!C86="","",'True_Odds_Calculator_3-way'!C86)</f>
        <v>2.44</v>
      </c>
      <c r="D85" s="9">
        <f t="shared" si="26"/>
        <v>0.25464350366530975</v>
      </c>
      <c r="E85" s="9">
        <f t="shared" si="27"/>
        <v>0.34792775192032321</v>
      </c>
      <c r="F85" s="9">
        <f t="shared" si="28"/>
        <v>0.3974287444143671</v>
      </c>
      <c r="G85" s="9">
        <f t="shared" si="29"/>
        <v>1.0528988320660306</v>
      </c>
      <c r="H85" s="9">
        <f t="shared" si="30"/>
        <v>3.9270587531435646</v>
      </c>
      <c r="I85" s="9">
        <f t="shared" si="31"/>
        <v>2.8741599210775339</v>
      </c>
      <c r="J85" s="9">
        <f t="shared" si="32"/>
        <v>2.5161743181750844</v>
      </c>
      <c r="K85" s="11">
        <f t="shared" si="33"/>
        <v>0.26455026455026459</v>
      </c>
      <c r="L85" s="11">
        <f t="shared" si="34"/>
        <v>0.35971223021582738</v>
      </c>
      <c r="M85" s="11">
        <f t="shared" si="35"/>
        <v>0.4098360655737705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-0.27790788446526149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0.23400483360384294</v>
      </c>
      <c r="Q85" s="11">
        <f>2*'OddsRatio_working_3-way'!K85*'OddsRatio_working_3-way'!L85*'OddsRatio_working_3-way'!M85</f>
        <v>7.8001611201281004E-2</v>
      </c>
      <c r="R85" s="11">
        <f t="shared" si="36"/>
        <v>0</v>
      </c>
      <c r="S85" s="11">
        <f t="shared" si="37"/>
        <v>-0.84202301080483943</v>
      </c>
      <c r="T85" s="11">
        <f t="shared" si="38"/>
        <v>-0.28067433693494653</v>
      </c>
      <c r="U85" s="11">
        <f>'OddsRatio_working_3-way'!S85-'OddsRatio_working_3-way'!R85^2/3</f>
        <v>-0.84202301080483943</v>
      </c>
      <c r="V85" s="11">
        <f>'OddsRatio_working_3-way'!S85*'OddsRatio_working_3-way'!R85/3-2*'OddsRatio_working_3-way'!R85^3/27-'OddsRatio_working_3-way'!T85</f>
        <v>0.28067433693494653</v>
      </c>
      <c r="W85" s="11">
        <f>'OddsRatio_working_3-way'!V85^2+4*'OddsRatio_working_3-way'!U85^3/27</f>
        <v>-9.6658618949056613E-3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0.14869763389911217</v>
      </c>
      <c r="Y85" s="11">
        <f>IF('OddsRatio_working_3-way'!W85&gt;=0,IF('OddsRatio_working_3-way'!V85+SQRT('OddsRatio_working_3-way'!W85)&gt;0,0,PI()),ACOS('OddsRatio_working_3-way'!V85/(2*'OddsRatio_working_3-way'!X85)))</f>
        <v>0.33692585468452174</v>
      </c>
      <c r="Z85" s="11">
        <f>'OddsRatio_working_3-way'!X85^(1/3)*COS('OddsRatio_working_3-way'!Y85/3)</f>
        <v>0.52644941603301532</v>
      </c>
      <c r="AA85" s="11">
        <f>'OddsRatio_working_3-way'!X85^(1/3)*COS(('OddsRatio_working_3-way'!Y85+2*PI())/3)</f>
        <v>-0.31464466494066973</v>
      </c>
      <c r="AB85" s="11">
        <f>'OddsRatio_working_3-way'!X85^(1/3)*COS(('OddsRatio_working_3-way'!Y85+4*PI())/3)</f>
        <v>-0.21180475109234573</v>
      </c>
      <c r="AC85" s="11">
        <f>'OddsRatio_working_3-way'!X85^(1/3)*SIN('OddsRatio_working_3-way'!Y85/3)</f>
        <v>5.9374651943767898E-2</v>
      </c>
      <c r="AD85" s="11">
        <f>'OddsRatio_working_3-way'!X85^(1/3)*SIN(('OddsRatio_working_3-way'!Y85+2*PI())/3)</f>
        <v>0.42623124212019015</v>
      </c>
      <c r="AE85" s="11">
        <f>'OddsRatio_working_3-way'!X85^(1/3)*SIN(('OddsRatio_working_3-way'!Y85+4*PI())/3)</f>
        <v>-0.48560589406395793</v>
      </c>
      <c r="AF85" s="11">
        <f>-'OddsRatio_working_3-way'!U85/(3*'OddsRatio_working_3-way'!X85^(1/3))*COS(('OddsRatio_working_3-way'!Y85)/3)</f>
        <v>0.52644941603301532</v>
      </c>
      <c r="AG85" s="11">
        <f>-'OddsRatio_working_3-way'!U85/(3*'OddsRatio_working_3-way'!X85^(1/3))*COS(('OddsRatio_working_3-way'!Y85+2*PI())/3)</f>
        <v>-0.31464466494066973</v>
      </c>
      <c r="AH85" s="11">
        <f>-'OddsRatio_working_3-way'!U85/(3*'OddsRatio_working_3-way'!X85^(1/3))*COS(('OddsRatio_working_3-way'!Y85+4*PI())/3)</f>
        <v>-0.21180475109234573</v>
      </c>
      <c r="AI85" s="11">
        <f>'OddsRatio_working_3-way'!U85/(3*'OddsRatio_working_3-way'!X85^(1/3))*SIN(('OddsRatio_working_3-way'!Y85)/3)</f>
        <v>-5.9374651943767898E-2</v>
      </c>
      <c r="AJ85" s="11">
        <f>'OddsRatio_working_3-way'!U85/(3*'OddsRatio_working_3-way'!X85^(1/3))*SIN(('OddsRatio_working_3-way'!Y85+2*PI())/3)</f>
        <v>-0.42623124212019015</v>
      </c>
      <c r="AK85" s="11">
        <f>'OddsRatio_working_3-way'!U85/(3*'OddsRatio_working_3-way'!X85^(1/3))*SIN(('OddsRatio_working_3-way'!Y85+4*PI())/3)</f>
        <v>0.48560589406395793</v>
      </c>
      <c r="AL85" s="11">
        <f>'OddsRatio_working_3-way'!Z85+'OddsRatio_working_3-way'!AF85</f>
        <v>1.0528988320660306</v>
      </c>
      <c r="AM85" s="11">
        <f>'OddsRatio_working_3-way'!AA85+'OddsRatio_working_3-way'!AG85</f>
        <v>-0.62928932988133945</v>
      </c>
      <c r="AN85" s="11">
        <f>'OddsRatio_working_3-way'!AB85+'OddsRatio_working_3-way'!AH85</f>
        <v>-0.42360950218469146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1.0528988320660306</v>
      </c>
      <c r="AS85" s="11">
        <f>IF(('OddsRatio_working_3-way'!X85=0),IF(Q85&gt;0,-Q85^(1/3),(-Q85)^(1/3)),'OddsRatio_working_3-way'!AM85-'OddsRatio_working_3-way'!R85/3)</f>
        <v>-0.62928932988133945</v>
      </c>
      <c r="AT85" s="11">
        <f>IF(('OddsRatio_working_3-way'!X85=0),IF(Q85&gt;0,-Q85^(1/3),(-Q85)^(1/3)),'OddsRatio_working_3-way'!AN85-'OddsRatio_working_3-way'!R85/3)</f>
        <v>-0.42360950218469146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2.68</v>
      </c>
      <c r="B86" s="4">
        <f>IF('True_Odds_Calculator_3-way'!B87="","",'True_Odds_Calculator_3-way'!B87)</f>
        <v>3.06</v>
      </c>
      <c r="C86" s="4">
        <f>IF('True_Odds_Calculator_3-way'!C87="","",'True_Odds_Calculator_3-way'!C87)</f>
        <v>3</v>
      </c>
      <c r="D86" s="9">
        <f t="shared" si="26"/>
        <v>0.36161040300712688</v>
      </c>
      <c r="E86" s="9">
        <f t="shared" si="27"/>
        <v>0.31598317593049441</v>
      </c>
      <c r="F86" s="9">
        <f t="shared" si="28"/>
        <v>0.32240642106237899</v>
      </c>
      <c r="G86" s="9">
        <f t="shared" si="29"/>
        <v>1.0508375991781516</v>
      </c>
      <c r="H86" s="9">
        <f t="shared" si="30"/>
        <v>2.7654071666192945</v>
      </c>
      <c r="I86" s="9">
        <f t="shared" si="31"/>
        <v>3.1647254543069918</v>
      </c>
      <c r="J86" s="9">
        <f t="shared" si="32"/>
        <v>3.1016751983563027</v>
      </c>
      <c r="K86" s="11">
        <f t="shared" si="33"/>
        <v>0.37313432835820892</v>
      </c>
      <c r="L86" s="11">
        <f t="shared" si="34"/>
        <v>0.32679738562091504</v>
      </c>
      <c r="M86" s="11">
        <f t="shared" si="35"/>
        <v>0.33333333333333331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-0.28133840600916993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0.23331057132637462</v>
      </c>
      <c r="Q86" s="11">
        <f>2*'OddsRatio_working_3-way'!K86*'OddsRatio_working_3-way'!L86*'OddsRatio_working_3-way'!M86</f>
        <v>8.1292881995252489E-2</v>
      </c>
      <c r="R86" s="11">
        <f t="shared" si="36"/>
        <v>0</v>
      </c>
      <c r="S86" s="11">
        <f t="shared" si="37"/>
        <v>-0.8292880258899672</v>
      </c>
      <c r="T86" s="11">
        <f t="shared" si="38"/>
        <v>-0.28895053166897816</v>
      </c>
      <c r="U86" s="11">
        <f>'OddsRatio_working_3-way'!S86-'OddsRatio_working_3-way'!R86^2/3</f>
        <v>-0.8292880258899672</v>
      </c>
      <c r="V86" s="11">
        <f>'OddsRatio_working_3-way'!S86*'OddsRatio_working_3-way'!R86/3-2*'OddsRatio_working_3-way'!R86^3/27-'OddsRatio_working_3-way'!T86</f>
        <v>0.28895053166897816</v>
      </c>
      <c r="W86" s="11">
        <f>'OddsRatio_working_3-way'!V86^2+4*'OddsRatio_working_3-way'!U86^3/27</f>
        <v>-9.9897172149668312E-4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0.14533700619016637</v>
      </c>
      <c r="Y86" s="11">
        <f>IF('OddsRatio_working_3-way'!W86&gt;=0,IF('OddsRatio_working_3-way'!V86+SQRT('OddsRatio_working_3-way'!W86)&gt;0,0,PI()),ACOS('OddsRatio_working_3-way'!V86/(2*'OddsRatio_working_3-way'!X86)))</f>
        <v>0.10895067601391095</v>
      </c>
      <c r="Z86" s="11">
        <f>'OddsRatio_working_3-way'!X86^(1/3)*COS('OddsRatio_working_3-way'!Y86/3)</f>
        <v>0.52541879958907578</v>
      </c>
      <c r="AA86" s="11">
        <f>'OddsRatio_working_3-way'!X86^(1/3)*COS(('OddsRatio_working_3-way'!Y86+2*PI())/3)</f>
        <v>-0.27924179984028846</v>
      </c>
      <c r="AB86" s="11">
        <f>'OddsRatio_working_3-way'!X86^(1/3)*COS(('OddsRatio_working_3-way'!Y86+4*PI())/3)</f>
        <v>-0.24617699974878723</v>
      </c>
      <c r="AC86" s="11">
        <f>'OddsRatio_working_3-way'!X86^(1/3)*SIN('OddsRatio_working_3-way'!Y86/3)</f>
        <v>1.9089971233529433E-2</v>
      </c>
      <c r="AD86" s="11">
        <f>'OddsRatio_working_3-way'!X86^(1/3)*SIN(('OddsRatio_working_3-way'!Y86+2*PI())/3)</f>
        <v>0.44548104245329978</v>
      </c>
      <c r="AE86" s="11">
        <f>'OddsRatio_working_3-way'!X86^(1/3)*SIN(('OddsRatio_working_3-way'!Y86+4*PI())/3)</f>
        <v>-0.46457101368682913</v>
      </c>
      <c r="AF86" s="11">
        <f>-'OddsRatio_working_3-way'!U86/(3*'OddsRatio_working_3-way'!X86^(1/3))*COS(('OddsRatio_working_3-way'!Y86)/3)</f>
        <v>0.52541879958907578</v>
      </c>
      <c r="AG86" s="11">
        <f>-'OddsRatio_working_3-way'!U86/(3*'OddsRatio_working_3-way'!X86^(1/3))*COS(('OddsRatio_working_3-way'!Y86+2*PI())/3)</f>
        <v>-0.27924179984028846</v>
      </c>
      <c r="AH86" s="11">
        <f>-'OddsRatio_working_3-way'!U86/(3*'OddsRatio_working_3-way'!X86^(1/3))*COS(('OddsRatio_working_3-way'!Y86+4*PI())/3)</f>
        <v>-0.24617699974878723</v>
      </c>
      <c r="AI86" s="11">
        <f>'OddsRatio_working_3-way'!U86/(3*'OddsRatio_working_3-way'!X86^(1/3))*SIN(('OddsRatio_working_3-way'!Y86)/3)</f>
        <v>-1.9089971233529433E-2</v>
      </c>
      <c r="AJ86" s="11">
        <f>'OddsRatio_working_3-way'!U86/(3*'OddsRatio_working_3-way'!X86^(1/3))*SIN(('OddsRatio_working_3-way'!Y86+2*PI())/3)</f>
        <v>-0.44548104245329978</v>
      </c>
      <c r="AK86" s="11">
        <f>'OddsRatio_working_3-way'!U86/(3*'OddsRatio_working_3-way'!X86^(1/3))*SIN(('OddsRatio_working_3-way'!Y86+4*PI())/3)</f>
        <v>0.46457101368682913</v>
      </c>
      <c r="AL86" s="11">
        <f>'OddsRatio_working_3-way'!Z86+'OddsRatio_working_3-way'!AF86</f>
        <v>1.0508375991781516</v>
      </c>
      <c r="AM86" s="11">
        <f>'OddsRatio_working_3-way'!AA86+'OddsRatio_working_3-way'!AG86</f>
        <v>-0.55848359968057693</v>
      </c>
      <c r="AN86" s="11">
        <f>'OddsRatio_working_3-way'!AB86+'OddsRatio_working_3-way'!AH86</f>
        <v>-0.49235399949757447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1.0508375991781516</v>
      </c>
      <c r="AS86" s="11">
        <f>IF(('OddsRatio_working_3-way'!X86=0),IF(Q86&gt;0,-Q86^(1/3),(-Q86)^(1/3)),'OddsRatio_working_3-way'!AM86-'OddsRatio_working_3-way'!R86/3)</f>
        <v>-0.55848359968057693</v>
      </c>
      <c r="AT86" s="11">
        <f>IF(('OddsRatio_working_3-way'!X86=0),IF(Q86&gt;0,-Q86^(1/3),(-Q86)^(1/3)),'OddsRatio_working_3-way'!AN86-'OddsRatio_working_3-way'!R86/3)</f>
        <v>-0.49235399949757447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2.95</v>
      </c>
      <c r="B87" s="4">
        <f>IF('True_Odds_Calculator_3-way'!B88="","",'True_Odds_Calculator_3-way'!B88)</f>
        <v>2.93</v>
      </c>
      <c r="C87" s="4">
        <f>IF('True_Odds_Calculator_3-way'!C88="","",'True_Odds_Calculator_3-way'!C88)</f>
        <v>2.84</v>
      </c>
      <c r="D87" s="9">
        <f t="shared" si="26"/>
        <v>0.32826464642952535</v>
      </c>
      <c r="E87" s="9">
        <f t="shared" si="27"/>
        <v>0.33054194602938092</v>
      </c>
      <c r="F87" s="9">
        <f t="shared" si="28"/>
        <v>0.3411934075410939</v>
      </c>
      <c r="G87" s="9">
        <f t="shared" si="29"/>
        <v>1.0493961876325146</v>
      </c>
      <c r="H87" s="9">
        <f t="shared" si="30"/>
        <v>3.0463225658834037</v>
      </c>
      <c r="I87" s="9">
        <f t="shared" si="31"/>
        <v>3.0253346421307534</v>
      </c>
      <c r="J87" s="9">
        <f t="shared" si="32"/>
        <v>2.9308889852438265</v>
      </c>
      <c r="K87" s="11">
        <f t="shared" si="33"/>
        <v>0.33898305084745761</v>
      </c>
      <c r="L87" s="11">
        <f t="shared" si="34"/>
        <v>0.34129692832764502</v>
      </c>
      <c r="M87" s="11">
        <f t="shared" si="35"/>
        <v>0.35211267605633806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-0.28209914313206141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0.23301723920197298</v>
      </c>
      <c r="Q87" s="11">
        <f>2*'OddsRatio_working_3-way'!K87*'OddsRatio_working_3-way'!L87*'OddsRatio_working_3-way'!M87</f>
        <v>8.1474559161529014E-2</v>
      </c>
      <c r="R87" s="11">
        <f t="shared" si="36"/>
        <v>0</v>
      </c>
      <c r="S87" s="11">
        <f t="shared" si="37"/>
        <v>-0.82601186453405384</v>
      </c>
      <c r="T87" s="11">
        <f t="shared" si="38"/>
        <v>-0.28881533724966918</v>
      </c>
      <c r="U87" s="11">
        <f>'OddsRatio_working_3-way'!S87-'OddsRatio_working_3-way'!R87^2/3</f>
        <v>-0.82601186453405384</v>
      </c>
      <c r="V87" s="11">
        <f>'OddsRatio_working_3-way'!S87*'OddsRatio_working_3-way'!R87/3-2*'OddsRatio_working_3-way'!R87^3/27-'OddsRatio_working_3-way'!T87</f>
        <v>0.28881533724966918</v>
      </c>
      <c r="W87" s="11">
        <f>'OddsRatio_working_3-way'!V87^2+4*'OddsRatio_working_3-way'!U87^3/27</f>
        <v>-7.966556333482977E-5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0.14447661107768878</v>
      </c>
      <c r="Y87" s="11">
        <f>IF('OddsRatio_working_3-way'!W87&gt;=0,IF('OddsRatio_working_3-way'!V87+SQRT('OddsRatio_working_3-way'!W87)&gt;0,0,PI()),ACOS('OddsRatio_working_3-way'!V87/(2*'OddsRatio_working_3-way'!X87)))</f>
        <v>3.0894193455715646E-2</v>
      </c>
      <c r="Z87" s="11">
        <f>'OddsRatio_working_3-way'!X87^(1/3)*COS('OddsRatio_working_3-way'!Y87/3)</f>
        <v>0.52469809381625732</v>
      </c>
      <c r="AA87" s="11">
        <f>'OddsRatio_working_3-way'!X87^(1/3)*COS(('OddsRatio_working_3-way'!Y87+2*PI())/3)</f>
        <v>-0.26702867218190429</v>
      </c>
      <c r="AB87" s="11">
        <f>'OddsRatio_working_3-way'!X87^(1/3)*COS(('OddsRatio_working_3-way'!Y87+4*PI())/3)</f>
        <v>-0.25766942163435297</v>
      </c>
      <c r="AC87" s="11">
        <f>'OddsRatio_working_3-way'!X87^(1/3)*SIN('OddsRatio_working_3-way'!Y87/3)</f>
        <v>5.4035658230419219E-3</v>
      </c>
      <c r="AD87" s="11">
        <f>'OddsRatio_working_3-way'!X87^(1/3)*SIN(('OddsRatio_working_3-way'!Y87+2*PI())/3)</f>
        <v>0.45170009565062863</v>
      </c>
      <c r="AE87" s="11">
        <f>'OddsRatio_working_3-way'!X87^(1/3)*SIN(('OddsRatio_working_3-way'!Y87+4*PI())/3)</f>
        <v>-0.45710366147367049</v>
      </c>
      <c r="AF87" s="11">
        <f>-'OddsRatio_working_3-way'!U87/(3*'OddsRatio_working_3-way'!X87^(1/3))*COS(('OddsRatio_working_3-way'!Y87)/3)</f>
        <v>0.52469809381625732</v>
      </c>
      <c r="AG87" s="11">
        <f>-'OddsRatio_working_3-way'!U87/(3*'OddsRatio_working_3-way'!X87^(1/3))*COS(('OddsRatio_working_3-way'!Y87+2*PI())/3)</f>
        <v>-0.26702867218190429</v>
      </c>
      <c r="AH87" s="11">
        <f>-'OddsRatio_working_3-way'!U87/(3*'OddsRatio_working_3-way'!X87^(1/3))*COS(('OddsRatio_working_3-way'!Y87+4*PI())/3)</f>
        <v>-0.25766942163435297</v>
      </c>
      <c r="AI87" s="11">
        <f>'OddsRatio_working_3-way'!U87/(3*'OddsRatio_working_3-way'!X87^(1/3))*SIN(('OddsRatio_working_3-way'!Y87)/3)</f>
        <v>-5.4035658230419219E-3</v>
      </c>
      <c r="AJ87" s="11">
        <f>'OddsRatio_working_3-way'!U87/(3*'OddsRatio_working_3-way'!X87^(1/3))*SIN(('OddsRatio_working_3-way'!Y87+2*PI())/3)</f>
        <v>-0.45170009565062863</v>
      </c>
      <c r="AK87" s="11">
        <f>'OddsRatio_working_3-way'!U87/(3*'OddsRatio_working_3-way'!X87^(1/3))*SIN(('OddsRatio_working_3-way'!Y87+4*PI())/3)</f>
        <v>0.45710366147367049</v>
      </c>
      <c r="AL87" s="11">
        <f>'OddsRatio_working_3-way'!Z87+'OddsRatio_working_3-way'!AF87</f>
        <v>1.0493961876325146</v>
      </c>
      <c r="AM87" s="11">
        <f>'OddsRatio_working_3-way'!AA87+'OddsRatio_working_3-way'!AG87</f>
        <v>-0.53405734436380858</v>
      </c>
      <c r="AN87" s="11">
        <f>'OddsRatio_working_3-way'!AB87+'OddsRatio_working_3-way'!AH87</f>
        <v>-0.51533884326870594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1.0493961876325146</v>
      </c>
      <c r="AS87" s="11">
        <f>IF(('OddsRatio_working_3-way'!X87=0),IF(Q87&gt;0,-Q87^(1/3),(-Q87)^(1/3)),'OddsRatio_working_3-way'!AM87-'OddsRatio_working_3-way'!R87/3)</f>
        <v>-0.53405734436380858</v>
      </c>
      <c r="AT87" s="11">
        <f>IF(('OddsRatio_working_3-way'!X87=0),IF(Q87&gt;0,-Q87^(1/3),(-Q87)^(1/3)),'OddsRatio_working_3-way'!AN87-'OddsRatio_working_3-way'!R87/3)</f>
        <v>-0.51533884326870594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1.7</v>
      </c>
      <c r="B88" s="4">
        <f>IF('True_Odds_Calculator_3-way'!B89="","",'True_Odds_Calculator_3-way'!B89)</f>
        <v>3.76</v>
      </c>
      <c r="C88" s="4">
        <f>IF('True_Odds_Calculator_3-way'!C89="","",'True_Odds_Calculator_3-way'!C89)</f>
        <v>5.48</v>
      </c>
      <c r="D88" s="9">
        <f t="shared" si="26"/>
        <v>0.57289255066311839</v>
      </c>
      <c r="E88" s="9">
        <f t="shared" si="27"/>
        <v>0.25383864435023712</v>
      </c>
      <c r="F88" s="9">
        <f t="shared" si="28"/>
        <v>0.17326880498664432</v>
      </c>
      <c r="G88" s="9">
        <f t="shared" si="29"/>
        <v>1.0650400294897189</v>
      </c>
      <c r="H88" s="9">
        <f t="shared" si="30"/>
        <v>1.7455280206428034</v>
      </c>
      <c r="I88" s="9">
        <f t="shared" si="31"/>
        <v>3.9395104813916246</v>
      </c>
      <c r="J88" s="9">
        <f t="shared" si="32"/>
        <v>5.7713793321139413</v>
      </c>
      <c r="K88" s="11">
        <f t="shared" si="33"/>
        <v>0.58823529411764708</v>
      </c>
      <c r="L88" s="11">
        <f t="shared" si="34"/>
        <v>0.26595744680851063</v>
      </c>
      <c r="M88" s="11">
        <f t="shared" si="35"/>
        <v>0.18248175182481752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-0.24709719265870655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0.22667476681618448</v>
      </c>
      <c r="Q88" s="11">
        <f>2*'OddsRatio_working_3-way'!K88*'OddsRatio_working_3-way'!L88*'OddsRatio_working_3-way'!M88</f>
        <v>5.7096918593497345E-2</v>
      </c>
      <c r="R88" s="11">
        <f t="shared" si="36"/>
        <v>0</v>
      </c>
      <c r="S88" s="11">
        <f t="shared" si="37"/>
        <v>-0.91735063590653676</v>
      </c>
      <c r="T88" s="11">
        <f t="shared" si="38"/>
        <v>-0.23107068914522333</v>
      </c>
      <c r="U88" s="11">
        <f>'OddsRatio_working_3-way'!S88-'OddsRatio_working_3-way'!R88^2/3</f>
        <v>-0.91735063590653676</v>
      </c>
      <c r="V88" s="11">
        <f>'OddsRatio_working_3-way'!S88*'OddsRatio_working_3-way'!R88/3-2*'OddsRatio_working_3-way'!R88^3/27-'OddsRatio_working_3-way'!T88</f>
        <v>0.23107068914522333</v>
      </c>
      <c r="W88" s="11">
        <f>'OddsRatio_working_3-way'!V88^2+4*'OddsRatio_working_3-way'!U88^3/27</f>
        <v>-6.0973757195243727E-2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0.16909126276754527</v>
      </c>
      <c r="Y88" s="11">
        <f>IF('OddsRatio_working_3-way'!W88&gt;=0,IF('OddsRatio_working_3-way'!V88+SQRT('OddsRatio_working_3-way'!W88)&gt;0,0,PI()),ACOS('OddsRatio_working_3-way'!V88/(2*'OddsRatio_working_3-way'!X88)))</f>
        <v>0.81856169219271613</v>
      </c>
      <c r="Z88" s="11">
        <f>'OddsRatio_working_3-way'!X88^(1/3)*COS('OddsRatio_working_3-way'!Y88/3)</f>
        <v>0.53252001474485944</v>
      </c>
      <c r="AA88" s="11">
        <f>'OddsRatio_working_3-way'!X88^(1/3)*COS(('OddsRatio_working_3-way'!Y88+2*PI())/3)</f>
        <v>-0.39531226190033486</v>
      </c>
      <c r="AB88" s="11">
        <f>'OddsRatio_working_3-way'!X88^(1/3)*COS(('OddsRatio_working_3-way'!Y88+4*PI())/3)</f>
        <v>-0.13720775284452447</v>
      </c>
      <c r="AC88" s="11">
        <f>'OddsRatio_working_3-way'!X88^(1/3)*SIN('OddsRatio_working_3-way'!Y88/3)</f>
        <v>0.14901670778242829</v>
      </c>
      <c r="AD88" s="11">
        <f>'OddsRatio_working_3-way'!X88^(1/3)*SIN(('OddsRatio_working_3-way'!Y88+2*PI())/3)</f>
        <v>0.38666750690149798</v>
      </c>
      <c r="AE88" s="11">
        <f>'OddsRatio_working_3-way'!X88^(1/3)*SIN(('OddsRatio_working_3-way'!Y88+4*PI())/3)</f>
        <v>-0.53568421468392624</v>
      </c>
      <c r="AF88" s="11">
        <f>-'OddsRatio_working_3-way'!U88/(3*'OddsRatio_working_3-way'!X88^(1/3))*COS(('OddsRatio_working_3-way'!Y88)/3)</f>
        <v>0.53252001474485944</v>
      </c>
      <c r="AG88" s="11">
        <f>-'OddsRatio_working_3-way'!U88/(3*'OddsRatio_working_3-way'!X88^(1/3))*COS(('OddsRatio_working_3-way'!Y88+2*PI())/3)</f>
        <v>-0.39531226190033486</v>
      </c>
      <c r="AH88" s="11">
        <f>-'OddsRatio_working_3-way'!U88/(3*'OddsRatio_working_3-way'!X88^(1/3))*COS(('OddsRatio_working_3-way'!Y88+4*PI())/3)</f>
        <v>-0.13720775284452447</v>
      </c>
      <c r="AI88" s="11">
        <f>'OddsRatio_working_3-way'!U88/(3*'OddsRatio_working_3-way'!X88^(1/3))*SIN(('OddsRatio_working_3-way'!Y88)/3)</f>
        <v>-0.14901670778242829</v>
      </c>
      <c r="AJ88" s="11">
        <f>'OddsRatio_working_3-way'!U88/(3*'OddsRatio_working_3-way'!X88^(1/3))*SIN(('OddsRatio_working_3-way'!Y88+2*PI())/3)</f>
        <v>-0.38666750690149798</v>
      </c>
      <c r="AK88" s="11">
        <f>'OddsRatio_working_3-way'!U88/(3*'OddsRatio_working_3-way'!X88^(1/3))*SIN(('OddsRatio_working_3-way'!Y88+4*PI())/3)</f>
        <v>0.53568421468392624</v>
      </c>
      <c r="AL88" s="11">
        <f>'OddsRatio_working_3-way'!Z88+'OddsRatio_working_3-way'!AF88</f>
        <v>1.0650400294897189</v>
      </c>
      <c r="AM88" s="11">
        <f>'OddsRatio_working_3-way'!AA88+'OddsRatio_working_3-way'!AG88</f>
        <v>-0.79062452380066972</v>
      </c>
      <c r="AN88" s="11">
        <f>'OddsRatio_working_3-way'!AB88+'OddsRatio_working_3-way'!AH88</f>
        <v>-0.27441550568904893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1.0650400294897189</v>
      </c>
      <c r="AS88" s="11">
        <f>IF(('OddsRatio_working_3-way'!X88=0),IF(Q88&gt;0,-Q88^(1/3),(-Q88)^(1/3)),'OddsRatio_working_3-way'!AM88-'OddsRatio_working_3-way'!R88/3)</f>
        <v>-0.79062452380066972</v>
      </c>
      <c r="AT88" s="11">
        <f>IF(('OddsRatio_working_3-way'!X88=0),IF(Q88&gt;0,-Q88^(1/3),(-Q88)^(1/3)),'OddsRatio_working_3-way'!AN88-'OddsRatio_working_3-way'!R88/3)</f>
        <v>-0.27441550568904893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1.83</v>
      </c>
      <c r="B89" s="4">
        <f>IF('True_Odds_Calculator_3-way'!B90="","",'True_Odds_Calculator_3-way'!B90)</f>
        <v>3.39</v>
      </c>
      <c r="C89" s="4">
        <f>IF('True_Odds_Calculator_3-way'!C90="","",'True_Odds_Calculator_3-way'!C90)</f>
        <v>4.9000000000000004</v>
      </c>
      <c r="D89" s="9">
        <f t="shared" si="26"/>
        <v>0.52796666499749212</v>
      </c>
      <c r="E89" s="9">
        <f t="shared" si="27"/>
        <v>0.2797626178324441</v>
      </c>
      <c r="F89" s="9">
        <f t="shared" si="28"/>
        <v>0.19227071717006392</v>
      </c>
      <c r="G89" s="9">
        <f t="shared" si="29"/>
        <v>1.0771794871774834</v>
      </c>
      <c r="H89" s="9">
        <f t="shared" si="30"/>
        <v>1.8940589743573111</v>
      </c>
      <c r="I89" s="9">
        <f t="shared" si="31"/>
        <v>3.5744589743541852</v>
      </c>
      <c r="J89" s="9">
        <f t="shared" si="32"/>
        <v>5.2009999999921863</v>
      </c>
      <c r="K89" s="11">
        <f t="shared" si="33"/>
        <v>0.54644808743169393</v>
      </c>
      <c r="L89" s="11">
        <f t="shared" si="34"/>
        <v>0.29498525073746312</v>
      </c>
      <c r="M89" s="11">
        <f t="shared" si="35"/>
        <v>0.2040816326530612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-0.25450348426038061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0.23422493423115173</v>
      </c>
      <c r="Q89" s="11">
        <f>2*'OddsRatio_working_3-way'!K89*'OddsRatio_working_3-way'!L89*'OddsRatio_working_3-way'!M89</f>
        <v>6.5793520851447101E-2</v>
      </c>
      <c r="R89" s="11">
        <f t="shared" si="36"/>
        <v>0</v>
      </c>
      <c r="S89" s="11">
        <f t="shared" si="37"/>
        <v>-0.92032113003025906</v>
      </c>
      <c r="T89" s="11">
        <f t="shared" si="38"/>
        <v>-0.25851717135681429</v>
      </c>
      <c r="U89" s="11">
        <f>'OddsRatio_working_3-way'!S89-'OddsRatio_working_3-way'!R89^2/3</f>
        <v>-0.92032113003025906</v>
      </c>
      <c r="V89" s="11">
        <f>'OddsRatio_working_3-way'!S89*'OddsRatio_working_3-way'!R89/3-2*'OddsRatio_working_3-way'!R89^3/27-'OddsRatio_working_3-way'!T89</f>
        <v>0.25851717135681429</v>
      </c>
      <c r="W89" s="11">
        <f>'OddsRatio_working_3-way'!V89^2+4*'OddsRatio_working_3-way'!U89^3/27</f>
        <v>-4.8650901451384121E-2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0.16991323472416195</v>
      </c>
      <c r="Y89" s="11">
        <f>IF('OddsRatio_working_3-way'!W89&gt;=0,IF('OddsRatio_working_3-way'!V89+SQRT('OddsRatio_working_3-way'!W89)&gt;0,0,PI()),ACOS('OddsRatio_working_3-way'!V89/(2*'OddsRatio_working_3-way'!X89)))</f>
        <v>0.70635481436346625</v>
      </c>
      <c r="Z89" s="11">
        <f>'OddsRatio_working_3-way'!X89^(1/3)*COS('OddsRatio_working_3-way'!Y89/3)</f>
        <v>0.53858974358874168</v>
      </c>
      <c r="AA89" s="11">
        <f>'OddsRatio_working_3-way'!X89^(1/3)*COS(('OddsRatio_working_3-way'!Y89+2*PI())/3)</f>
        <v>-0.38119258662056776</v>
      </c>
      <c r="AB89" s="11">
        <f>'OddsRatio_working_3-way'!X89^(1/3)*COS(('OddsRatio_working_3-way'!Y89+4*PI())/3)</f>
        <v>-0.15739715696817388</v>
      </c>
      <c r="AC89" s="11">
        <f>'OddsRatio_working_3-way'!X89^(1/3)*SIN('OddsRatio_working_3-way'!Y89/3)</f>
        <v>0.12920835155321747</v>
      </c>
      <c r="AD89" s="11">
        <f>'OddsRatio_working_3-way'!X89^(1/3)*SIN(('OddsRatio_working_3-way'!Y89+2*PI())/3)</f>
        <v>0.40182822438898863</v>
      </c>
      <c r="AE89" s="11">
        <f>'OddsRatio_working_3-way'!X89^(1/3)*SIN(('OddsRatio_working_3-way'!Y89+4*PI())/3)</f>
        <v>-0.5310365759422061</v>
      </c>
      <c r="AF89" s="11">
        <f>-'OddsRatio_working_3-way'!U89/(3*'OddsRatio_working_3-way'!X89^(1/3))*COS(('OddsRatio_working_3-way'!Y89)/3)</f>
        <v>0.53858974358874157</v>
      </c>
      <c r="AG89" s="11">
        <f>-'OddsRatio_working_3-way'!U89/(3*'OddsRatio_working_3-way'!X89^(1/3))*COS(('OddsRatio_working_3-way'!Y89+2*PI())/3)</f>
        <v>-0.38119258662056765</v>
      </c>
      <c r="AH89" s="11">
        <f>-'OddsRatio_working_3-way'!U89/(3*'OddsRatio_working_3-way'!X89^(1/3))*COS(('OddsRatio_working_3-way'!Y89+4*PI())/3)</f>
        <v>-0.15739715696817386</v>
      </c>
      <c r="AI89" s="11">
        <f>'OddsRatio_working_3-way'!U89/(3*'OddsRatio_working_3-way'!X89^(1/3))*SIN(('OddsRatio_working_3-way'!Y89)/3)</f>
        <v>-0.12920835155321744</v>
      </c>
      <c r="AJ89" s="11">
        <f>'OddsRatio_working_3-way'!U89/(3*'OddsRatio_working_3-way'!X89^(1/3))*SIN(('OddsRatio_working_3-way'!Y89+2*PI())/3)</f>
        <v>-0.40182822438898852</v>
      </c>
      <c r="AK89" s="11">
        <f>'OddsRatio_working_3-way'!U89/(3*'OddsRatio_working_3-way'!X89^(1/3))*SIN(('OddsRatio_working_3-way'!Y89+4*PI())/3)</f>
        <v>0.53103657594220599</v>
      </c>
      <c r="AL89" s="11">
        <f>'OddsRatio_working_3-way'!Z89+'OddsRatio_working_3-way'!AF89</f>
        <v>1.0771794871774834</v>
      </c>
      <c r="AM89" s="11">
        <f>'OddsRatio_working_3-way'!AA89+'OddsRatio_working_3-way'!AG89</f>
        <v>-0.76238517324113542</v>
      </c>
      <c r="AN89" s="11">
        <f>'OddsRatio_working_3-way'!AB89+'OddsRatio_working_3-way'!AH89</f>
        <v>-0.31479431393634771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1.0771794871774834</v>
      </c>
      <c r="AS89" s="11">
        <f>IF(('OddsRatio_working_3-way'!X89=0),IF(Q89&gt;0,-Q89^(1/3),(-Q89)^(1/3)),'OddsRatio_working_3-way'!AM89-'OddsRatio_working_3-way'!R89/3)</f>
        <v>-0.76238517324113542</v>
      </c>
      <c r="AT89" s="11">
        <f>IF(('OddsRatio_working_3-way'!X89=0),IF(Q89&gt;0,-Q89^(1/3),(-Q89)^(1/3)),'OddsRatio_working_3-way'!AN89-'OddsRatio_working_3-way'!R89/3)</f>
        <v>-0.31479431393634771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2.72</v>
      </c>
      <c r="B90" s="4">
        <f>IF('True_Odds_Calculator_3-way'!B91="","",'True_Odds_Calculator_3-way'!B91)</f>
        <v>3</v>
      </c>
      <c r="C90" s="4">
        <f>IF('True_Odds_Calculator_3-way'!C91="","",'True_Odds_Calculator_3-way'!C91)</f>
        <v>3.01</v>
      </c>
      <c r="D90" s="9">
        <f t="shared" si="26"/>
        <v>0.35622367506690539</v>
      </c>
      <c r="E90" s="9">
        <f t="shared" si="27"/>
        <v>0.32243249281474179</v>
      </c>
      <c r="F90" s="9">
        <f t="shared" si="28"/>
        <v>0.32134383211835282</v>
      </c>
      <c r="G90" s="9">
        <f t="shared" si="29"/>
        <v>1.0507121991184745</v>
      </c>
      <c r="H90" s="9">
        <f t="shared" si="30"/>
        <v>2.8072249824837767</v>
      </c>
      <c r="I90" s="9">
        <f t="shared" si="31"/>
        <v>3.1014243982369494</v>
      </c>
      <c r="J90" s="9">
        <f t="shared" si="32"/>
        <v>3.1119315202281341</v>
      </c>
      <c r="K90" s="11">
        <f t="shared" si="33"/>
        <v>0.36764705882352938</v>
      </c>
      <c r="L90" s="11">
        <f t="shared" si="34"/>
        <v>0.33333333333333331</v>
      </c>
      <c r="M90" s="11">
        <f t="shared" si="35"/>
        <v>0.33222591362126247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-0.28151260504201692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0.2332909908149306</v>
      </c>
      <c r="Q90" s="11">
        <f>2*'OddsRatio_working_3-way'!K90*'OddsRatio_working_3-way'!L90*'OddsRatio_working_3-way'!M90</f>
        <v>8.1427920005211374E-2</v>
      </c>
      <c r="R90" s="11">
        <f t="shared" si="36"/>
        <v>0</v>
      </c>
      <c r="S90" s="11">
        <f t="shared" si="37"/>
        <v>-0.82870531065602182</v>
      </c>
      <c r="T90" s="11">
        <f t="shared" si="38"/>
        <v>-0.28925141733194476</v>
      </c>
      <c r="U90" s="11">
        <f>'OddsRatio_working_3-way'!S90-'OddsRatio_working_3-way'!R90^2/3</f>
        <v>-0.82870531065602182</v>
      </c>
      <c r="V90" s="11">
        <f>'OddsRatio_working_3-way'!S90*'OddsRatio_working_3-way'!R90/3-2*'OddsRatio_working_3-way'!R90^3/27-'OddsRatio_working_3-way'!T90</f>
        <v>0.28925141733194476</v>
      </c>
      <c r="W90" s="11">
        <f>'OddsRatio_working_3-way'!V90^2+4*'OddsRatio_working_3-way'!U90^3/27</f>
        <v>-6.4701566800247357E-4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0.14518384732515988</v>
      </c>
      <c r="Y90" s="11">
        <f>IF('OddsRatio_working_3-way'!W90&gt;=0,IF('OddsRatio_working_3-way'!V90+SQRT('OddsRatio_working_3-way'!W90)&gt;0,0,PI()),ACOS('OddsRatio_working_3-way'!V90/(2*'OddsRatio_working_3-way'!X90)))</f>
        <v>8.7713437193132071E-2</v>
      </c>
      <c r="Z90" s="11">
        <f>'OddsRatio_working_3-way'!X90^(1/3)*COS('OddsRatio_working_3-way'!Y90/3)</f>
        <v>0.52535609955923723</v>
      </c>
      <c r="AA90" s="11">
        <f>'OddsRatio_working_3-way'!X90^(1/3)*COS(('OddsRatio_working_3-way'!Y90+2*PI())/3)</f>
        <v>-0.27598421962424624</v>
      </c>
      <c r="AB90" s="11">
        <f>'OddsRatio_working_3-way'!X90^(1/3)*COS(('OddsRatio_working_3-way'!Y90+4*PI())/3)</f>
        <v>-0.2493718799349911</v>
      </c>
      <c r="AC90" s="11">
        <f>'OddsRatio_working_3-way'!X90^(1/3)*SIN('OddsRatio_working_3-way'!Y90/3)</f>
        <v>1.5364641483357205E-2</v>
      </c>
      <c r="AD90" s="11">
        <f>'OddsRatio_working_3-way'!X90^(1/3)*SIN(('OddsRatio_working_3-way'!Y90+2*PI())/3)</f>
        <v>0.44728940750972757</v>
      </c>
      <c r="AE90" s="11">
        <f>'OddsRatio_working_3-way'!X90^(1/3)*SIN(('OddsRatio_working_3-way'!Y90+4*PI())/3)</f>
        <v>-0.46265404899308477</v>
      </c>
      <c r="AF90" s="11">
        <f>-'OddsRatio_working_3-way'!U90/(3*'OddsRatio_working_3-way'!X90^(1/3))*COS(('OddsRatio_working_3-way'!Y90)/3)</f>
        <v>0.52535609955923723</v>
      </c>
      <c r="AG90" s="11">
        <f>-'OddsRatio_working_3-way'!U90/(3*'OddsRatio_working_3-way'!X90^(1/3))*COS(('OddsRatio_working_3-way'!Y90+2*PI())/3)</f>
        <v>-0.27598421962424624</v>
      </c>
      <c r="AH90" s="11">
        <f>-'OddsRatio_working_3-way'!U90/(3*'OddsRatio_working_3-way'!X90^(1/3))*COS(('OddsRatio_working_3-way'!Y90+4*PI())/3)</f>
        <v>-0.2493718799349911</v>
      </c>
      <c r="AI90" s="11">
        <f>'OddsRatio_working_3-way'!U90/(3*'OddsRatio_working_3-way'!X90^(1/3))*SIN(('OddsRatio_working_3-way'!Y90)/3)</f>
        <v>-1.5364641483357205E-2</v>
      </c>
      <c r="AJ90" s="11">
        <f>'OddsRatio_working_3-way'!U90/(3*'OddsRatio_working_3-way'!X90^(1/3))*SIN(('OddsRatio_working_3-way'!Y90+2*PI())/3)</f>
        <v>-0.44728940750972757</v>
      </c>
      <c r="AK90" s="11">
        <f>'OddsRatio_working_3-way'!U90/(3*'OddsRatio_working_3-way'!X90^(1/3))*SIN(('OddsRatio_working_3-way'!Y90+4*PI())/3)</f>
        <v>0.46265404899308477</v>
      </c>
      <c r="AL90" s="11">
        <f>'OddsRatio_working_3-way'!Z90+'OddsRatio_working_3-way'!AF90</f>
        <v>1.0507121991184745</v>
      </c>
      <c r="AM90" s="11">
        <f>'OddsRatio_working_3-way'!AA90+'OddsRatio_working_3-way'!AG90</f>
        <v>-0.55196843924849248</v>
      </c>
      <c r="AN90" s="11">
        <f>'OddsRatio_working_3-way'!AB90+'OddsRatio_working_3-way'!AH90</f>
        <v>-0.49874375986998221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1.0507121991184745</v>
      </c>
      <c r="AS90" s="11">
        <f>IF(('OddsRatio_working_3-way'!X90=0),IF(Q90&gt;0,-Q90^(1/3),(-Q90)^(1/3)),'OddsRatio_working_3-way'!AM90-'OddsRatio_working_3-way'!R90/3)</f>
        <v>-0.55196843924849248</v>
      </c>
      <c r="AT90" s="11">
        <f>IF(('OddsRatio_working_3-way'!X90=0),IF(Q90&gt;0,-Q90^(1/3),(-Q90)^(1/3)),'OddsRatio_working_3-way'!AN90-'OddsRatio_working_3-way'!R90/3)</f>
        <v>-0.49874375986998221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1.68</v>
      </c>
      <c r="B91" s="4">
        <f>IF('True_Odds_Calculator_3-way'!B92="","",'True_Odds_Calculator_3-way'!B92)</f>
        <v>3.74</v>
      </c>
      <c r="C91" s="4">
        <f>IF('True_Odds_Calculator_3-way'!C92="","",'True_Odds_Calculator_3-way'!C92)</f>
        <v>5.7</v>
      </c>
      <c r="D91" s="9">
        <f t="shared" si="26"/>
        <v>0.5792472287392918</v>
      </c>
      <c r="E91" s="9">
        <f t="shared" si="27"/>
        <v>0.25465520287303034</v>
      </c>
      <c r="F91" s="9">
        <f t="shared" si="28"/>
        <v>0.16609756838767789</v>
      </c>
      <c r="G91" s="9">
        <f t="shared" si="29"/>
        <v>1.0682037732490968</v>
      </c>
      <c r="H91" s="9">
        <f t="shared" si="30"/>
        <v>1.7263785658093862</v>
      </c>
      <c r="I91" s="9">
        <f t="shared" si="31"/>
        <v>3.9268783387025255</v>
      </c>
      <c r="J91" s="9">
        <f t="shared" si="32"/>
        <v>6.0205577342707564</v>
      </c>
      <c r="K91" s="11">
        <f t="shared" si="33"/>
        <v>0.59523809523809523</v>
      </c>
      <c r="L91" s="11">
        <f t="shared" si="34"/>
        <v>0.26737967914438499</v>
      </c>
      <c r="M91" s="11">
        <f t="shared" si="35"/>
        <v>0.17543859649122806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-0.24451279714437624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0.22672545892360135</v>
      </c>
      <c r="Q91" s="11">
        <f>2*'OddsRatio_working_3-way'!K91*'OddsRatio_working_3-way'!L91*'OddsRatio_working_3-way'!M91</f>
        <v>5.5843709094483079E-2</v>
      </c>
      <c r="R91" s="11">
        <f t="shared" si="36"/>
        <v>0</v>
      </c>
      <c r="S91" s="11">
        <f t="shared" si="37"/>
        <v>-0.92725395795839638</v>
      </c>
      <c r="T91" s="11">
        <f t="shared" si="38"/>
        <v>-0.22838767437398921</v>
      </c>
      <c r="U91" s="11">
        <f>'OddsRatio_working_3-way'!S91-'OddsRatio_working_3-way'!R91^2/3</f>
        <v>-0.92725395795839638</v>
      </c>
      <c r="V91" s="11">
        <f>'OddsRatio_working_3-way'!S91*'OddsRatio_working_3-way'!R91/3-2*'OddsRatio_working_3-way'!R91^3/27-'OddsRatio_working_3-way'!T91</f>
        <v>0.22838767437398921</v>
      </c>
      <c r="W91" s="11">
        <f>'OddsRatio_working_3-way'!V91^2+4*'OddsRatio_working_3-way'!U91^3/27</f>
        <v>-6.595060540756334E-2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0.17183679409073213</v>
      </c>
      <c r="Y91" s="11">
        <f>IF('OddsRatio_working_3-way'!W91&gt;=0,IF('OddsRatio_working_3-way'!V91+SQRT('OddsRatio_working_3-way'!W91)&gt;0,0,PI()),ACOS('OddsRatio_working_3-way'!V91/(2*'OddsRatio_working_3-way'!X91)))</f>
        <v>0.8439072533364782</v>
      </c>
      <c r="Z91" s="11">
        <f>'OddsRatio_working_3-way'!X91^(1/3)*COS('OddsRatio_working_3-way'!Y91/3)</f>
        <v>0.53410188662454849</v>
      </c>
      <c r="AA91" s="11">
        <f>'OddsRatio_working_3-way'!X91^(1/3)*COS(('OddsRatio_working_3-way'!Y91+2*PI())/3)</f>
        <v>-0.40071047539911275</v>
      </c>
      <c r="AB91" s="11">
        <f>'OddsRatio_working_3-way'!X91^(1/3)*COS(('OddsRatio_working_3-way'!Y91+4*PI())/3)</f>
        <v>-0.13339141122543555</v>
      </c>
      <c r="AC91" s="11">
        <f>'OddsRatio_working_3-way'!X91^(1/3)*SIN('OddsRatio_working_3-way'!Y91/3)</f>
        <v>0.15433673366019127</v>
      </c>
      <c r="AD91" s="11">
        <f>'OddsRatio_working_3-way'!X91^(1/3)*SIN(('OddsRatio_working_3-way'!Y91+2*PI())/3)</f>
        <v>0.38537743519595935</v>
      </c>
      <c r="AE91" s="11">
        <f>'OddsRatio_working_3-way'!X91^(1/3)*SIN(('OddsRatio_working_3-way'!Y91+4*PI())/3)</f>
        <v>-0.53971416885615064</v>
      </c>
      <c r="AF91" s="11">
        <f>-'OddsRatio_working_3-way'!U91/(3*'OddsRatio_working_3-way'!X91^(1/3))*COS(('OddsRatio_working_3-way'!Y91)/3)</f>
        <v>0.53410188662454838</v>
      </c>
      <c r="AG91" s="11">
        <f>-'OddsRatio_working_3-way'!U91/(3*'OddsRatio_working_3-way'!X91^(1/3))*COS(('OddsRatio_working_3-way'!Y91+2*PI())/3)</f>
        <v>-0.4007104753991127</v>
      </c>
      <c r="AH91" s="11">
        <f>-'OddsRatio_working_3-way'!U91/(3*'OddsRatio_working_3-way'!X91^(1/3))*COS(('OddsRatio_working_3-way'!Y91+4*PI())/3)</f>
        <v>-0.13339141122543552</v>
      </c>
      <c r="AI91" s="11">
        <f>'OddsRatio_working_3-way'!U91/(3*'OddsRatio_working_3-way'!X91^(1/3))*SIN(('OddsRatio_working_3-way'!Y91)/3)</f>
        <v>-0.15433673366019124</v>
      </c>
      <c r="AJ91" s="11">
        <f>'OddsRatio_working_3-way'!U91/(3*'OddsRatio_working_3-way'!X91^(1/3))*SIN(('OddsRatio_working_3-way'!Y91+2*PI())/3)</f>
        <v>-0.38537743519595929</v>
      </c>
      <c r="AK91" s="11">
        <f>'OddsRatio_working_3-way'!U91/(3*'OddsRatio_working_3-way'!X91^(1/3))*SIN(('OddsRatio_working_3-way'!Y91+4*PI())/3)</f>
        <v>0.53971416885615053</v>
      </c>
      <c r="AL91" s="11">
        <f>'OddsRatio_working_3-way'!Z91+'OddsRatio_working_3-way'!AF91</f>
        <v>1.0682037732490968</v>
      </c>
      <c r="AM91" s="11">
        <f>'OddsRatio_working_3-way'!AA91+'OddsRatio_working_3-way'!AG91</f>
        <v>-0.80142095079822551</v>
      </c>
      <c r="AN91" s="11">
        <f>'OddsRatio_working_3-way'!AB91+'OddsRatio_working_3-way'!AH91</f>
        <v>-0.26678282245087104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1.0682037732490968</v>
      </c>
      <c r="AS91" s="11">
        <f>IF(('OddsRatio_working_3-way'!X91=0),IF(Q91&gt;0,-Q91^(1/3),(-Q91)^(1/3)),'OddsRatio_working_3-way'!AM91-'OddsRatio_working_3-way'!R91/3)</f>
        <v>-0.80142095079822551</v>
      </c>
      <c r="AT91" s="11">
        <f>IF(('OddsRatio_working_3-way'!X91=0),IF(Q91&gt;0,-Q91^(1/3),(-Q91)^(1/3)),'OddsRatio_working_3-way'!AN91-'OddsRatio_working_3-way'!R91/3)</f>
        <v>-0.26678282245087104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1.6</v>
      </c>
      <c r="B92" s="4">
        <f>IF('True_Odds_Calculator_3-way'!B93="","",'True_Odds_Calculator_3-way'!B93)</f>
        <v>3.94</v>
      </c>
      <c r="C92" s="4">
        <f>IF('True_Odds_Calculator_3-way'!C93="","",'True_Odds_Calculator_3-way'!C93)</f>
        <v>6.27</v>
      </c>
      <c r="D92" s="9">
        <f t="shared" si="26"/>
        <v>0.60864520504120312</v>
      </c>
      <c r="E92" s="9">
        <f t="shared" si="27"/>
        <v>0.24092512054740944</v>
      </c>
      <c r="F92" s="9">
        <f t="shared" si="28"/>
        <v>0.15042967441138733</v>
      </c>
      <c r="G92" s="9">
        <f t="shared" si="29"/>
        <v>1.0716555165399504</v>
      </c>
      <c r="H92" s="9">
        <f t="shared" si="30"/>
        <v>1.6429933099239704</v>
      </c>
      <c r="I92" s="9">
        <f t="shared" si="31"/>
        <v>4.1506672186274542</v>
      </c>
      <c r="J92" s="9">
        <f t="shared" si="32"/>
        <v>6.6476245721655394</v>
      </c>
      <c r="K92" s="11">
        <f t="shared" si="33"/>
        <v>0.625</v>
      </c>
      <c r="L92" s="11">
        <f t="shared" si="34"/>
        <v>0.25380710659898476</v>
      </c>
      <c r="M92" s="11">
        <f t="shared" si="35"/>
        <v>0.15948963317384371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-0.23519357345833436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0.22289081032067942</v>
      </c>
      <c r="Q92" s="11">
        <f>2*'OddsRatio_working_3-way'!K92*'OddsRatio_working_3-way'!L92*'OddsRatio_working_3-way'!M92</f>
        <v>5.0599502910483408E-2</v>
      </c>
      <c r="R92" s="11">
        <f t="shared" si="36"/>
        <v>0</v>
      </c>
      <c r="S92" s="11">
        <f t="shared" si="37"/>
        <v>-0.94769090431871672</v>
      </c>
      <c r="T92" s="11">
        <f t="shared" si="38"/>
        <v>-0.21513981936860765</v>
      </c>
      <c r="U92" s="11">
        <f>'OddsRatio_working_3-way'!S92-'OddsRatio_working_3-way'!R92^2/3</f>
        <v>-0.94769090431871672</v>
      </c>
      <c r="V92" s="11">
        <f>'OddsRatio_working_3-way'!S92*'OddsRatio_working_3-way'!R92/3-2*'OddsRatio_working_3-way'!R92^3/27-'OddsRatio_working_3-way'!T92</f>
        <v>0.21513981936860765</v>
      </c>
      <c r="W92" s="11">
        <f>'OddsRatio_working_3-way'!V92^2+4*'OddsRatio_working_3-way'!U92^3/27</f>
        <v>-7.9809422138512748E-2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0.17754898198558466</v>
      </c>
      <c r="Y92" s="11">
        <f>IF('OddsRatio_working_3-way'!W92&gt;=0,IF('OddsRatio_working_3-way'!V92+SQRT('OddsRatio_working_3-way'!W92)&gt;0,0,PI()),ACOS('OddsRatio_working_3-way'!V92/(2*'OddsRatio_working_3-way'!X92)))</f>
        <v>0.91994932866851686</v>
      </c>
      <c r="Z92" s="11">
        <f>'OddsRatio_working_3-way'!X92^(1/3)*COS('OddsRatio_working_3-way'!Y92/3)</f>
        <v>0.5358277582699752</v>
      </c>
      <c r="AA92" s="11">
        <f>'OddsRatio_working_3-way'!X92^(1/3)*COS(('OddsRatio_working_3-way'!Y92+2*PI())/3)</f>
        <v>-0.41484646973424488</v>
      </c>
      <c r="AB92" s="11">
        <f>'OddsRatio_working_3-way'!X92^(1/3)*COS(('OddsRatio_working_3-way'!Y92+4*PI())/3)</f>
        <v>-0.12098128853573041</v>
      </c>
      <c r="AC92" s="11">
        <f>'OddsRatio_working_3-way'!X92^(1/3)*SIN('OddsRatio_working_3-way'!Y92/3)</f>
        <v>0.16966314147042061</v>
      </c>
      <c r="AD92" s="11">
        <f>'OddsRatio_working_3-way'!X92^(1/3)*SIN(('OddsRatio_working_3-way'!Y92+2*PI())/3)</f>
        <v>0.37920887997945557</v>
      </c>
      <c r="AE92" s="11">
        <f>'OddsRatio_working_3-way'!X92^(1/3)*SIN(('OddsRatio_working_3-way'!Y92+4*PI())/3)</f>
        <v>-0.54887202144987601</v>
      </c>
      <c r="AF92" s="11">
        <f>-'OddsRatio_working_3-way'!U92/(3*'OddsRatio_working_3-way'!X92^(1/3))*COS(('OddsRatio_working_3-way'!Y92)/3)</f>
        <v>0.5358277582699752</v>
      </c>
      <c r="AG92" s="11">
        <f>-'OddsRatio_working_3-way'!U92/(3*'OddsRatio_working_3-way'!X92^(1/3))*COS(('OddsRatio_working_3-way'!Y92+2*PI())/3)</f>
        <v>-0.41484646973424488</v>
      </c>
      <c r="AH92" s="11">
        <f>-'OddsRatio_working_3-way'!U92/(3*'OddsRatio_working_3-way'!X92^(1/3))*COS(('OddsRatio_working_3-way'!Y92+4*PI())/3)</f>
        <v>-0.12098128853573041</v>
      </c>
      <c r="AI92" s="11">
        <f>'OddsRatio_working_3-way'!U92/(3*'OddsRatio_working_3-way'!X92^(1/3))*SIN(('OddsRatio_working_3-way'!Y92)/3)</f>
        <v>-0.16966314147042061</v>
      </c>
      <c r="AJ92" s="11">
        <f>'OddsRatio_working_3-way'!U92/(3*'OddsRatio_working_3-way'!X92^(1/3))*SIN(('OddsRatio_working_3-way'!Y92+2*PI())/3)</f>
        <v>-0.37920887997945557</v>
      </c>
      <c r="AK92" s="11">
        <f>'OddsRatio_working_3-way'!U92/(3*'OddsRatio_working_3-way'!X92^(1/3))*SIN(('OddsRatio_working_3-way'!Y92+4*PI())/3)</f>
        <v>0.54887202144987601</v>
      </c>
      <c r="AL92" s="11">
        <f>'OddsRatio_working_3-way'!Z92+'OddsRatio_working_3-way'!AF92</f>
        <v>1.0716555165399504</v>
      </c>
      <c r="AM92" s="11">
        <f>'OddsRatio_working_3-way'!AA92+'OddsRatio_working_3-way'!AG92</f>
        <v>-0.82969293946848977</v>
      </c>
      <c r="AN92" s="11">
        <f>'OddsRatio_working_3-way'!AB92+'OddsRatio_working_3-way'!AH92</f>
        <v>-0.24196257707146082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1.0716555165399504</v>
      </c>
      <c r="AS92" s="11">
        <f>IF(('OddsRatio_working_3-way'!X92=0),IF(Q92&gt;0,-Q92^(1/3),(-Q92)^(1/3)),'OddsRatio_working_3-way'!AM92-'OddsRatio_working_3-way'!R92/3)</f>
        <v>-0.82969293946848977</v>
      </c>
      <c r="AT92" s="11">
        <f>IF(('OddsRatio_working_3-way'!X92=0),IF(Q92&gt;0,-Q92^(1/3),(-Q92)^(1/3)),'OddsRatio_working_3-way'!AN92-'OddsRatio_working_3-way'!R92/3)</f>
        <v>-0.24196257707146082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2.4900000000000002</v>
      </c>
      <c r="B93" s="4">
        <f>IF('True_Odds_Calculator_3-way'!B94="","",'True_Odds_Calculator_3-way'!B94)</f>
        <v>3.03</v>
      </c>
      <c r="C93" s="4">
        <f>IF('True_Odds_Calculator_3-way'!C94="","",'True_Odds_Calculator_3-way'!C94)</f>
        <v>3.31</v>
      </c>
      <c r="D93" s="9">
        <f t="shared" si="26"/>
        <v>0.38950700469912491</v>
      </c>
      <c r="E93" s="9">
        <f t="shared" si="27"/>
        <v>0.31894060099165694</v>
      </c>
      <c r="F93" s="9">
        <f t="shared" si="28"/>
        <v>0.29155239430921837</v>
      </c>
      <c r="G93" s="9">
        <f t="shared" si="29"/>
        <v>1.0519113585654325</v>
      </c>
      <c r="H93" s="9">
        <f t="shared" si="30"/>
        <v>2.5673479242624944</v>
      </c>
      <c r="I93" s="9">
        <f t="shared" si="31"/>
        <v>3.1353800578878279</v>
      </c>
      <c r="J93" s="9">
        <f t="shared" si="32"/>
        <v>3.4299152382861489</v>
      </c>
      <c r="K93" s="11">
        <f t="shared" si="33"/>
        <v>0.40160642570281119</v>
      </c>
      <c r="L93" s="11">
        <f t="shared" si="34"/>
        <v>0.33003300330033003</v>
      </c>
      <c r="M93" s="11">
        <f t="shared" si="35"/>
        <v>0.30211480362537763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-0.27978492895334761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0.23345253027104473</v>
      </c>
      <c r="Q93" s="11">
        <f>2*'OddsRatio_working_3-way'!K93*'OddsRatio_working_3-way'!L93*'OddsRatio_working_3-way'!M93</f>
        <v>8.0086631310821527E-2</v>
      </c>
      <c r="R93" s="11">
        <f t="shared" si="36"/>
        <v>0</v>
      </c>
      <c r="S93" s="11">
        <f t="shared" si="37"/>
        <v>-0.83439994836166276</v>
      </c>
      <c r="T93" s="11">
        <f t="shared" si="38"/>
        <v>-0.28624355003830626</v>
      </c>
      <c r="U93" s="11">
        <f>'OddsRatio_working_3-way'!S93-'OddsRatio_working_3-way'!R93^2/3</f>
        <v>-0.83439994836166276</v>
      </c>
      <c r="V93" s="11">
        <f>'OddsRatio_working_3-way'!S93*'OddsRatio_working_3-way'!R93/3-2*'OddsRatio_working_3-way'!R93^3/27-'OddsRatio_working_3-way'!T93</f>
        <v>0.28624355003830626</v>
      </c>
      <c r="W93" s="11">
        <f>'OddsRatio_working_3-way'!V93^2+4*'OddsRatio_working_3-way'!U93^3/27</f>
        <v>-4.1281357990316098E-3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0.1466829111873329</v>
      </c>
      <c r="Y93" s="11">
        <f>IF('OddsRatio_working_3-way'!W93&gt;=0,IF('OddsRatio_working_3-way'!V93+SQRT('OddsRatio_working_3-way'!W93)&gt;0,0,PI()),ACOS('OddsRatio_working_3-way'!V93/(2*'OddsRatio_working_3-way'!X93)))</f>
        <v>0.22080154456302226</v>
      </c>
      <c r="Z93" s="11">
        <f>'OddsRatio_working_3-way'!X93^(1/3)*COS('OddsRatio_working_3-way'!Y93/3)</f>
        <v>0.52595567928271614</v>
      </c>
      <c r="AA93" s="11">
        <f>'OddsRatio_working_3-way'!X93^(1/3)*COS(('OddsRatio_working_3-way'!Y93+2*PI())/3)</f>
        <v>-0.29656287593891362</v>
      </c>
      <c r="AB93" s="11">
        <f>'OddsRatio_working_3-way'!X93^(1/3)*COS(('OddsRatio_working_3-way'!Y93+4*PI())/3)</f>
        <v>-0.22939280334380246</v>
      </c>
      <c r="AC93" s="11">
        <f>'OddsRatio_working_3-way'!X93^(1/3)*SIN('OddsRatio_working_3-way'!Y93/3)</f>
        <v>3.8780659494274144E-2</v>
      </c>
      <c r="AD93" s="11">
        <f>'OddsRatio_working_3-way'!X93^(1/3)*SIN(('OddsRatio_working_3-way'!Y93+2*PI())/3)</f>
        <v>0.43610064977639595</v>
      </c>
      <c r="AE93" s="11">
        <f>'OddsRatio_working_3-way'!X93^(1/3)*SIN(('OddsRatio_working_3-way'!Y93+4*PI())/3)</f>
        <v>-0.47488130927067007</v>
      </c>
      <c r="AF93" s="11">
        <f>-'OddsRatio_working_3-way'!U93/(3*'OddsRatio_working_3-way'!X93^(1/3))*COS(('OddsRatio_working_3-way'!Y93)/3)</f>
        <v>0.52595567928271625</v>
      </c>
      <c r="AG93" s="11">
        <f>-'OddsRatio_working_3-way'!U93/(3*'OddsRatio_working_3-way'!X93^(1/3))*COS(('OddsRatio_working_3-way'!Y93+2*PI())/3)</f>
        <v>-0.29656287593891367</v>
      </c>
      <c r="AH93" s="11">
        <f>-'OddsRatio_working_3-way'!U93/(3*'OddsRatio_working_3-way'!X93^(1/3))*COS(('OddsRatio_working_3-way'!Y93+4*PI())/3)</f>
        <v>-0.22939280334380252</v>
      </c>
      <c r="AI93" s="11">
        <f>'OddsRatio_working_3-way'!U93/(3*'OddsRatio_working_3-way'!X93^(1/3))*SIN(('OddsRatio_working_3-way'!Y93)/3)</f>
        <v>-3.8780659494274151E-2</v>
      </c>
      <c r="AJ93" s="11">
        <f>'OddsRatio_working_3-way'!U93/(3*'OddsRatio_working_3-way'!X93^(1/3))*SIN(('OddsRatio_working_3-way'!Y93+2*PI())/3)</f>
        <v>-0.43610064977639601</v>
      </c>
      <c r="AK93" s="11">
        <f>'OddsRatio_working_3-way'!U93/(3*'OddsRatio_working_3-way'!X93^(1/3))*SIN(('OddsRatio_working_3-way'!Y93+4*PI())/3)</f>
        <v>0.47488130927067018</v>
      </c>
      <c r="AL93" s="11">
        <f>'OddsRatio_working_3-way'!Z93+'OddsRatio_working_3-way'!AF93</f>
        <v>1.0519113585654325</v>
      </c>
      <c r="AM93" s="11">
        <f>'OddsRatio_working_3-way'!AA93+'OddsRatio_working_3-way'!AG93</f>
        <v>-0.59312575187782723</v>
      </c>
      <c r="AN93" s="11">
        <f>'OddsRatio_working_3-way'!AB93+'OddsRatio_working_3-way'!AH93</f>
        <v>-0.45878560668760499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1.0519113585654325</v>
      </c>
      <c r="AS93" s="11">
        <f>IF(('OddsRatio_working_3-way'!X93=0),IF(Q93&gt;0,-Q93^(1/3),(-Q93)^(1/3)),'OddsRatio_working_3-way'!AM93-'OddsRatio_working_3-way'!R93/3)</f>
        <v>-0.59312575187782723</v>
      </c>
      <c r="AT93" s="11">
        <f>IF(('OddsRatio_working_3-way'!X93=0),IF(Q93&gt;0,-Q93^(1/3),(-Q93)^(1/3)),'OddsRatio_working_3-way'!AN93-'OddsRatio_working_3-way'!R93/3)</f>
        <v>-0.45878560668760499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1.1599999999999999</v>
      </c>
      <c r="B94" s="4">
        <f>IF('True_Odds_Calculator_3-way'!B95="","",'True_Odds_Calculator_3-way'!B95)</f>
        <v>7.05</v>
      </c>
      <c r="C94" s="4">
        <f>IF('True_Odds_Calculator_3-way'!C95="","",'True_Odds_Calculator_3-way'!C95)</f>
        <v>22.28</v>
      </c>
      <c r="D94" s="9">
        <f t="shared" si="26"/>
        <v>0.84005293130180969</v>
      </c>
      <c r="E94" s="9">
        <f t="shared" si="27"/>
        <v>0.12195799282180757</v>
      </c>
      <c r="F94" s="9">
        <f t="shared" si="28"/>
        <v>3.7989075876382478E-2</v>
      </c>
      <c r="G94" s="9">
        <f t="shared" si="29"/>
        <v>1.1900073699100435</v>
      </c>
      <c r="H94" s="9">
        <f t="shared" si="30"/>
        <v>1.1904011791856071</v>
      </c>
      <c r="I94" s="9">
        <f t="shared" si="31"/>
        <v>8.1995445879557636</v>
      </c>
      <c r="J94" s="9">
        <f t="shared" si="32"/>
        <v>26.323356831685722</v>
      </c>
      <c r="K94" s="11">
        <f t="shared" si="33"/>
        <v>0.86206896551724144</v>
      </c>
      <c r="L94" s="11">
        <f t="shared" si="34"/>
        <v>0.14184397163120568</v>
      </c>
      <c r="M94" s="11">
        <f t="shared" si="35"/>
        <v>4.4883303411131059E-2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-0.11305367599633454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0.15087331997701062</v>
      </c>
      <c r="Q94" s="11">
        <f>2*'OddsRatio_working_3-way'!K94*'OddsRatio_working_3-way'!L94*'OddsRatio_working_3-way'!M94</f>
        <v>1.0976596578902193E-2</v>
      </c>
      <c r="R94" s="11">
        <f t="shared" si="36"/>
        <v>0</v>
      </c>
      <c r="S94" s="11">
        <f t="shared" si="37"/>
        <v>-1.3345282110234282</v>
      </c>
      <c r="T94" s="11">
        <f t="shared" si="38"/>
        <v>-9.709190331199917E-2</v>
      </c>
      <c r="U94" s="11">
        <f>'OddsRatio_working_3-way'!S94-'OddsRatio_working_3-way'!R94^2/3</f>
        <v>-1.3345282110234282</v>
      </c>
      <c r="V94" s="11">
        <f>'OddsRatio_working_3-way'!S94*'OddsRatio_working_3-way'!R94/3-2*'OddsRatio_working_3-way'!R94^3/27-'OddsRatio_working_3-way'!T94</f>
        <v>9.709190331199917E-2</v>
      </c>
      <c r="W94" s="11">
        <f>'OddsRatio_working_3-way'!V94^2+4*'OddsRatio_working_3-way'!U94^3/27</f>
        <v>-0.34268409031435754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0.29669467807963129</v>
      </c>
      <c r="Y94" s="11">
        <f>IF('OddsRatio_working_3-way'!W94&gt;=0,IF('OddsRatio_working_3-way'!V94+SQRT('OddsRatio_working_3-way'!W94)&gt;0,0,PI()),ACOS('OddsRatio_working_3-way'!V94/(2*'OddsRatio_working_3-way'!X94)))</f>
        <v>1.4064347046160499</v>
      </c>
      <c r="Z94" s="11">
        <f>'OddsRatio_working_3-way'!X94^(1/3)*COS('OddsRatio_working_3-way'!Y94/3)</f>
        <v>0.59500368495502165</v>
      </c>
      <c r="AA94" s="11">
        <f>'OddsRatio_working_3-way'!X94^(1/3)*COS(('OddsRatio_working_3-way'!Y94+2*PI())/3)</f>
        <v>-0.55848079550498386</v>
      </c>
      <c r="AB94" s="11">
        <f>'OddsRatio_working_3-way'!X94^(1/3)*COS(('OddsRatio_working_3-way'!Y94+4*PI())/3)</f>
        <v>-3.6522889450038072E-2</v>
      </c>
      <c r="AC94" s="11">
        <f>'OddsRatio_working_3-way'!X94^(1/3)*SIN('OddsRatio_working_3-way'!Y94/3)</f>
        <v>0.30135253756647656</v>
      </c>
      <c r="AD94" s="11">
        <f>'OddsRatio_working_3-way'!X94^(1/3)*SIN(('OddsRatio_working_3-way'!Y94+2*PI())/3)</f>
        <v>0.36461203773316342</v>
      </c>
      <c r="AE94" s="11">
        <f>'OddsRatio_working_3-way'!X94^(1/3)*SIN(('OddsRatio_working_3-way'!Y94+4*PI())/3)</f>
        <v>-0.66596457529963982</v>
      </c>
      <c r="AF94" s="11">
        <f>-'OddsRatio_working_3-way'!U94/(3*'OddsRatio_working_3-way'!X94^(1/3))*COS(('OddsRatio_working_3-way'!Y94)/3)</f>
        <v>0.59500368495502176</v>
      </c>
      <c r="AG94" s="11">
        <f>-'OddsRatio_working_3-way'!U94/(3*'OddsRatio_working_3-way'!X94^(1/3))*COS(('OddsRatio_working_3-way'!Y94+2*PI())/3)</f>
        <v>-0.55848079550498397</v>
      </c>
      <c r="AH94" s="11">
        <f>-'OddsRatio_working_3-way'!U94/(3*'OddsRatio_working_3-way'!X94^(1/3))*COS(('OddsRatio_working_3-way'!Y94+4*PI())/3)</f>
        <v>-3.6522889450038079E-2</v>
      </c>
      <c r="AI94" s="11">
        <f>'OddsRatio_working_3-way'!U94/(3*'OddsRatio_working_3-way'!X94^(1/3))*SIN(('OddsRatio_working_3-way'!Y94)/3)</f>
        <v>-0.30135253756647662</v>
      </c>
      <c r="AJ94" s="11">
        <f>'OddsRatio_working_3-way'!U94/(3*'OddsRatio_working_3-way'!X94^(1/3))*SIN(('OddsRatio_working_3-way'!Y94+2*PI())/3)</f>
        <v>-0.36461203773316347</v>
      </c>
      <c r="AK94" s="11">
        <f>'OddsRatio_working_3-way'!U94/(3*'OddsRatio_working_3-way'!X94^(1/3))*SIN(('OddsRatio_working_3-way'!Y94+4*PI())/3)</f>
        <v>0.66596457529963993</v>
      </c>
      <c r="AL94" s="11">
        <f>'OddsRatio_working_3-way'!Z94+'OddsRatio_working_3-way'!AF94</f>
        <v>1.1900073699100435</v>
      </c>
      <c r="AM94" s="11">
        <f>'OddsRatio_working_3-way'!AA94+'OddsRatio_working_3-way'!AG94</f>
        <v>-1.1169615910099679</v>
      </c>
      <c r="AN94" s="11">
        <f>'OddsRatio_working_3-way'!AB94+'OddsRatio_working_3-way'!AH94</f>
        <v>-7.3045778900076158E-2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1.1900073699100435</v>
      </c>
      <c r="AS94" s="11">
        <f>IF(('OddsRatio_working_3-way'!X94=0),IF(Q94&gt;0,-Q94^(1/3),(-Q94)^(1/3)),'OddsRatio_working_3-way'!AM94-'OddsRatio_working_3-way'!R94/3)</f>
        <v>-1.1169615910099679</v>
      </c>
      <c r="AT94" s="11">
        <f>IF(('OddsRatio_working_3-way'!X94=0),IF(Q94&gt;0,-Q94^(1/3),(-Q94)^(1/3)),'OddsRatio_working_3-way'!AN94-'OddsRatio_working_3-way'!R94/3)</f>
        <v>-7.3045778900076158E-2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7.35</v>
      </c>
      <c r="B95" s="4">
        <f>IF('True_Odds_Calculator_3-way'!B96="","",'True_Odds_Calculator_3-way'!B96)</f>
        <v>3.97</v>
      </c>
      <c r="C95" s="4">
        <f>IF('True_Odds_Calculator_3-way'!C96="","",'True_Odds_Calculator_3-way'!C96)</f>
        <v>1.51</v>
      </c>
      <c r="D95" s="9">
        <f t="shared" si="26"/>
        <v>0.12519125019292143</v>
      </c>
      <c r="E95" s="9">
        <f t="shared" si="27"/>
        <v>0.2342853325500916</v>
      </c>
      <c r="F95" s="9">
        <f t="shared" si="28"/>
        <v>0.64052341725698692</v>
      </c>
      <c r="G95" s="9">
        <f t="shared" si="29"/>
        <v>1.1004375883908475</v>
      </c>
      <c r="H95" s="9">
        <f t="shared" si="30"/>
        <v>7.9877786862818789</v>
      </c>
      <c r="I95" s="9">
        <f t="shared" si="31"/>
        <v>4.2682996375208173</v>
      </c>
      <c r="J95" s="9">
        <f t="shared" si="32"/>
        <v>1.5612231700793322</v>
      </c>
      <c r="K95" s="11">
        <f t="shared" si="33"/>
        <v>0.1360544217687075</v>
      </c>
      <c r="L95" s="11">
        <f t="shared" si="34"/>
        <v>0.25188916876574308</v>
      </c>
      <c r="M95" s="11">
        <f t="shared" si="35"/>
        <v>0.66225165562913912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-0.21829588926000276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0.22309956561402486</v>
      </c>
      <c r="Q95" s="11">
        <f>2*'OddsRatio_working_3-way'!K95*'OddsRatio_working_3-way'!L95*'OddsRatio_working_3-way'!M95</f>
        <v>4.5391569809567621E-2</v>
      </c>
      <c r="R95" s="11">
        <f t="shared" si="36"/>
        <v>0</v>
      </c>
      <c r="S95" s="11">
        <f t="shared" si="37"/>
        <v>-1.0220053449943836</v>
      </c>
      <c r="T95" s="11">
        <f t="shared" si="38"/>
        <v>-0.2079359806702713</v>
      </c>
      <c r="U95" s="11">
        <f>'OddsRatio_working_3-way'!S95-'OddsRatio_working_3-way'!R95^2/3</f>
        <v>-1.0220053449943836</v>
      </c>
      <c r="V95" s="11">
        <f>'OddsRatio_working_3-way'!S95*'OddsRatio_working_3-way'!R95/3-2*'OddsRatio_working_3-way'!R95^3/27-'OddsRatio_working_3-way'!T95</f>
        <v>0.2079359806702713</v>
      </c>
      <c r="W95" s="11">
        <f>'OddsRatio_working_3-way'!V95^2+4*'OddsRatio_working_3-way'!U95^3/27</f>
        <v>-0.11490772370134941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0.19883730520117249</v>
      </c>
      <c r="Y95" s="11">
        <f>IF('OddsRatio_working_3-way'!W95&gt;=0,IF('OddsRatio_working_3-way'!V95+SQRT('OddsRatio_working_3-way'!W95)&gt;0,0,PI()),ACOS('OddsRatio_working_3-way'!V95/(2*'OddsRatio_working_3-way'!X95)))</f>
        <v>1.0205705460723664</v>
      </c>
      <c r="Z95" s="11">
        <f>'OddsRatio_working_3-way'!X95^(1/3)*COS('OddsRatio_working_3-way'!Y95/3)</f>
        <v>0.55021879419542374</v>
      </c>
      <c r="AA95" s="11">
        <f>'OddsRatio_working_3-way'!X95^(1/3)*COS(('OddsRatio_working_3-way'!Y95+2*PI())/3)</f>
        <v>-0.4437682098950167</v>
      </c>
      <c r="AB95" s="11">
        <f>'OddsRatio_working_3-way'!X95^(1/3)*COS(('OddsRatio_working_3-way'!Y95+4*PI())/3)</f>
        <v>-0.10645058430040701</v>
      </c>
      <c r="AC95" s="11">
        <f>'OddsRatio_working_3-way'!X95^(1/3)*SIN('OddsRatio_working_3-way'!Y95/3)</f>
        <v>0.1947504219394533</v>
      </c>
      <c r="AD95" s="11">
        <f>'OddsRatio_working_3-way'!X95^(1/3)*SIN(('OddsRatio_working_3-way'!Y95+2*PI())/3)</f>
        <v>0.37912824244315224</v>
      </c>
      <c r="AE95" s="11">
        <f>'OddsRatio_working_3-way'!X95^(1/3)*SIN(('OddsRatio_working_3-way'!Y95+4*PI())/3)</f>
        <v>-0.57387866438260549</v>
      </c>
      <c r="AF95" s="11">
        <f>-'OddsRatio_working_3-way'!U95/(3*'OddsRatio_working_3-way'!X95^(1/3))*COS(('OddsRatio_working_3-way'!Y95)/3)</f>
        <v>0.55021879419542374</v>
      </c>
      <c r="AG95" s="11">
        <f>-'OddsRatio_working_3-way'!U95/(3*'OddsRatio_working_3-way'!X95^(1/3))*COS(('OddsRatio_working_3-way'!Y95+2*PI())/3)</f>
        <v>-0.4437682098950167</v>
      </c>
      <c r="AH95" s="11">
        <f>-'OddsRatio_working_3-way'!U95/(3*'OddsRatio_working_3-way'!X95^(1/3))*COS(('OddsRatio_working_3-way'!Y95+4*PI())/3)</f>
        <v>-0.10645058430040701</v>
      </c>
      <c r="AI95" s="11">
        <f>'OddsRatio_working_3-way'!U95/(3*'OddsRatio_working_3-way'!X95^(1/3))*SIN(('OddsRatio_working_3-way'!Y95)/3)</f>
        <v>-0.1947504219394533</v>
      </c>
      <c r="AJ95" s="11">
        <f>'OddsRatio_working_3-way'!U95/(3*'OddsRatio_working_3-way'!X95^(1/3))*SIN(('OddsRatio_working_3-way'!Y95+2*PI())/3)</f>
        <v>-0.37912824244315224</v>
      </c>
      <c r="AK95" s="11">
        <f>'OddsRatio_working_3-way'!U95/(3*'OddsRatio_working_3-way'!X95^(1/3))*SIN(('OddsRatio_working_3-way'!Y95+4*PI())/3)</f>
        <v>0.57387866438260549</v>
      </c>
      <c r="AL95" s="11">
        <f>'OddsRatio_working_3-way'!Z95+'OddsRatio_working_3-way'!AF95</f>
        <v>1.1004375883908475</v>
      </c>
      <c r="AM95" s="11">
        <f>'OddsRatio_working_3-way'!AA95+'OddsRatio_working_3-way'!AG95</f>
        <v>-0.88753641979003339</v>
      </c>
      <c r="AN95" s="11">
        <f>'OddsRatio_working_3-way'!AB95+'OddsRatio_working_3-way'!AH95</f>
        <v>-0.21290116860081401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1.1004375883908475</v>
      </c>
      <c r="AS95" s="11">
        <f>IF(('OddsRatio_working_3-way'!X95=0),IF(Q95&gt;0,-Q95^(1/3),(-Q95)^(1/3)),'OddsRatio_working_3-way'!AM95-'OddsRatio_working_3-way'!R95/3)</f>
        <v>-0.88753641979003339</v>
      </c>
      <c r="AT95" s="11">
        <f>IF(('OddsRatio_working_3-way'!X95=0),IF(Q95&gt;0,-Q95^(1/3),(-Q95)^(1/3)),'OddsRatio_working_3-way'!AN95-'OddsRatio_working_3-way'!R95/3)</f>
        <v>-0.21290116860081401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2.02</v>
      </c>
      <c r="B96" s="4">
        <f>IF('True_Odds_Calculator_3-way'!B97="","",'True_Odds_Calculator_3-way'!B97)</f>
        <v>3.13</v>
      </c>
      <c r="C96" s="4">
        <f>IF('True_Odds_Calculator_3-way'!C97="","",'True_Odds_Calculator_3-way'!C97)</f>
        <v>4.3</v>
      </c>
      <c r="D96" s="9">
        <f t="shared" si="26"/>
        <v>0.47664586026369593</v>
      </c>
      <c r="E96" s="9">
        <f t="shared" si="27"/>
        <v>0.30368652870010915</v>
      </c>
      <c r="F96" s="9">
        <f t="shared" si="28"/>
        <v>0.21966761103619484</v>
      </c>
      <c r="G96" s="9">
        <f t="shared" si="29"/>
        <v>1.0764643871558275</v>
      </c>
      <c r="H96" s="9">
        <f t="shared" si="30"/>
        <v>2.0979936748989441</v>
      </c>
      <c r="I96" s="9">
        <f t="shared" si="31"/>
        <v>3.2928691446419123</v>
      </c>
      <c r="J96" s="9">
        <f t="shared" si="32"/>
        <v>4.5523324776142307</v>
      </c>
      <c r="K96" s="11">
        <f t="shared" si="33"/>
        <v>0.49504950495049505</v>
      </c>
      <c r="L96" s="11">
        <f t="shared" si="34"/>
        <v>0.31948881789137379</v>
      </c>
      <c r="M96" s="11">
        <f t="shared" si="35"/>
        <v>0.23255813953488372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-0.26371179357329444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0.23724417170151521</v>
      </c>
      <c r="Q96" s="11">
        <f>2*'OddsRatio_working_3-way'!K96*'OddsRatio_working_3-way'!L96*'OddsRatio_working_3-way'!M96</f>
        <v>7.3564084248531836E-2</v>
      </c>
      <c r="R96" s="11">
        <f t="shared" si="36"/>
        <v>0</v>
      </c>
      <c r="S96" s="11">
        <f t="shared" si="37"/>
        <v>-0.89963428820098268</v>
      </c>
      <c r="T96" s="11">
        <f t="shared" si="38"/>
        <v>-0.27895636843441318</v>
      </c>
      <c r="U96" s="11">
        <f>'OddsRatio_working_3-way'!S96-'OddsRatio_working_3-way'!R96^2/3</f>
        <v>-0.89963428820098268</v>
      </c>
      <c r="V96" s="11">
        <f>'OddsRatio_working_3-way'!S96*'OddsRatio_working_3-way'!R96/3-2*'OddsRatio_working_3-way'!R96^3/27-'OddsRatio_working_3-way'!T96</f>
        <v>0.27895636843441318</v>
      </c>
      <c r="W96" s="11">
        <f>'OddsRatio_working_3-way'!V96^2+4*'OddsRatio_working_3-way'!U96^3/27</f>
        <v>-3.0051741753039415E-2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0.1642166231256412</v>
      </c>
      <c r="Y96" s="11">
        <f>IF('OddsRatio_working_3-way'!W96&gt;=0,IF('OddsRatio_working_3-way'!V96+SQRT('OddsRatio_working_3-way'!W96)&gt;0,0,PI()),ACOS('OddsRatio_working_3-way'!V96/(2*'OddsRatio_working_3-way'!X96)))</f>
        <v>0.55603453666703317</v>
      </c>
      <c r="Z96" s="11">
        <f>'OddsRatio_working_3-way'!X96^(1/3)*COS('OddsRatio_working_3-way'!Y96/3)</f>
        <v>0.53823219357791374</v>
      </c>
      <c r="AA96" s="11">
        <f>'OddsRatio_working_3-way'!X96^(1/3)*COS(('OddsRatio_working_3-way'!Y96+2*PI())/3)</f>
        <v>-0.35651261501180176</v>
      </c>
      <c r="AB96" s="11">
        <f>'OddsRatio_working_3-way'!X96^(1/3)*COS(('OddsRatio_working_3-way'!Y96+4*PI())/3)</f>
        <v>-0.18171957856611212</v>
      </c>
      <c r="AC96" s="11">
        <f>'OddsRatio_working_3-way'!X96^(1/3)*SIN('OddsRatio_working_3-way'!Y96/3)</f>
        <v>0.1009168066443912</v>
      </c>
      <c r="AD96" s="11">
        <f>'OddsRatio_working_3-way'!X96^(1/3)*SIN(('OddsRatio_working_3-way'!Y96+2*PI())/3)</f>
        <v>0.41566434945090142</v>
      </c>
      <c r="AE96" s="11">
        <f>'OddsRatio_working_3-way'!X96^(1/3)*SIN(('OddsRatio_working_3-way'!Y96+4*PI())/3)</f>
        <v>-0.51658115609529243</v>
      </c>
      <c r="AF96" s="11">
        <f>-'OddsRatio_working_3-way'!U96/(3*'OddsRatio_working_3-way'!X96^(1/3))*COS(('OddsRatio_working_3-way'!Y96)/3)</f>
        <v>0.53823219357791374</v>
      </c>
      <c r="AG96" s="11">
        <f>-'OddsRatio_working_3-way'!U96/(3*'OddsRatio_working_3-way'!X96^(1/3))*COS(('OddsRatio_working_3-way'!Y96+2*PI())/3)</f>
        <v>-0.35651261501180176</v>
      </c>
      <c r="AH96" s="11">
        <f>-'OddsRatio_working_3-way'!U96/(3*'OddsRatio_working_3-way'!X96^(1/3))*COS(('OddsRatio_working_3-way'!Y96+4*PI())/3)</f>
        <v>-0.18171957856611212</v>
      </c>
      <c r="AI96" s="11">
        <f>'OddsRatio_working_3-way'!U96/(3*'OddsRatio_working_3-way'!X96^(1/3))*SIN(('OddsRatio_working_3-way'!Y96)/3)</f>
        <v>-0.1009168066443912</v>
      </c>
      <c r="AJ96" s="11">
        <f>'OddsRatio_working_3-way'!U96/(3*'OddsRatio_working_3-way'!X96^(1/3))*SIN(('OddsRatio_working_3-way'!Y96+2*PI())/3)</f>
        <v>-0.41566434945090142</v>
      </c>
      <c r="AK96" s="11">
        <f>'OddsRatio_working_3-way'!U96/(3*'OddsRatio_working_3-way'!X96^(1/3))*SIN(('OddsRatio_working_3-way'!Y96+4*PI())/3)</f>
        <v>0.51658115609529243</v>
      </c>
      <c r="AL96" s="11">
        <f>'OddsRatio_working_3-way'!Z96+'OddsRatio_working_3-way'!AF96</f>
        <v>1.0764643871558275</v>
      </c>
      <c r="AM96" s="11">
        <f>'OddsRatio_working_3-way'!AA96+'OddsRatio_working_3-way'!AG96</f>
        <v>-0.71302523002360352</v>
      </c>
      <c r="AN96" s="11">
        <f>'OddsRatio_working_3-way'!AB96+'OddsRatio_working_3-way'!AH96</f>
        <v>-0.36343915713222424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1.0764643871558275</v>
      </c>
      <c r="AS96" s="11">
        <f>IF(('OddsRatio_working_3-way'!X96=0),IF(Q96&gt;0,-Q96^(1/3),(-Q96)^(1/3)),'OddsRatio_working_3-way'!AM96-'OddsRatio_working_3-way'!R96/3)</f>
        <v>-0.71302523002360352</v>
      </c>
      <c r="AT96" s="11">
        <f>IF(('OddsRatio_working_3-way'!X96=0),IF(Q96&gt;0,-Q96^(1/3),(-Q96)^(1/3)),'OddsRatio_working_3-way'!AN96-'OddsRatio_working_3-way'!R96/3)</f>
        <v>-0.36343915713222424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7.17</v>
      </c>
      <c r="B97" s="4">
        <f>IF('True_Odds_Calculator_3-way'!B98="","",'True_Odds_Calculator_3-way'!B98)</f>
        <v>4.83</v>
      </c>
      <c r="C97" s="4">
        <f>IF('True_Odds_Calculator_3-way'!C98="","",'True_Odds_Calculator_3-way'!C98)</f>
        <v>1.47</v>
      </c>
      <c r="D97" s="9">
        <f t="shared" si="26"/>
        <v>0.1331508764190395</v>
      </c>
      <c r="E97" s="9">
        <f t="shared" si="27"/>
        <v>0.19836446138326716</v>
      </c>
      <c r="F97" s="9">
        <f t="shared" si="28"/>
        <v>0.66848466219769309</v>
      </c>
      <c r="G97" s="9">
        <f t="shared" si="29"/>
        <v>1.0551502860801669</v>
      </c>
      <c r="H97" s="9">
        <f t="shared" si="30"/>
        <v>7.5102772651146292</v>
      </c>
      <c r="I97" s="9">
        <f t="shared" si="31"/>
        <v>5.0412255956870409</v>
      </c>
      <c r="J97" s="9">
        <f t="shared" si="32"/>
        <v>1.4959206344576785</v>
      </c>
      <c r="K97" s="11">
        <f t="shared" si="33"/>
        <v>0.1394700139470014</v>
      </c>
      <c r="L97" s="11">
        <f t="shared" si="34"/>
        <v>0.20703933747412007</v>
      </c>
      <c r="M97" s="11">
        <f t="shared" si="35"/>
        <v>0.68027210884353739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-0.21817157897691608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0.20566626470403299</v>
      </c>
      <c r="Q97" s="11">
        <f>2*'OddsRatio_working_3-way'!K97*'OddsRatio_working_3-way'!L97*'OddsRatio_working_3-way'!M97</f>
        <v>3.9286774537542118E-2</v>
      </c>
      <c r="R97" s="11">
        <f t="shared" si="36"/>
        <v>0</v>
      </c>
      <c r="S97" s="11">
        <f t="shared" si="37"/>
        <v>-0.94268128629987025</v>
      </c>
      <c r="T97" s="11">
        <f t="shared" si="38"/>
        <v>-0.18007283405919203</v>
      </c>
      <c r="U97" s="11">
        <f>'OddsRatio_working_3-way'!S97-'OddsRatio_working_3-way'!R97^2/3</f>
        <v>-0.94268128629987025</v>
      </c>
      <c r="V97" s="11">
        <f>'OddsRatio_working_3-way'!S97*'OddsRatio_working_3-way'!R97/3-2*'OddsRatio_working_3-way'!R97^3/27-'OddsRatio_working_3-way'!T97</f>
        <v>0.18007283405919203</v>
      </c>
      <c r="W97" s="11">
        <f>'OddsRatio_working_3-way'!V97^2+4*'OddsRatio_working_3-way'!U97^3/27</f>
        <v>-9.1679233221387463E-2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0.17614302341243659</v>
      </c>
      <c r="Y97" s="11">
        <f>IF('OddsRatio_working_3-way'!W97&gt;=0,IF('OddsRatio_working_3-way'!V97+SQRT('OddsRatio_working_3-way'!W97)&gt;0,0,PI()),ACOS('OddsRatio_working_3-way'!V97/(2*'OddsRatio_working_3-way'!X97)))</f>
        <v>1.0342680527550425</v>
      </c>
      <c r="Z97" s="11">
        <f>'OddsRatio_working_3-way'!X97^(1/3)*COS('OddsRatio_working_3-way'!Y97/3)</f>
        <v>0.52757514304008335</v>
      </c>
      <c r="AA97" s="11">
        <f>'OddsRatio_working_3-way'!X97^(1/3)*COS(('OddsRatio_working_3-way'!Y97+2*PI())/3)</f>
        <v>-0.42785668168293661</v>
      </c>
      <c r="AB97" s="11">
        <f>'OddsRatio_working_3-way'!X97^(1/3)*COS(('OddsRatio_working_3-way'!Y97+4*PI())/3)</f>
        <v>-9.9718461357146765E-2</v>
      </c>
      <c r="AC97" s="11">
        <f>'OddsRatio_working_3-way'!X97^(1/3)*SIN('OddsRatio_working_3-way'!Y97/3)</f>
        <v>0.18945068983649954</v>
      </c>
      <c r="AD97" s="11">
        <f>'OddsRatio_working_3-way'!X97^(1/3)*SIN(('OddsRatio_working_3-way'!Y97+2*PI())/3)</f>
        <v>0.36216813135967157</v>
      </c>
      <c r="AE97" s="11">
        <f>'OddsRatio_working_3-way'!X97^(1/3)*SIN(('OddsRatio_working_3-way'!Y97+4*PI())/3)</f>
        <v>-0.55161882119617101</v>
      </c>
      <c r="AF97" s="11">
        <f>-'OddsRatio_working_3-way'!U97/(3*'OddsRatio_working_3-way'!X97^(1/3))*COS(('OddsRatio_working_3-way'!Y97)/3)</f>
        <v>0.52757514304008346</v>
      </c>
      <c r="AG97" s="11">
        <f>-'OddsRatio_working_3-way'!U97/(3*'OddsRatio_working_3-way'!X97^(1/3))*COS(('OddsRatio_working_3-way'!Y97+2*PI())/3)</f>
        <v>-0.42785668168293672</v>
      </c>
      <c r="AH97" s="11">
        <f>-'OddsRatio_working_3-way'!U97/(3*'OddsRatio_working_3-way'!X97^(1/3))*COS(('OddsRatio_working_3-way'!Y97+4*PI())/3)</f>
        <v>-9.9718461357146779E-2</v>
      </c>
      <c r="AI97" s="11">
        <f>'OddsRatio_working_3-way'!U97/(3*'OddsRatio_working_3-way'!X97^(1/3))*SIN(('OddsRatio_working_3-way'!Y97)/3)</f>
        <v>-0.18945068983649957</v>
      </c>
      <c r="AJ97" s="11">
        <f>'OddsRatio_working_3-way'!U97/(3*'OddsRatio_working_3-way'!X97^(1/3))*SIN(('OddsRatio_working_3-way'!Y97+2*PI())/3)</f>
        <v>-0.36216813135967163</v>
      </c>
      <c r="AK97" s="11">
        <f>'OddsRatio_working_3-way'!U97/(3*'OddsRatio_working_3-way'!X97^(1/3))*SIN(('OddsRatio_working_3-way'!Y97+4*PI())/3)</f>
        <v>0.55161882119617112</v>
      </c>
      <c r="AL97" s="11">
        <f>'OddsRatio_working_3-way'!Z97+'OddsRatio_working_3-way'!AF97</f>
        <v>1.0551502860801669</v>
      </c>
      <c r="AM97" s="11">
        <f>'OddsRatio_working_3-way'!AA97+'OddsRatio_working_3-way'!AG97</f>
        <v>-0.85571336336587334</v>
      </c>
      <c r="AN97" s="11">
        <f>'OddsRatio_working_3-way'!AB97+'OddsRatio_working_3-way'!AH97</f>
        <v>-0.19943692271429353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1.0551502860801669</v>
      </c>
      <c r="AS97" s="11">
        <f>IF(('OddsRatio_working_3-way'!X97=0),IF(Q97&gt;0,-Q97^(1/3),(-Q97)^(1/3)),'OddsRatio_working_3-way'!AM97-'OddsRatio_working_3-way'!R97/3)</f>
        <v>-0.85571336336587334</v>
      </c>
      <c r="AT97" s="11">
        <f>IF(('OddsRatio_working_3-way'!X97=0),IF(Q97&gt;0,-Q97^(1/3),(-Q97)^(1/3)),'OddsRatio_working_3-way'!AN97-'OddsRatio_working_3-way'!R97/3)</f>
        <v>-0.19943692271429353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2.59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</v>
      </c>
      <c r="D98" s="9">
        <f t="shared" si="26"/>
        <v>0.37065435256628526</v>
      </c>
      <c r="E98" s="9">
        <f t="shared" si="27"/>
        <v>0.31044396644303851</v>
      </c>
      <c r="F98" s="9">
        <f t="shared" si="28"/>
        <v>0.31890168099067612</v>
      </c>
      <c r="G98" s="9">
        <f t="shared" si="29"/>
        <v>1.0678813559299449</v>
      </c>
      <c r="H98" s="9">
        <f t="shared" si="30"/>
        <v>2.6979313559286124</v>
      </c>
      <c r="I98" s="9">
        <f t="shared" si="31"/>
        <v>3.2211932203342855</v>
      </c>
      <c r="J98" s="9">
        <f t="shared" si="32"/>
        <v>3.1357627118598899</v>
      </c>
      <c r="K98" s="11">
        <f t="shared" si="33"/>
        <v>0.38610038610038611</v>
      </c>
      <c r="L98" s="11">
        <f t="shared" si="34"/>
        <v>0.32467532467532467</v>
      </c>
      <c r="M98" s="11">
        <f t="shared" si="35"/>
        <v>0.33333333333333331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-0.27638770495913345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0.23692523692523693</v>
      </c>
      <c r="Q98" s="11">
        <f>2*'OddsRatio_working_3-way'!K98*'OddsRatio_working_3-way'!L98*'OddsRatio_working_3-way'!M98</f>
        <v>8.3571512142940702E-2</v>
      </c>
      <c r="R98" s="11">
        <f t="shared" si="36"/>
        <v>0</v>
      </c>
      <c r="S98" s="11">
        <f t="shared" si="37"/>
        <v>-0.8572206095791004</v>
      </c>
      <c r="T98" s="11">
        <f t="shared" si="38"/>
        <v>-0.30237058538945333</v>
      </c>
      <c r="U98" s="11">
        <f>'OddsRatio_working_3-way'!S98-'OddsRatio_working_3-way'!R98^2/3</f>
        <v>-0.8572206095791004</v>
      </c>
      <c r="V98" s="11">
        <f>'OddsRatio_working_3-way'!S98*'OddsRatio_working_3-way'!R98/3-2*'OddsRatio_working_3-way'!R98^3/27-'OddsRatio_working_3-way'!T98</f>
        <v>0.30237058538945333</v>
      </c>
      <c r="W98" s="11">
        <f>'OddsRatio_working_3-way'!V98^2+4*'OddsRatio_working_3-way'!U98^3/27</f>
        <v>-1.8918805863436805E-3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0.15274149034815684</v>
      </c>
      <c r="Y98" s="11">
        <f>IF('OddsRatio_working_3-way'!W98&gt;=0,IF('OddsRatio_working_3-way'!V98+SQRT('OddsRatio_working_3-way'!W98)&gt;0,0,PI()),ACOS('OddsRatio_working_3-way'!V98/(2*'OddsRatio_working_3-way'!X98)))</f>
        <v>0.14286909266972381</v>
      </c>
      <c r="Z98" s="11">
        <f>'OddsRatio_working_3-way'!X98^(1/3)*COS('OddsRatio_working_3-way'!Y98/3)</f>
        <v>0.53394067796497247</v>
      </c>
      <c r="AA98" s="11">
        <f>'OddsRatio_working_3-way'!X98^(1/3)*COS(('OddsRatio_working_3-way'!Y98+2*PI())/3)</f>
        <v>-0.28900818609839835</v>
      </c>
      <c r="AB98" s="11">
        <f>'OddsRatio_working_3-way'!X98^(1/3)*COS(('OddsRatio_working_3-way'!Y98+4*PI())/3)</f>
        <v>-0.24493249186657429</v>
      </c>
      <c r="AC98" s="11">
        <f>'OddsRatio_working_3-way'!X98^(1/3)*SIN('OddsRatio_working_3-way'!Y98/3)</f>
        <v>2.5447113929463309E-2</v>
      </c>
      <c r="AD98" s="11">
        <f>'OddsRatio_working_3-way'!X98^(1/3)*SIN(('OddsRatio_working_3-way'!Y98+2*PI())/3)</f>
        <v>0.44968263426682059</v>
      </c>
      <c r="AE98" s="11">
        <f>'OddsRatio_working_3-way'!X98^(1/3)*SIN(('OddsRatio_working_3-way'!Y98+4*PI())/3)</f>
        <v>-0.47512974819628379</v>
      </c>
      <c r="AF98" s="11">
        <f>-'OddsRatio_working_3-way'!U98/(3*'OddsRatio_working_3-way'!X98^(1/3))*COS(('OddsRatio_working_3-way'!Y98)/3)</f>
        <v>0.53394067796497235</v>
      </c>
      <c r="AG98" s="11">
        <f>-'OddsRatio_working_3-way'!U98/(3*'OddsRatio_working_3-way'!X98^(1/3))*COS(('OddsRatio_working_3-way'!Y98+2*PI())/3)</f>
        <v>-0.28900818609839823</v>
      </c>
      <c r="AH98" s="11">
        <f>-'OddsRatio_working_3-way'!U98/(3*'OddsRatio_working_3-way'!X98^(1/3))*COS(('OddsRatio_working_3-way'!Y98+4*PI())/3)</f>
        <v>-0.24493249186657423</v>
      </c>
      <c r="AI98" s="11">
        <f>'OddsRatio_working_3-way'!U98/(3*'OddsRatio_working_3-way'!X98^(1/3))*SIN(('OddsRatio_working_3-way'!Y98)/3)</f>
        <v>-2.5447113929463302E-2</v>
      </c>
      <c r="AJ98" s="11">
        <f>'OddsRatio_working_3-way'!U98/(3*'OddsRatio_working_3-way'!X98^(1/3))*SIN(('OddsRatio_working_3-way'!Y98+2*PI())/3)</f>
        <v>-0.44968263426682048</v>
      </c>
      <c r="AK98" s="11">
        <f>'OddsRatio_working_3-way'!U98/(3*'OddsRatio_working_3-way'!X98^(1/3))*SIN(('OddsRatio_working_3-way'!Y98+4*PI())/3)</f>
        <v>0.47512974819628373</v>
      </c>
      <c r="AL98" s="11">
        <f>'OddsRatio_working_3-way'!Z98+'OddsRatio_working_3-way'!AF98</f>
        <v>1.0678813559299449</v>
      </c>
      <c r="AM98" s="11">
        <f>'OddsRatio_working_3-way'!AA98+'OddsRatio_working_3-way'!AG98</f>
        <v>-0.57801637219679658</v>
      </c>
      <c r="AN98" s="11">
        <f>'OddsRatio_working_3-way'!AB98+'OddsRatio_working_3-way'!AH98</f>
        <v>-0.48986498373314852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1.0678813559299449</v>
      </c>
      <c r="AS98" s="11">
        <f>IF(('OddsRatio_working_3-way'!X98=0),IF(Q98&gt;0,-Q98^(1/3),(-Q98)^(1/3)),'OddsRatio_working_3-way'!AM98-'OddsRatio_working_3-way'!R98/3)</f>
        <v>-0.57801637219679658</v>
      </c>
      <c r="AT98" s="11">
        <f>IF(('OddsRatio_working_3-way'!X98=0),IF(Q98&gt;0,-Q98^(1/3),(-Q98)^(1/3)),'OddsRatio_working_3-way'!AN98-'OddsRatio_working_3-way'!R98/3)</f>
        <v>-0.48986498373314852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3.33</v>
      </c>
      <c r="B99" s="4">
        <f>IF('True_Odds_Calculator_3-way'!B100="","",'True_Odds_Calculator_3-way'!B100)</f>
        <v>3.15</v>
      </c>
      <c r="C99" s="4">
        <f>IF('True_Odds_Calculator_3-way'!C100="","",'True_Odds_Calculator_3-way'!C100)</f>
        <v>2.44</v>
      </c>
      <c r="D99" s="9">
        <f t="shared" si="26"/>
        <v>0.29164460782169316</v>
      </c>
      <c r="E99" s="9">
        <f t="shared" si="27"/>
        <v>0.30852810954089349</v>
      </c>
      <c r="F99" s="9">
        <f t="shared" si="28"/>
        <v>0.39982728263741357</v>
      </c>
      <c r="G99" s="9">
        <f t="shared" si="29"/>
        <v>1.0424166318273484</v>
      </c>
      <c r="H99" s="9">
        <f t="shared" si="30"/>
        <v>3.4288307521577219</v>
      </c>
      <c r="I99" s="9">
        <f t="shared" si="31"/>
        <v>3.2411957584287996</v>
      </c>
      <c r="J99" s="9">
        <f t="shared" si="32"/>
        <v>2.5010799498313818</v>
      </c>
      <c r="K99" s="11">
        <f t="shared" si="33"/>
        <v>0.3003003003003003</v>
      </c>
      <c r="L99" s="11">
        <f t="shared" si="34"/>
        <v>0.31746031746031744</v>
      </c>
      <c r="M99" s="11">
        <f t="shared" si="35"/>
        <v>0.4098360655737705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-0.28184624905936395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0.23130077774886518</v>
      </c>
      <c r="Q99" s="11">
        <f>2*'OddsRatio_working_3-way'!K99*'OddsRatio_working_3-way'!L99*'OddsRatio_working_3-way'!M99</f>
        <v>7.8142154644886885E-2</v>
      </c>
      <c r="R99" s="11">
        <f t="shared" si="36"/>
        <v>0</v>
      </c>
      <c r="S99" s="11">
        <f t="shared" si="37"/>
        <v>-0.82066296259329452</v>
      </c>
      <c r="T99" s="11">
        <f t="shared" si="38"/>
        <v>-0.27725100087611304</v>
      </c>
      <c r="U99" s="11">
        <f>'OddsRatio_working_3-way'!S99-'OddsRatio_working_3-way'!R99^2/3</f>
        <v>-0.82066296259329452</v>
      </c>
      <c r="V99" s="11">
        <f>'OddsRatio_working_3-way'!S99*'OddsRatio_working_3-way'!R99/3-2*'OddsRatio_working_3-way'!R99^3/27-'OddsRatio_working_3-way'!T99</f>
        <v>0.27725100087611304</v>
      </c>
      <c r="W99" s="11">
        <f>'OddsRatio_working_3-way'!V99^2+4*'OddsRatio_working_3-way'!U99^3/27</f>
        <v>-5.0143135727939991E-3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0.14307553167785225</v>
      </c>
      <c r="Y99" s="11">
        <f>IF('OddsRatio_working_3-way'!W99&gt;=0,IF('OddsRatio_working_3-way'!V99+SQRT('OddsRatio_working_3-way'!W99)&gt;0,0,PI()),ACOS('OddsRatio_working_3-way'!V99/(2*'OddsRatio_working_3-way'!X99)))</f>
        <v>0.25006099844433782</v>
      </c>
      <c r="Z99" s="11">
        <f>'OddsRatio_working_3-way'!X99^(1/3)*COS('OddsRatio_working_3-way'!Y99/3)</f>
        <v>0.52120831591367434</v>
      </c>
      <c r="AA99" s="11">
        <f>'OddsRatio_working_3-way'!X99^(1/3)*COS(('OddsRatio_working_3-way'!Y99+2*PI())/3)</f>
        <v>-0.29831568424718036</v>
      </c>
      <c r="AB99" s="11">
        <f>'OddsRatio_working_3-way'!X99^(1/3)*COS(('OddsRatio_working_3-way'!Y99+4*PI())/3)</f>
        <v>-0.2228926316664939</v>
      </c>
      <c r="AC99" s="11">
        <f>'OddsRatio_working_3-way'!X99^(1/3)*SIN('OddsRatio_working_3-way'!Y99/3)</f>
        <v>4.354551971056253E-2</v>
      </c>
      <c r="AD99" s="11">
        <f>'OddsRatio_working_3-way'!X99^(1/3)*SIN(('OddsRatio_working_3-way'!Y99+2*PI())/3)</f>
        <v>0.42960688238966582</v>
      </c>
      <c r="AE99" s="11">
        <f>'OddsRatio_working_3-way'!X99^(1/3)*SIN(('OddsRatio_working_3-way'!Y99+4*PI())/3)</f>
        <v>-0.47315240210022841</v>
      </c>
      <c r="AF99" s="11">
        <f>-'OddsRatio_working_3-way'!U99/(3*'OddsRatio_working_3-way'!X99^(1/3))*COS(('OddsRatio_working_3-way'!Y99)/3)</f>
        <v>0.52120831591367422</v>
      </c>
      <c r="AG99" s="11">
        <f>-'OddsRatio_working_3-way'!U99/(3*'OddsRatio_working_3-way'!X99^(1/3))*COS(('OddsRatio_working_3-way'!Y99+2*PI())/3)</f>
        <v>-0.29831568424718025</v>
      </c>
      <c r="AH99" s="11">
        <f>-'OddsRatio_working_3-way'!U99/(3*'OddsRatio_working_3-way'!X99^(1/3))*COS(('OddsRatio_working_3-way'!Y99+4*PI())/3)</f>
        <v>-0.22289263166649384</v>
      </c>
      <c r="AI99" s="11">
        <f>'OddsRatio_working_3-way'!U99/(3*'OddsRatio_working_3-way'!X99^(1/3))*SIN(('OddsRatio_working_3-way'!Y99)/3)</f>
        <v>-4.3545519710562523E-2</v>
      </c>
      <c r="AJ99" s="11">
        <f>'OddsRatio_working_3-way'!U99/(3*'OddsRatio_working_3-way'!X99^(1/3))*SIN(('OddsRatio_working_3-way'!Y99+2*PI())/3)</f>
        <v>-0.42960688238966571</v>
      </c>
      <c r="AK99" s="11">
        <f>'OddsRatio_working_3-way'!U99/(3*'OddsRatio_working_3-way'!X99^(1/3))*SIN(('OddsRatio_working_3-way'!Y99+4*PI())/3)</f>
        <v>0.47315240210022835</v>
      </c>
      <c r="AL99" s="11">
        <f>'OddsRatio_working_3-way'!Z99+'OddsRatio_working_3-way'!AF99</f>
        <v>1.0424166318273484</v>
      </c>
      <c r="AM99" s="11">
        <f>'OddsRatio_working_3-way'!AA99+'OddsRatio_working_3-way'!AG99</f>
        <v>-0.5966313684943606</v>
      </c>
      <c r="AN99" s="11">
        <f>'OddsRatio_working_3-way'!AB99+'OddsRatio_working_3-way'!AH99</f>
        <v>-0.44578526333298774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1.0424166318273484</v>
      </c>
      <c r="AS99" s="11">
        <f>IF(('OddsRatio_working_3-way'!X99=0),IF(Q99&gt;0,-Q99^(1/3),(-Q99)^(1/3)),'OddsRatio_working_3-way'!AM99-'OddsRatio_working_3-way'!R99/3)</f>
        <v>-0.5966313684943606</v>
      </c>
      <c r="AT99" s="11">
        <f>IF(('OddsRatio_working_3-way'!X99=0),IF(Q99&gt;0,-Q99^(1/3),(-Q99)^(1/3)),'OddsRatio_working_3-way'!AN99-'OddsRatio_working_3-way'!R99/3)</f>
        <v>-0.44578526333298774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1.76</v>
      </c>
      <c r="B100" s="4">
        <f>IF('True_Odds_Calculator_3-way'!B101="","",'True_Odds_Calculator_3-way'!B101)</f>
        <v>3.56</v>
      </c>
      <c r="C100" s="4">
        <f>IF('True_Odds_Calculator_3-way'!C101="","",'True_Odds_Calculator_3-way'!C101)</f>
        <v>5.49</v>
      </c>
      <c r="D100" s="9">
        <f t="shared" si="26"/>
        <v>0.55520166216571254</v>
      </c>
      <c r="E100" s="9">
        <f t="shared" si="27"/>
        <v>0.27037245756409739</v>
      </c>
      <c r="F100" s="9">
        <f t="shared" si="28"/>
        <v>0.1744258802701901</v>
      </c>
      <c r="G100" s="9">
        <f t="shared" si="29"/>
        <v>1.0541412440150522</v>
      </c>
      <c r="H100" s="9">
        <f t="shared" si="30"/>
        <v>1.8011473454514395</v>
      </c>
      <c r="I100" s="9">
        <f t="shared" si="31"/>
        <v>3.6986015846785327</v>
      </c>
      <c r="J100" s="9">
        <f t="shared" si="32"/>
        <v>5.7330941856275839</v>
      </c>
      <c r="K100" s="11">
        <f t="shared" si="33"/>
        <v>0.56818181818181823</v>
      </c>
      <c r="L100" s="11">
        <f t="shared" si="34"/>
        <v>0.2808988764044944</v>
      </c>
      <c r="M100" s="11">
        <f t="shared" si="35"/>
        <v>0.18214936247723132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-0.25395974852596692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0.22704713370581858</v>
      </c>
      <c r="Q100" s="11">
        <f>2*'OddsRatio_working_3-way'!K100*'OddsRatio_working_3-way'!L100*'OddsRatio_working_3-way'!M100</f>
        <v>5.8142671883692335E-2</v>
      </c>
      <c r="R100" s="11">
        <f t="shared" si="36"/>
        <v>0</v>
      </c>
      <c r="S100" s="11">
        <f t="shared" si="37"/>
        <v>-0.89402803012542531</v>
      </c>
      <c r="T100" s="11">
        <f t="shared" si="38"/>
        <v>-0.22894443793224717</v>
      </c>
      <c r="U100" s="11">
        <f>'OddsRatio_working_3-way'!S100-'OddsRatio_working_3-way'!R100^2/3</f>
        <v>-0.89402803012542531</v>
      </c>
      <c r="V100" s="11">
        <f>'OddsRatio_working_3-way'!S100*'OddsRatio_working_3-way'!R100/3-2*'OddsRatio_working_3-way'!R100^3/27-'OddsRatio_working_3-way'!T100</f>
        <v>0.22894443793224717</v>
      </c>
      <c r="W100" s="11">
        <f>'OddsRatio_working_3-way'!V100^2+4*'OddsRatio_working_3-way'!U100^3/27</f>
        <v>-5.3448769401103755E-2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0.16268399203764358</v>
      </c>
      <c r="Y100" s="11">
        <f>IF('OddsRatio_working_3-way'!W100&gt;=0,IF('OddsRatio_working_3-way'!V100+SQRT('OddsRatio_working_3-way'!W100)&gt;0,0,PI()),ACOS('OddsRatio_working_3-way'!V100/(2*'OddsRatio_working_3-way'!X100)))</f>
        <v>0.79027813662720681</v>
      </c>
      <c r="Z100" s="11">
        <f>'OddsRatio_working_3-way'!X100^(1/3)*COS('OddsRatio_working_3-way'!Y100/3)</f>
        <v>0.52707062200752608</v>
      </c>
      <c r="AA100" s="11">
        <f>'OddsRatio_working_3-way'!X100^(1/3)*COS(('OddsRatio_working_3-way'!Y100+2*PI())/3)</f>
        <v>-0.38663862978033381</v>
      </c>
      <c r="AB100" s="11">
        <f>'OddsRatio_working_3-way'!X100^(1/3)*COS(('OddsRatio_working_3-way'!Y100+4*PI())/3)</f>
        <v>-0.14043199222719235</v>
      </c>
      <c r="AC100" s="11">
        <f>'OddsRatio_working_3-way'!X100^(1/3)*SIN('OddsRatio_working_3-way'!Y100/3)</f>
        <v>0.14214746846757881</v>
      </c>
      <c r="AD100" s="11">
        <f>'OddsRatio_working_3-way'!X100^(1/3)*SIN(('OddsRatio_working_3-way'!Y100+2*PI())/3)</f>
        <v>0.38538281401319358</v>
      </c>
      <c r="AE100" s="11">
        <f>'OddsRatio_working_3-way'!X100^(1/3)*SIN(('OddsRatio_working_3-way'!Y100+4*PI())/3)</f>
        <v>-0.52753028248077238</v>
      </c>
      <c r="AF100" s="11">
        <f>-'OddsRatio_working_3-way'!U100/(3*'OddsRatio_working_3-way'!X100^(1/3))*COS(('OddsRatio_working_3-way'!Y100)/3)</f>
        <v>0.52707062200752608</v>
      </c>
      <c r="AG100" s="11">
        <f>-'OddsRatio_working_3-way'!U100/(3*'OddsRatio_working_3-way'!X100^(1/3))*COS(('OddsRatio_working_3-way'!Y100+2*PI())/3)</f>
        <v>-0.38663862978033381</v>
      </c>
      <c r="AH100" s="11">
        <f>-'OddsRatio_working_3-way'!U100/(3*'OddsRatio_working_3-way'!X100^(1/3))*COS(('OddsRatio_working_3-way'!Y100+4*PI())/3)</f>
        <v>-0.14043199222719235</v>
      </c>
      <c r="AI100" s="11">
        <f>'OddsRatio_working_3-way'!U100/(3*'OddsRatio_working_3-way'!X100^(1/3))*SIN(('OddsRatio_working_3-way'!Y100)/3)</f>
        <v>-0.14214746846757881</v>
      </c>
      <c r="AJ100" s="11">
        <f>'OddsRatio_working_3-way'!U100/(3*'OddsRatio_working_3-way'!X100^(1/3))*SIN(('OddsRatio_working_3-way'!Y100+2*PI())/3)</f>
        <v>-0.38538281401319358</v>
      </c>
      <c r="AK100" s="11">
        <f>'OddsRatio_working_3-way'!U100/(3*'OddsRatio_working_3-way'!X100^(1/3))*SIN(('OddsRatio_working_3-way'!Y100+4*PI())/3)</f>
        <v>0.52753028248077238</v>
      </c>
      <c r="AL100" s="11">
        <f>'OddsRatio_working_3-way'!Z100+'OddsRatio_working_3-way'!AF100</f>
        <v>1.0541412440150522</v>
      </c>
      <c r="AM100" s="11">
        <f>'OddsRatio_working_3-way'!AA100+'OddsRatio_working_3-way'!AG100</f>
        <v>-0.77327725956066762</v>
      </c>
      <c r="AN100" s="11">
        <f>'OddsRatio_working_3-way'!AB100+'OddsRatio_working_3-way'!AH100</f>
        <v>-0.28086398445438471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1.0541412440150522</v>
      </c>
      <c r="AS100" s="11">
        <f>IF(('OddsRatio_working_3-way'!X100=0),IF(Q100&gt;0,-Q100^(1/3),(-Q100)^(1/3)),'OddsRatio_working_3-way'!AM100-'OddsRatio_working_3-way'!R100/3)</f>
        <v>-0.77327725956066762</v>
      </c>
      <c r="AT100" s="11">
        <f>IF(('OddsRatio_working_3-way'!X100=0),IF(Q100&gt;0,-Q100^(1/3),(-Q100)^(1/3)),'OddsRatio_working_3-way'!AN100-'OddsRatio_working_3-way'!R100/3)</f>
        <v>-0.28086398445438471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2.2799999999999998</v>
      </c>
      <c r="B101" s="4">
        <f>IF('True_Odds_Calculator_3-way'!B102="","",'True_Odds_Calculator_3-way'!B102)</f>
        <v>3.18</v>
      </c>
      <c r="C101" s="4">
        <f>IF('True_Odds_Calculator_3-way'!C102="","",'True_Odds_Calculator_3-way'!C102)</f>
        <v>3.65</v>
      </c>
      <c r="D101" s="9">
        <f t="shared" si="26"/>
        <v>0.42848437454170496</v>
      </c>
      <c r="E101" s="9">
        <f t="shared" si="27"/>
        <v>0.30565703512985359</v>
      </c>
      <c r="F101" s="9">
        <f t="shared" si="28"/>
        <v>0.2658585903284415</v>
      </c>
      <c r="G101" s="9">
        <f t="shared" si="29"/>
        <v>1.042037023793116</v>
      </c>
      <c r="H101" s="9">
        <f t="shared" si="30"/>
        <v>2.3338073904551884</v>
      </c>
      <c r="I101" s="9">
        <f t="shared" si="31"/>
        <v>3.2716407118689927</v>
      </c>
      <c r="J101" s="9">
        <f t="shared" si="32"/>
        <v>3.7613981130517571</v>
      </c>
      <c r="K101" s="11">
        <f t="shared" si="33"/>
        <v>0.43859649122807021</v>
      </c>
      <c r="L101" s="11">
        <f t="shared" si="34"/>
        <v>0.31446540880503143</v>
      </c>
      <c r="M101" s="11">
        <f t="shared" si="35"/>
        <v>0.27397260273972601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-0.27942001121525273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0.23088003458288181</v>
      </c>
      <c r="Q101" s="11">
        <f>2*'OddsRatio_working_3-way'!K101*'OddsRatio_working_3-way'!L101*'OddsRatio_working_3-way'!M101</f>
        <v>7.5574479405198611E-2</v>
      </c>
      <c r="R101" s="11">
        <f t="shared" si="36"/>
        <v>0</v>
      </c>
      <c r="S101" s="11">
        <f t="shared" si="37"/>
        <v>-0.82628310541803718</v>
      </c>
      <c r="T101" s="11">
        <f t="shared" si="38"/>
        <v>-0.27046910160983206</v>
      </c>
      <c r="U101" s="11">
        <f>'OddsRatio_working_3-way'!S101-'OddsRatio_working_3-way'!R101^2/3</f>
        <v>-0.82628310541803718</v>
      </c>
      <c r="V101" s="11">
        <f>'OddsRatio_working_3-way'!S101*'OddsRatio_working_3-way'!R101/3-2*'OddsRatio_working_3-way'!R101^3/27-'OddsRatio_working_3-way'!T101</f>
        <v>0.27046910160983206</v>
      </c>
      <c r="W101" s="11">
        <f>'OddsRatio_working_3-way'!V101^2+4*'OddsRatio_working_3-way'!U101^3/27</f>
        <v>-1.0422708441437611E-2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0.14454778048025096</v>
      </c>
      <c r="Y101" s="11">
        <f>IF('OddsRatio_working_3-way'!W101&gt;=0,IF('OddsRatio_working_3-way'!V101+SQRT('OddsRatio_working_3-way'!W101)&gt;0,0,PI()),ACOS('OddsRatio_working_3-way'!V101/(2*'OddsRatio_working_3-way'!X101)))</f>
        <v>0.3609269301050444</v>
      </c>
      <c r="Z101" s="11">
        <f>'OddsRatio_working_3-way'!X101^(1/3)*COS('OddsRatio_working_3-way'!Y101/3)</f>
        <v>0.52101851189655801</v>
      </c>
      <c r="AA101" s="11">
        <f>'OddsRatio_working_3-way'!X101^(1/3)*COS(('OddsRatio_working_3-way'!Y101+2*PI())/3)</f>
        <v>-0.31505794108670793</v>
      </c>
      <c r="AB101" s="11">
        <f>'OddsRatio_working_3-way'!X101^(1/3)*COS(('OddsRatio_working_3-way'!Y101+4*PI())/3)</f>
        <v>-0.20596057080985017</v>
      </c>
      <c r="AC101" s="11">
        <f>'OddsRatio_working_3-way'!X101^(1/3)*SIN('OddsRatio_working_3-way'!Y101/3)</f>
        <v>6.2987396097224091E-2</v>
      </c>
      <c r="AD101" s="11">
        <f>'OddsRatio_working_3-way'!X101^(1/3)*SIN(('OddsRatio_working_3-way'!Y101+2*PI())/3)</f>
        <v>0.41972156909577191</v>
      </c>
      <c r="AE101" s="11">
        <f>'OddsRatio_working_3-way'!X101^(1/3)*SIN(('OddsRatio_working_3-way'!Y101+4*PI())/3)</f>
        <v>-0.482708965192996</v>
      </c>
      <c r="AF101" s="11">
        <f>-'OddsRatio_working_3-way'!U101/(3*'OddsRatio_working_3-way'!X101^(1/3))*COS(('OddsRatio_working_3-way'!Y101)/3)</f>
        <v>0.52101851189655801</v>
      </c>
      <c r="AG101" s="11">
        <f>-'OddsRatio_working_3-way'!U101/(3*'OddsRatio_working_3-way'!X101^(1/3))*COS(('OddsRatio_working_3-way'!Y101+2*PI())/3)</f>
        <v>-0.31505794108670793</v>
      </c>
      <c r="AH101" s="11">
        <f>-'OddsRatio_working_3-way'!U101/(3*'OddsRatio_working_3-way'!X101^(1/3))*COS(('OddsRatio_working_3-way'!Y101+4*PI())/3)</f>
        <v>-0.20596057080985017</v>
      </c>
      <c r="AI101" s="11">
        <f>'OddsRatio_working_3-way'!U101/(3*'OddsRatio_working_3-way'!X101^(1/3))*SIN(('OddsRatio_working_3-way'!Y101)/3)</f>
        <v>-6.2987396097224091E-2</v>
      </c>
      <c r="AJ101" s="11">
        <f>'OddsRatio_working_3-way'!U101/(3*'OddsRatio_working_3-way'!X101^(1/3))*SIN(('OddsRatio_working_3-way'!Y101+2*PI())/3)</f>
        <v>-0.41972156909577191</v>
      </c>
      <c r="AK101" s="11">
        <f>'OddsRatio_working_3-way'!U101/(3*'OddsRatio_working_3-way'!X101^(1/3))*SIN(('OddsRatio_working_3-way'!Y101+4*PI())/3)</f>
        <v>0.482708965192996</v>
      </c>
      <c r="AL101" s="11">
        <f>'OddsRatio_working_3-way'!Z101+'OddsRatio_working_3-way'!AF101</f>
        <v>1.042037023793116</v>
      </c>
      <c r="AM101" s="11">
        <f>'OddsRatio_working_3-way'!AA101+'OddsRatio_working_3-way'!AG101</f>
        <v>-0.63011588217341585</v>
      </c>
      <c r="AN101" s="11">
        <f>'OddsRatio_working_3-way'!AB101+'OddsRatio_working_3-way'!AH101</f>
        <v>-0.41192114161970034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1.042037023793116</v>
      </c>
      <c r="AS101" s="11">
        <f>IF(('OddsRatio_working_3-way'!X101=0),IF(Q101&gt;0,-Q101^(1/3),(-Q101)^(1/3)),'OddsRatio_working_3-way'!AM101-'OddsRatio_working_3-way'!R101/3)</f>
        <v>-0.63011588217341585</v>
      </c>
      <c r="AT101" s="11">
        <f>IF(('OddsRatio_working_3-way'!X101=0),IF(Q101&gt;0,-Q101^(1/3),(-Q101)^(1/3)),'OddsRatio_working_3-way'!AN101-'OddsRatio_working_3-way'!R101/3)</f>
        <v>-0.41192114161970034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2.4</v>
      </c>
      <c r="B102" s="4">
        <f>IF('True_Odds_Calculator_3-way'!B103="","",'True_Odds_Calculator_3-way'!B103)</f>
        <v>3.11</v>
      </c>
      <c r="C102" s="4">
        <f>IF('True_Odds_Calculator_3-way'!C103="","",'True_Odds_Calculator_3-way'!C103)</f>
        <v>3.44</v>
      </c>
      <c r="D102" s="9">
        <f t="shared" si="26"/>
        <v>0.40610702174584634</v>
      </c>
      <c r="E102" s="9">
        <f t="shared" si="27"/>
        <v>0.31210466139738224</v>
      </c>
      <c r="F102" s="9">
        <f t="shared" si="28"/>
        <v>0.28178831685677147</v>
      </c>
      <c r="G102" s="9">
        <f t="shared" si="29"/>
        <v>1.044575068802974</v>
      </c>
      <c r="H102" s="9">
        <f t="shared" si="30"/>
        <v>2.4624050963241637</v>
      </c>
      <c r="I102" s="9">
        <f t="shared" si="31"/>
        <v>3.2040533951742747</v>
      </c>
      <c r="J102" s="9">
        <f t="shared" si="32"/>
        <v>3.5487631678792564</v>
      </c>
      <c r="K102" s="11">
        <f t="shared" si="33"/>
        <v>0.41666666666666669</v>
      </c>
      <c r="L102" s="11">
        <f t="shared" si="34"/>
        <v>0.32154340836012862</v>
      </c>
      <c r="M102" s="11">
        <f t="shared" si="35"/>
        <v>0.29069767441860467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-0.28071798898277622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0.23173247089907528</v>
      </c>
      <c r="Q102" s="11">
        <f>2*'OddsRatio_working_3-way'!K102*'OddsRatio_working_3-way'!L102*'OddsRatio_working_3-way'!M102</f>
        <v>7.7893267529100932E-2</v>
      </c>
      <c r="R102" s="11">
        <f t="shared" si="36"/>
        <v>0</v>
      </c>
      <c r="S102" s="11">
        <f t="shared" si="37"/>
        <v>-0.82549918421257107</v>
      </c>
      <c r="T102" s="11">
        <f t="shared" si="38"/>
        <v>-0.27747871738237684</v>
      </c>
      <c r="U102" s="11">
        <f>'OddsRatio_working_3-way'!S102-'OddsRatio_working_3-way'!R102^2/3</f>
        <v>-0.82549918421257107</v>
      </c>
      <c r="V102" s="11">
        <f>'OddsRatio_working_3-way'!S102*'OddsRatio_working_3-way'!R102/3-2*'OddsRatio_working_3-way'!R102^3/27-'OddsRatio_working_3-way'!T102</f>
        <v>0.27747871738237684</v>
      </c>
      <c r="W102" s="11">
        <f>'OddsRatio_working_3-way'!V102^2+4*'OddsRatio_working_3-way'!U102^3/27</f>
        <v>-6.3441560103504463E-3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0.14434212362519075</v>
      </c>
      <c r="Y102" s="11">
        <f>IF('OddsRatio_working_3-way'!W102&gt;=0,IF('OddsRatio_working_3-way'!V102+SQRT('OddsRatio_working_3-way'!W102)&gt;0,0,PI()),ACOS('OddsRatio_working_3-way'!V102/(2*'OddsRatio_working_3-way'!X102)))</f>
        <v>0.27953394380789853</v>
      </c>
      <c r="Z102" s="11">
        <f>'OddsRatio_working_3-way'!X102^(1/3)*COS('OddsRatio_working_3-way'!Y102/3)</f>
        <v>0.52228753440148712</v>
      </c>
      <c r="AA102" s="11">
        <f>'OddsRatio_working_3-way'!X102^(1/3)*COS(('OddsRatio_working_3-way'!Y102+2*PI())/3)</f>
        <v>-0.30341189478825742</v>
      </c>
      <c r="AB102" s="11">
        <f>'OddsRatio_working_3-way'!X102^(1/3)*COS(('OddsRatio_working_3-way'!Y102+4*PI())/3)</f>
        <v>-0.21887563961322987</v>
      </c>
      <c r="AC102" s="11">
        <f>'OddsRatio_working_3-way'!X102^(1/3)*SIN('OddsRatio_working_3-way'!Y102/3)</f>
        <v>4.8807029681585255E-2</v>
      </c>
      <c r="AD102" s="11">
        <f>'OddsRatio_working_3-way'!X102^(1/3)*SIN(('OddsRatio_working_3-way'!Y102+2*PI())/3)</f>
        <v>0.42791075803083423</v>
      </c>
      <c r="AE102" s="11">
        <f>'OddsRatio_working_3-way'!X102^(1/3)*SIN(('OddsRatio_working_3-way'!Y102+4*PI())/3)</f>
        <v>-0.47671778771241929</v>
      </c>
      <c r="AF102" s="11">
        <f>-'OddsRatio_working_3-way'!U102/(3*'OddsRatio_working_3-way'!X102^(1/3))*COS(('OddsRatio_working_3-way'!Y102)/3)</f>
        <v>0.52228753440148701</v>
      </c>
      <c r="AG102" s="11">
        <f>-'OddsRatio_working_3-way'!U102/(3*'OddsRatio_working_3-way'!X102^(1/3))*COS(('OddsRatio_working_3-way'!Y102+2*PI())/3)</f>
        <v>-0.30341189478825736</v>
      </c>
      <c r="AH102" s="11">
        <f>-'OddsRatio_working_3-way'!U102/(3*'OddsRatio_working_3-way'!X102^(1/3))*COS(('OddsRatio_working_3-way'!Y102+4*PI())/3)</f>
        <v>-0.21887563961322981</v>
      </c>
      <c r="AI102" s="11">
        <f>'OddsRatio_working_3-way'!U102/(3*'OddsRatio_working_3-way'!X102^(1/3))*SIN(('OddsRatio_working_3-way'!Y102)/3)</f>
        <v>-4.8807029681585241E-2</v>
      </c>
      <c r="AJ102" s="11">
        <f>'OddsRatio_working_3-way'!U102/(3*'OddsRatio_working_3-way'!X102^(1/3))*SIN(('OddsRatio_working_3-way'!Y102+2*PI())/3)</f>
        <v>-0.42791075803083417</v>
      </c>
      <c r="AK102" s="11">
        <f>'OddsRatio_working_3-way'!U102/(3*'OddsRatio_working_3-way'!X102^(1/3))*SIN(('OddsRatio_working_3-way'!Y102+4*PI())/3)</f>
        <v>0.47671778771241918</v>
      </c>
      <c r="AL102" s="11">
        <f>'OddsRatio_working_3-way'!Z102+'OddsRatio_working_3-way'!AF102</f>
        <v>1.044575068802974</v>
      </c>
      <c r="AM102" s="11">
        <f>'OddsRatio_working_3-way'!AA102+'OddsRatio_working_3-way'!AG102</f>
        <v>-0.60682378957651473</v>
      </c>
      <c r="AN102" s="11">
        <f>'OddsRatio_working_3-way'!AB102+'OddsRatio_working_3-way'!AH102</f>
        <v>-0.43775127922645968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1.044575068802974</v>
      </c>
      <c r="AS102" s="11">
        <f>IF(('OddsRatio_working_3-way'!X102=0),IF(Q102&gt;0,-Q102^(1/3),(-Q102)^(1/3)),'OddsRatio_working_3-way'!AM102-'OddsRatio_working_3-way'!R102/3)</f>
        <v>-0.60682378957651473</v>
      </c>
      <c r="AT102" s="11">
        <f>IF(('OddsRatio_working_3-way'!X102=0),IF(Q102&gt;0,-Q102^(1/3),(-Q102)^(1/3)),'OddsRatio_working_3-way'!AN102-'OddsRatio_working_3-way'!R102/3)</f>
        <v>-0.43775127922645968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2.23</v>
      </c>
      <c r="B103" s="4">
        <f>IF('True_Odds_Calculator_3-way'!B104="","",'True_Odds_Calculator_3-way'!B104)</f>
        <v>3.22</v>
      </c>
      <c r="C103" s="4">
        <f>IF('True_Odds_Calculator_3-way'!C104="","",'True_Odds_Calculator_3-way'!C104)</f>
        <v>3.73</v>
      </c>
      <c r="D103" s="9">
        <f t="shared" si="26"/>
        <v>0.43820240695973767</v>
      </c>
      <c r="E103" s="9">
        <f t="shared" si="27"/>
        <v>0.30175518486354252</v>
      </c>
      <c r="F103" s="9">
        <f t="shared" si="28"/>
        <v>0.26004240817671986</v>
      </c>
      <c r="G103" s="9">
        <f t="shared" si="29"/>
        <v>1.0423174390363525</v>
      </c>
      <c r="H103" s="9">
        <f t="shared" si="30"/>
        <v>2.2820504500147134</v>
      </c>
      <c r="I103" s="9">
        <f t="shared" si="31"/>
        <v>3.3139447146607024</v>
      </c>
      <c r="J103" s="9">
        <f t="shared" si="32"/>
        <v>3.8455266085692417</v>
      </c>
      <c r="K103" s="11">
        <f t="shared" si="33"/>
        <v>0.44843049327354262</v>
      </c>
      <c r="L103" s="11">
        <f t="shared" si="34"/>
        <v>0.3105590062111801</v>
      </c>
      <c r="M103" s="11">
        <f t="shared" si="35"/>
        <v>0.26809651474530832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-0.27832432621737202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0.23073788557028732</v>
      </c>
      <c r="Q103" s="11">
        <f>2*'OddsRatio_working_3-way'!K103*'OddsRatio_working_3-way'!L103*'OddsRatio_working_3-way'!M103</f>
        <v>7.4672454877115643E-2</v>
      </c>
      <c r="R103" s="11">
        <f t="shared" si="36"/>
        <v>0</v>
      </c>
      <c r="S103" s="11">
        <f t="shared" si="37"/>
        <v>-0.82902521926912143</v>
      </c>
      <c r="T103" s="11">
        <f t="shared" si="38"/>
        <v>-0.26829295121978042</v>
      </c>
      <c r="U103" s="11">
        <f>'OddsRatio_working_3-way'!S103-'OddsRatio_working_3-way'!R103^2/3</f>
        <v>-0.82902521926912143</v>
      </c>
      <c r="V103" s="11">
        <f>'OddsRatio_working_3-way'!S103*'OddsRatio_working_3-way'!R103/3-2*'OddsRatio_working_3-way'!R103^3/27-'OddsRatio_working_3-way'!T103</f>
        <v>0.26829295121978042</v>
      </c>
      <c r="W103" s="11">
        <f>'OddsRatio_working_3-way'!V103^2+4*'OddsRatio_working_3-way'!U103^3/27</f>
        <v>-1.2429971693034975E-2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0.14526792433917962</v>
      </c>
      <c r="Y103" s="11">
        <f>IF('OddsRatio_working_3-way'!W103&gt;=0,IF('OddsRatio_working_3-way'!V103+SQRT('OddsRatio_working_3-way'!W103)&gt;0,0,PI()),ACOS('OddsRatio_working_3-way'!V103/(2*'OddsRatio_working_3-way'!X103)))</f>
        <v>0.39384131985978832</v>
      </c>
      <c r="Z103" s="11">
        <f>'OddsRatio_working_3-way'!X103^(1/3)*COS('OddsRatio_working_3-way'!Y103/3)</f>
        <v>0.52115871951817627</v>
      </c>
      <c r="AA103" s="11">
        <f>'OddsRatio_working_3-way'!X103^(1/3)*COS(('OddsRatio_working_3-way'!Y103+2*PI())/3)</f>
        <v>-0.32017379423003156</v>
      </c>
      <c r="AB103" s="11">
        <f>'OddsRatio_working_3-way'!X103^(1/3)*COS(('OddsRatio_working_3-way'!Y103+4*PI())/3)</f>
        <v>-0.20098492528814457</v>
      </c>
      <c r="AC103" s="11">
        <f>'OddsRatio_working_3-way'!X103^(1/3)*SIN('OddsRatio_working_3-way'!Y103/3)</f>
        <v>6.8813725568005413E-2</v>
      </c>
      <c r="AD103" s="11">
        <f>'OddsRatio_working_3-way'!X103^(1/3)*SIN(('OddsRatio_working_3-way'!Y103+2*PI())/3)</f>
        <v>0.41692982772250686</v>
      </c>
      <c r="AE103" s="11">
        <f>'OddsRatio_working_3-way'!X103^(1/3)*SIN(('OddsRatio_working_3-way'!Y103+4*PI())/3)</f>
        <v>-0.48574355329051233</v>
      </c>
      <c r="AF103" s="11">
        <f>-'OddsRatio_working_3-way'!U103/(3*'OddsRatio_working_3-way'!X103^(1/3))*COS(('OddsRatio_working_3-way'!Y103)/3)</f>
        <v>0.52115871951817627</v>
      </c>
      <c r="AG103" s="11">
        <f>-'OddsRatio_working_3-way'!U103/(3*'OddsRatio_working_3-way'!X103^(1/3))*COS(('OddsRatio_working_3-way'!Y103+2*PI())/3)</f>
        <v>-0.32017379423003156</v>
      </c>
      <c r="AH103" s="11">
        <f>-'OddsRatio_working_3-way'!U103/(3*'OddsRatio_working_3-way'!X103^(1/3))*COS(('OddsRatio_working_3-way'!Y103+4*PI())/3)</f>
        <v>-0.20098492528814457</v>
      </c>
      <c r="AI103" s="11">
        <f>'OddsRatio_working_3-way'!U103/(3*'OddsRatio_working_3-way'!X103^(1/3))*SIN(('OddsRatio_working_3-way'!Y103)/3)</f>
        <v>-6.8813725568005413E-2</v>
      </c>
      <c r="AJ103" s="11">
        <f>'OddsRatio_working_3-way'!U103/(3*'OddsRatio_working_3-way'!X103^(1/3))*SIN(('OddsRatio_working_3-way'!Y103+2*PI())/3)</f>
        <v>-0.41692982772250686</v>
      </c>
      <c r="AK103" s="11">
        <f>'OddsRatio_working_3-way'!U103/(3*'OddsRatio_working_3-way'!X103^(1/3))*SIN(('OddsRatio_working_3-way'!Y103+4*PI())/3)</f>
        <v>0.48574355329051233</v>
      </c>
      <c r="AL103" s="11">
        <f>'OddsRatio_working_3-way'!Z103+'OddsRatio_working_3-way'!AF103</f>
        <v>1.0423174390363525</v>
      </c>
      <c r="AM103" s="11">
        <f>'OddsRatio_working_3-way'!AA103+'OddsRatio_working_3-way'!AG103</f>
        <v>-0.64034758846006312</v>
      </c>
      <c r="AN103" s="11">
        <f>'OddsRatio_working_3-way'!AB103+'OddsRatio_working_3-way'!AH103</f>
        <v>-0.40196985057628914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1.0423174390363525</v>
      </c>
      <c r="AS103" s="11">
        <f>IF(('OddsRatio_working_3-way'!X103=0),IF(Q103&gt;0,-Q103^(1/3),(-Q103)^(1/3)),'OddsRatio_working_3-way'!AM103-'OddsRatio_working_3-way'!R103/3)</f>
        <v>-0.64034758846006312</v>
      </c>
      <c r="AT103" s="11">
        <f>IF(('OddsRatio_working_3-way'!X103=0),IF(Q103&gt;0,-Q103^(1/3),(-Q103)^(1/3)),'OddsRatio_working_3-way'!AN103-'OddsRatio_working_3-way'!R103/3)</f>
        <v>-0.40196985057628914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2.46</v>
      </c>
      <c r="B104" s="4">
        <f>IF('True_Odds_Calculator_3-way'!B105="","",'True_Odds_Calculator_3-way'!B105)</f>
        <v>3.24</v>
      </c>
      <c r="C104" s="4">
        <f>IF('True_Odds_Calculator_3-way'!C105="","",'True_Odds_Calculator_3-way'!C105)</f>
        <v>3.19</v>
      </c>
      <c r="D104" s="9">
        <f t="shared" si="26"/>
        <v>0.39616709602496525</v>
      </c>
      <c r="E104" s="9">
        <f t="shared" si="27"/>
        <v>0.29953757425539485</v>
      </c>
      <c r="F104" s="9">
        <f t="shared" si="28"/>
        <v>0.3042953297196398</v>
      </c>
      <c r="G104" s="9">
        <f t="shared" si="29"/>
        <v>1.0439639862941963</v>
      </c>
      <c r="H104" s="9">
        <f t="shared" si="30"/>
        <v>2.5241874199895262</v>
      </c>
      <c r="I104" s="9">
        <f t="shared" si="31"/>
        <v>3.338479329299</v>
      </c>
      <c r="J104" s="9">
        <f t="shared" si="32"/>
        <v>3.2862811299842902</v>
      </c>
      <c r="K104" s="11">
        <f t="shared" si="33"/>
        <v>0.4065040650406504</v>
      </c>
      <c r="L104" s="11">
        <f t="shared" si="34"/>
        <v>0.30864197530864196</v>
      </c>
      <c r="M104" s="11">
        <f t="shared" si="35"/>
        <v>0.31347962382445144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-0.2816917894013492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0.2316565020985169</v>
      </c>
      <c r="Q104" s="11">
        <f>2*'OddsRatio_working_3-way'!K104*'OddsRatio_working_3-way'!L104*'OddsRatio_working_3-way'!M104</f>
        <v>7.8660951476576188E-2</v>
      </c>
      <c r="R104" s="11">
        <f t="shared" si="36"/>
        <v>0</v>
      </c>
      <c r="S104" s="11">
        <f t="shared" si="37"/>
        <v>-0.82237576959851333</v>
      </c>
      <c r="T104" s="11">
        <f t="shared" si="38"/>
        <v>-0.2792447434969485</v>
      </c>
      <c r="U104" s="11">
        <f>'OddsRatio_working_3-way'!S104-'OddsRatio_working_3-way'!R104^2/3</f>
        <v>-0.82237576959851333</v>
      </c>
      <c r="V104" s="11">
        <f>'OddsRatio_working_3-way'!S104*'OddsRatio_working_3-way'!R104/3-2*'OddsRatio_working_3-way'!R104^3/27-'OddsRatio_working_3-way'!T104</f>
        <v>0.2792447434969485</v>
      </c>
      <c r="W104" s="11">
        <f>'OddsRatio_working_3-way'!V104^2+4*'OddsRatio_working_3-way'!U104^3/27</f>
        <v>-4.4185659367824703E-3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0.14352368507275989</v>
      </c>
      <c r="Y104" s="11">
        <f>IF('OddsRatio_working_3-way'!W104&gt;=0,IF('OddsRatio_working_3-way'!V104+SQRT('OddsRatio_working_3-way'!W104)&gt;0,0,PI()),ACOS('OddsRatio_working_3-way'!V104/(2*'OddsRatio_working_3-way'!X104)))</f>
        <v>0.23369387354665316</v>
      </c>
      <c r="Z104" s="11">
        <f>'OddsRatio_working_3-way'!X104^(1/3)*COS('OddsRatio_working_3-way'!Y104/3)</f>
        <v>0.52198199314709814</v>
      </c>
      <c r="AA104" s="11">
        <f>'OddsRatio_working_3-way'!X104^(1/3)*COS(('OddsRatio_working_3-way'!Y104+2*PI())/3)</f>
        <v>-0.29627614248886919</v>
      </c>
      <c r="AB104" s="11">
        <f>'OddsRatio_working_3-way'!X104^(1/3)*COS(('OddsRatio_working_3-way'!Y104+4*PI())/3)</f>
        <v>-0.22570585065822912</v>
      </c>
      <c r="AC104" s="11">
        <f>'OddsRatio_working_3-way'!X104^(1/3)*SIN('OddsRatio_working_3-way'!Y104/3)</f>
        <v>4.0743776985210471E-2</v>
      </c>
      <c r="AD104" s="11">
        <f>'OddsRatio_working_3-way'!X104^(1/3)*SIN(('OddsRatio_working_3-way'!Y104+2*PI())/3)</f>
        <v>0.43167777789081646</v>
      </c>
      <c r="AE104" s="11">
        <f>'OddsRatio_working_3-way'!X104^(1/3)*SIN(('OddsRatio_working_3-way'!Y104+4*PI())/3)</f>
        <v>-0.47242155487602699</v>
      </c>
      <c r="AF104" s="11">
        <f>-'OddsRatio_working_3-way'!U104/(3*'OddsRatio_working_3-way'!X104^(1/3))*COS(('OddsRatio_working_3-way'!Y104)/3)</f>
        <v>0.52198199314709814</v>
      </c>
      <c r="AG104" s="11">
        <f>-'OddsRatio_working_3-way'!U104/(3*'OddsRatio_working_3-way'!X104^(1/3))*COS(('OddsRatio_working_3-way'!Y104+2*PI())/3)</f>
        <v>-0.29627614248886919</v>
      </c>
      <c r="AH104" s="11">
        <f>-'OddsRatio_working_3-way'!U104/(3*'OddsRatio_working_3-way'!X104^(1/3))*COS(('OddsRatio_working_3-way'!Y104+4*PI())/3)</f>
        <v>-0.22570585065822912</v>
      </c>
      <c r="AI104" s="11">
        <f>'OddsRatio_working_3-way'!U104/(3*'OddsRatio_working_3-way'!X104^(1/3))*SIN(('OddsRatio_working_3-way'!Y104)/3)</f>
        <v>-4.0743776985210471E-2</v>
      </c>
      <c r="AJ104" s="11">
        <f>'OddsRatio_working_3-way'!U104/(3*'OddsRatio_working_3-way'!X104^(1/3))*SIN(('OddsRatio_working_3-way'!Y104+2*PI())/3)</f>
        <v>-0.43167777789081646</v>
      </c>
      <c r="AK104" s="11">
        <f>'OddsRatio_working_3-way'!U104/(3*'OddsRatio_working_3-way'!X104^(1/3))*SIN(('OddsRatio_working_3-way'!Y104+4*PI())/3)</f>
        <v>0.47242155487602699</v>
      </c>
      <c r="AL104" s="11">
        <f>'OddsRatio_working_3-way'!Z104+'OddsRatio_working_3-way'!AF104</f>
        <v>1.0439639862941963</v>
      </c>
      <c r="AM104" s="11">
        <f>'OddsRatio_working_3-way'!AA104+'OddsRatio_working_3-way'!AG104</f>
        <v>-0.59255228497773837</v>
      </c>
      <c r="AN104" s="11">
        <f>'OddsRatio_working_3-way'!AB104+'OddsRatio_working_3-way'!AH104</f>
        <v>-0.45141170131645825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1.0439639862941963</v>
      </c>
      <c r="AS104" s="11">
        <f>IF(('OddsRatio_working_3-way'!X104=0),IF(Q104&gt;0,-Q104^(1/3),(-Q104)^(1/3)),'OddsRatio_working_3-way'!AM104-'OddsRatio_working_3-way'!R104/3)</f>
        <v>-0.59255228497773837</v>
      </c>
      <c r="AT104" s="11">
        <f>IF(('OddsRatio_working_3-way'!X104=0),IF(Q104&gt;0,-Q104^(1/3),(-Q104)^(1/3)),'OddsRatio_working_3-way'!AN104-'OddsRatio_working_3-way'!R104/3)</f>
        <v>-0.45141170131645825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1.59</v>
      </c>
      <c r="B105" s="4">
        <f>IF('True_Odds_Calculator_3-way'!B106="","",'True_Odds_Calculator_3-way'!B106)</f>
        <v>3.83</v>
      </c>
      <c r="C105" s="4">
        <f>IF('True_Odds_Calculator_3-way'!C106="","",'True_Odds_Calculator_3-way'!C106)</f>
        <v>7.11</v>
      </c>
      <c r="D105" s="9">
        <f t="shared" si="26"/>
        <v>0.61567290350906534</v>
      </c>
      <c r="E105" s="9">
        <f t="shared" si="27"/>
        <v>0.25036104602140391</v>
      </c>
      <c r="F105" s="9">
        <f t="shared" si="28"/>
        <v>0.13396605046953045</v>
      </c>
      <c r="G105" s="9">
        <f t="shared" si="29"/>
        <v>1.0580323654760606</v>
      </c>
      <c r="H105" s="9">
        <f t="shared" si="30"/>
        <v>1.6242390956308763</v>
      </c>
      <c r="I105" s="9">
        <f t="shared" si="31"/>
        <v>3.9942315942972528</v>
      </c>
      <c r="J105" s="9">
        <f t="shared" si="32"/>
        <v>7.4645777530587303</v>
      </c>
      <c r="K105" s="11">
        <f t="shared" si="33"/>
        <v>0.62893081761006286</v>
      </c>
      <c r="L105" s="11">
        <f t="shared" si="34"/>
        <v>0.2610966057441253</v>
      </c>
      <c r="M105" s="11">
        <f t="shared" si="35"/>
        <v>0.14064697609001406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-0.23562108872727772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0.22010372959880353</v>
      </c>
      <c r="Q105" s="11">
        <f>2*'OddsRatio_working_3-way'!K105*'OddsRatio_working_3-way'!L105*'OddsRatio_working_3-way'!M105</f>
        <v>4.6191758572676503E-2</v>
      </c>
      <c r="R105" s="11">
        <f t="shared" si="36"/>
        <v>0</v>
      </c>
      <c r="S105" s="11">
        <f t="shared" si="37"/>
        <v>-0.934142740735593</v>
      </c>
      <c r="T105" s="11">
        <f t="shared" si="38"/>
        <v>-0.19604254789834061</v>
      </c>
      <c r="U105" s="11">
        <f>'OddsRatio_working_3-way'!S105-'OddsRatio_working_3-way'!R105^2/3</f>
        <v>-0.934142740735593</v>
      </c>
      <c r="V105" s="11">
        <f>'OddsRatio_working_3-way'!S105*'OddsRatio_working_3-way'!R105/3-2*'OddsRatio_working_3-way'!R105^3/27-'OddsRatio_working_3-way'!T105</f>
        <v>0.19604254789834061</v>
      </c>
      <c r="W105" s="11">
        <f>'OddsRatio_working_3-way'!V105^2+4*'OddsRatio_working_3-way'!U105^3/27</f>
        <v>-8.2330893236466737E-2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0.17375526885747947</v>
      </c>
      <c r="Y105" s="11">
        <f>IF('OddsRatio_working_3-way'!W105&gt;=0,IF('OddsRatio_working_3-way'!V105+SQRT('OddsRatio_working_3-way'!W105)&gt;0,0,PI()),ACOS('OddsRatio_working_3-way'!V105/(2*'OddsRatio_working_3-way'!X105)))</f>
        <v>0.97141214463289172</v>
      </c>
      <c r="Z105" s="11">
        <f>'OddsRatio_working_3-way'!X105^(1/3)*COS('OddsRatio_working_3-way'!Y105/3)</f>
        <v>0.52901618273803031</v>
      </c>
      <c r="AA105" s="11">
        <f>'OddsRatio_working_3-way'!X105^(1/3)*COS(('OddsRatio_working_3-way'!Y105+2*PI())/3)</f>
        <v>-0.4182679495403222</v>
      </c>
      <c r="AB105" s="11">
        <f>'OddsRatio_working_3-way'!X105^(1/3)*COS(('OddsRatio_working_3-way'!Y105+4*PI())/3)</f>
        <v>-0.11074823319770828</v>
      </c>
      <c r="AC105" s="11">
        <f>'OddsRatio_working_3-way'!X105^(1/3)*SIN('OddsRatio_working_3-way'!Y105/3)</f>
        <v>0.17754659101152559</v>
      </c>
      <c r="AD105" s="11">
        <f>'OddsRatio_working_3-way'!X105^(1/3)*SIN(('OddsRatio_working_3-way'!Y105+2*PI())/3)</f>
        <v>0.36936815775844228</v>
      </c>
      <c r="AE105" s="11">
        <f>'OddsRatio_working_3-way'!X105^(1/3)*SIN(('OddsRatio_working_3-way'!Y105+4*PI())/3)</f>
        <v>-0.54691474876996793</v>
      </c>
      <c r="AF105" s="11">
        <f>-'OddsRatio_working_3-way'!U105/(3*'OddsRatio_working_3-way'!X105^(1/3))*COS(('OddsRatio_working_3-way'!Y105)/3)</f>
        <v>0.52901618273803031</v>
      </c>
      <c r="AG105" s="11">
        <f>-'OddsRatio_working_3-way'!U105/(3*'OddsRatio_working_3-way'!X105^(1/3))*COS(('OddsRatio_working_3-way'!Y105+2*PI())/3)</f>
        <v>-0.4182679495403222</v>
      </c>
      <c r="AH105" s="11">
        <f>-'OddsRatio_working_3-way'!U105/(3*'OddsRatio_working_3-way'!X105^(1/3))*COS(('OddsRatio_working_3-way'!Y105+4*PI())/3)</f>
        <v>-0.11074823319770828</v>
      </c>
      <c r="AI105" s="11">
        <f>'OddsRatio_working_3-way'!U105/(3*'OddsRatio_working_3-way'!X105^(1/3))*SIN(('OddsRatio_working_3-way'!Y105)/3)</f>
        <v>-0.17754659101152559</v>
      </c>
      <c r="AJ105" s="11">
        <f>'OddsRatio_working_3-way'!U105/(3*'OddsRatio_working_3-way'!X105^(1/3))*SIN(('OddsRatio_working_3-way'!Y105+2*PI())/3)</f>
        <v>-0.36936815775844228</v>
      </c>
      <c r="AK105" s="11">
        <f>'OddsRatio_working_3-way'!U105/(3*'OddsRatio_working_3-way'!X105^(1/3))*SIN(('OddsRatio_working_3-way'!Y105+4*PI())/3)</f>
        <v>0.54691474876996793</v>
      </c>
      <c r="AL105" s="11">
        <f>'OddsRatio_working_3-way'!Z105+'OddsRatio_working_3-way'!AF105</f>
        <v>1.0580323654760606</v>
      </c>
      <c r="AM105" s="11">
        <f>'OddsRatio_working_3-way'!AA105+'OddsRatio_working_3-way'!AG105</f>
        <v>-0.83653589908064441</v>
      </c>
      <c r="AN105" s="11">
        <f>'OddsRatio_working_3-way'!AB105+'OddsRatio_working_3-way'!AH105</f>
        <v>-0.22149646639541656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1.0580323654760606</v>
      </c>
      <c r="AS105" s="11">
        <f>IF(('OddsRatio_working_3-way'!X105=0),IF(Q105&gt;0,-Q105^(1/3),(-Q105)^(1/3)),'OddsRatio_working_3-way'!AM105-'OddsRatio_working_3-way'!R105/3)</f>
        <v>-0.83653589908064441</v>
      </c>
      <c r="AT105" s="11">
        <f>IF(('OddsRatio_working_3-way'!X105=0),IF(Q105&gt;0,-Q105^(1/3),(-Q105)^(1/3)),'OddsRatio_working_3-way'!AN105-'OddsRatio_working_3-way'!R105/3)</f>
        <v>-0.22149646639541656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1.9</v>
      </c>
      <c r="B106" s="4">
        <f>IF('True_Odds_Calculator_3-way'!B107="","",'True_Odds_Calculator_3-way'!B107)</f>
        <v>3.81</v>
      </c>
      <c r="C106" s="4">
        <f>IF('True_Odds_Calculator_3-way'!C107="","",'True_Odds_Calculator_3-way'!C107)</f>
        <v>4.16</v>
      </c>
      <c r="D106" s="9">
        <f t="shared" si="26"/>
        <v>0.51460035106052604</v>
      </c>
      <c r="E106" s="9">
        <f t="shared" si="27"/>
        <v>0.2534819863022425</v>
      </c>
      <c r="F106" s="9">
        <f t="shared" si="28"/>
        <v>0.23191766263723163</v>
      </c>
      <c r="G106" s="9">
        <f t="shared" si="29"/>
        <v>1.0480617476350056</v>
      </c>
      <c r="H106" s="9">
        <f t="shared" si="30"/>
        <v>1.9432555728715049</v>
      </c>
      <c r="I106" s="9">
        <f t="shared" si="31"/>
        <v>3.9450535108543656</v>
      </c>
      <c r="J106" s="9">
        <f t="shared" si="32"/>
        <v>4.3118751225266179</v>
      </c>
      <c r="K106" s="11">
        <f t="shared" si="33"/>
        <v>0.52631578947368418</v>
      </c>
      <c r="L106" s="11">
        <f t="shared" si="34"/>
        <v>0.26246719160104987</v>
      </c>
      <c r="M106" s="11">
        <f t="shared" si="35"/>
        <v>0.24038461538461536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-0.26537744269820529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0.22813127610060882</v>
      </c>
      <c r="Q106" s="11">
        <f>2*'OddsRatio_working_3-way'!K106*'OddsRatio_working_3-way'!L106*'OddsRatio_working_3-way'!M106</f>
        <v>6.641376305694581E-2</v>
      </c>
      <c r="R106" s="11">
        <f t="shared" si="36"/>
        <v>0</v>
      </c>
      <c r="S106" s="11">
        <f t="shared" si="37"/>
        <v>-0.85964833250746986</v>
      </c>
      <c r="T106" s="11">
        <f t="shared" si="38"/>
        <v>-0.25026152329183987</v>
      </c>
      <c r="U106" s="11">
        <f>'OddsRatio_working_3-way'!S106-'OddsRatio_working_3-way'!R106^2/3</f>
        <v>-0.85964833250746986</v>
      </c>
      <c r="V106" s="11">
        <f>'OddsRatio_working_3-way'!S106*'OddsRatio_working_3-way'!R106/3-2*'OddsRatio_working_3-way'!R106^3/27-'OddsRatio_working_3-way'!T106</f>
        <v>0.25026152329183987</v>
      </c>
      <c r="W106" s="11">
        <f>'OddsRatio_working_3-way'!V106^2+4*'OddsRatio_working_3-way'!U106^3/27</f>
        <v>-3.1484138728943983E-2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0.15339081521500569</v>
      </c>
      <c r="Y106" s="11">
        <f>IF('OddsRatio_working_3-way'!W106&gt;=0,IF('OddsRatio_working_3-way'!V106+SQRT('OddsRatio_working_3-way'!W106)&gt;0,0,PI()),ACOS('OddsRatio_working_3-way'!V106/(2*'OddsRatio_working_3-way'!X106)))</f>
        <v>0.61674680129741755</v>
      </c>
      <c r="Z106" s="11">
        <f>'OddsRatio_working_3-way'!X106^(1/3)*COS('OddsRatio_working_3-way'!Y106/3)</f>
        <v>0.52403087381750291</v>
      </c>
      <c r="AA106" s="11">
        <f>'OddsRatio_working_3-way'!X106^(1/3)*COS(('OddsRatio_working_3-way'!Y106+2*PI())/3)</f>
        <v>-0.35665060791517916</v>
      </c>
      <c r="AB106" s="11">
        <f>'OddsRatio_working_3-way'!X106^(1/3)*COS(('OddsRatio_working_3-way'!Y106+4*PI())/3)</f>
        <v>-0.16738026590232399</v>
      </c>
      <c r="AC106" s="11">
        <f>'OddsRatio_working_3-way'!X106^(1/3)*SIN('OddsRatio_working_3-way'!Y106/3)</f>
        <v>0.10927528291073467</v>
      </c>
      <c r="AD106" s="11">
        <f>'OddsRatio_working_3-way'!X106^(1/3)*SIN(('OddsRatio_working_3-way'!Y106+2*PI())/3)</f>
        <v>0.39918640763794777</v>
      </c>
      <c r="AE106" s="11">
        <f>'OddsRatio_working_3-way'!X106^(1/3)*SIN(('OddsRatio_working_3-way'!Y106+4*PI())/3)</f>
        <v>-0.50846169054868229</v>
      </c>
      <c r="AF106" s="11">
        <f>-'OddsRatio_working_3-way'!U106/(3*'OddsRatio_working_3-way'!X106^(1/3))*COS(('OddsRatio_working_3-way'!Y106)/3)</f>
        <v>0.5240308738175028</v>
      </c>
      <c r="AG106" s="11">
        <f>-'OddsRatio_working_3-way'!U106/(3*'OddsRatio_working_3-way'!X106^(1/3))*COS(('OddsRatio_working_3-way'!Y106+2*PI())/3)</f>
        <v>-0.35665060791517911</v>
      </c>
      <c r="AH106" s="11">
        <f>-'OddsRatio_working_3-way'!U106/(3*'OddsRatio_working_3-way'!X106^(1/3))*COS(('OddsRatio_working_3-way'!Y106+4*PI())/3)</f>
        <v>-0.16738026590232397</v>
      </c>
      <c r="AI106" s="11">
        <f>'OddsRatio_working_3-way'!U106/(3*'OddsRatio_working_3-way'!X106^(1/3))*SIN(('OddsRatio_working_3-way'!Y106)/3)</f>
        <v>-0.10927528291073464</v>
      </c>
      <c r="AJ106" s="11">
        <f>'OddsRatio_working_3-way'!U106/(3*'OddsRatio_working_3-way'!X106^(1/3))*SIN(('OddsRatio_working_3-way'!Y106+2*PI())/3)</f>
        <v>-0.39918640763794772</v>
      </c>
      <c r="AK106" s="11">
        <f>'OddsRatio_working_3-way'!U106/(3*'OddsRatio_working_3-way'!X106^(1/3))*SIN(('OddsRatio_working_3-way'!Y106+4*PI())/3)</f>
        <v>0.50846169054868218</v>
      </c>
      <c r="AL106" s="11">
        <f>'OddsRatio_working_3-way'!Z106+'OddsRatio_working_3-way'!AF106</f>
        <v>1.0480617476350056</v>
      </c>
      <c r="AM106" s="11">
        <f>'OddsRatio_working_3-way'!AA106+'OddsRatio_working_3-way'!AG106</f>
        <v>-0.71330121583035822</v>
      </c>
      <c r="AN106" s="11">
        <f>'OddsRatio_working_3-way'!AB106+'OddsRatio_working_3-way'!AH106</f>
        <v>-0.33476053180464793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1.0480617476350056</v>
      </c>
      <c r="AS106" s="11">
        <f>IF(('OddsRatio_working_3-way'!X106=0),IF(Q106&gt;0,-Q106^(1/3),(-Q106)^(1/3)),'OddsRatio_working_3-way'!AM106-'OddsRatio_working_3-way'!R106/3)</f>
        <v>-0.71330121583035822</v>
      </c>
      <c r="AT106" s="11">
        <f>IF(('OddsRatio_working_3-way'!X106=0),IF(Q106&gt;0,-Q106^(1/3),(-Q106)^(1/3)),'OddsRatio_working_3-way'!AN106-'OddsRatio_working_3-way'!R106/3)</f>
        <v>-0.33476053180464793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1.99</v>
      </c>
      <c r="B107" s="4">
        <f>IF('True_Odds_Calculator_3-way'!B108="","",'True_Odds_Calculator_3-way'!B108)</f>
        <v>3.78</v>
      </c>
      <c r="C107" s="4">
        <f>IF('True_Odds_Calculator_3-way'!C108="","",'True_Odds_Calculator_3-way'!C108)</f>
        <v>3.81</v>
      </c>
      <c r="D107" s="9">
        <f t="shared" si="26"/>
        <v>0.49086597626001904</v>
      </c>
      <c r="E107" s="9">
        <f t="shared" si="27"/>
        <v>0.25558542163114967</v>
      </c>
      <c r="F107" s="9">
        <f t="shared" si="28"/>
        <v>0.25354860210883101</v>
      </c>
      <c r="G107" s="9">
        <f t="shared" si="29"/>
        <v>1.0476928867119653</v>
      </c>
      <c r="H107" s="9">
        <f t="shared" si="30"/>
        <v>2.0372159578448459</v>
      </c>
      <c r="I107" s="9">
        <f t="shared" si="31"/>
        <v>3.9125862250592629</v>
      </c>
      <c r="J107" s="9">
        <f t="shared" si="32"/>
        <v>3.9440170116606228</v>
      </c>
      <c r="K107" s="11">
        <f t="shared" si="33"/>
        <v>0.50251256281407031</v>
      </c>
      <c r="L107" s="11">
        <f t="shared" si="34"/>
        <v>0.26455026455026459</v>
      </c>
      <c r="M107" s="11">
        <f t="shared" si="35"/>
        <v>0.26246719160104987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-0.26984629433883578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0.22959162488831836</v>
      </c>
      <c r="Q107" s="11">
        <f>2*'OddsRatio_working_3-way'!K107*'OddsRatio_working_3-way'!L107*'OddsRatio_working_3-way'!M107</f>
        <v>6.9784688415902241E-2</v>
      </c>
      <c r="R107" s="11">
        <f t="shared" si="36"/>
        <v>0</v>
      </c>
      <c r="S107" s="11">
        <f t="shared" si="37"/>
        <v>-0.85082370855176115</v>
      </c>
      <c r="T107" s="11">
        <f t="shared" si="38"/>
        <v>-0.25860902995494262</v>
      </c>
      <c r="U107" s="11">
        <f>'OddsRatio_working_3-way'!S107-'OddsRatio_working_3-way'!R107^2/3</f>
        <v>-0.85082370855176115</v>
      </c>
      <c r="V107" s="11">
        <f>'OddsRatio_working_3-way'!S107*'OddsRatio_working_3-way'!R107/3-2*'OddsRatio_working_3-way'!R107^3/27-'OddsRatio_working_3-way'!T107</f>
        <v>0.25860902995494262</v>
      </c>
      <c r="W107" s="11">
        <f>'OddsRatio_working_3-way'!V107^2+4*'OddsRatio_working_3-way'!U107^3/27</f>
        <v>-2.4367609478957608E-2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0.15103496271823455</v>
      </c>
      <c r="Y107" s="11">
        <f>IF('OddsRatio_working_3-way'!W107&gt;=0,IF('OddsRatio_working_3-way'!V107+SQRT('OddsRatio_working_3-way'!W107)&gt;0,0,PI()),ACOS('OddsRatio_working_3-way'!V107/(2*'OddsRatio_working_3-way'!X107)))</f>
        <v>0.54307615544585008</v>
      </c>
      <c r="Z107" s="11">
        <f>'OddsRatio_working_3-way'!X107^(1/3)*COS('OddsRatio_working_3-way'!Y107/3)</f>
        <v>0.52384644335598252</v>
      </c>
      <c r="AA107" s="11">
        <f>'OddsRatio_working_3-way'!X107^(1/3)*COS(('OddsRatio_working_3-way'!Y107+2*PI())/3)</f>
        <v>-0.34495697972497991</v>
      </c>
      <c r="AB107" s="11">
        <f>'OddsRatio_working_3-way'!X107^(1/3)*COS(('OddsRatio_working_3-way'!Y107+4*PI())/3)</f>
        <v>-0.17888946363100261</v>
      </c>
      <c r="AC107" s="11">
        <f>'OddsRatio_working_3-way'!X107^(1/3)*SIN('OddsRatio_working_3-way'!Y107/3)</f>
        <v>9.5879125120510347E-2</v>
      </c>
      <c r="AD107" s="11">
        <f>'OddsRatio_working_3-way'!X107^(1/3)*SIN(('OddsRatio_working_3-way'!Y107+2*PI())/3)</f>
        <v>0.40572476506815153</v>
      </c>
      <c r="AE107" s="11">
        <f>'OddsRatio_working_3-way'!X107^(1/3)*SIN(('OddsRatio_working_3-way'!Y107+4*PI())/3)</f>
        <v>-0.50160389018866192</v>
      </c>
      <c r="AF107" s="11">
        <f>-'OddsRatio_working_3-way'!U107/(3*'OddsRatio_working_3-way'!X107^(1/3))*COS(('OddsRatio_working_3-way'!Y107)/3)</f>
        <v>0.52384644335598263</v>
      </c>
      <c r="AG107" s="11">
        <f>-'OddsRatio_working_3-way'!U107/(3*'OddsRatio_working_3-way'!X107^(1/3))*COS(('OddsRatio_working_3-way'!Y107+2*PI())/3)</f>
        <v>-0.34495697972498002</v>
      </c>
      <c r="AH107" s="11">
        <f>-'OddsRatio_working_3-way'!U107/(3*'OddsRatio_working_3-way'!X107^(1/3))*COS(('OddsRatio_working_3-way'!Y107+4*PI())/3)</f>
        <v>-0.17888946363100264</v>
      </c>
      <c r="AI107" s="11">
        <f>'OddsRatio_working_3-way'!U107/(3*'OddsRatio_working_3-way'!X107^(1/3))*SIN(('OddsRatio_working_3-way'!Y107)/3)</f>
        <v>-9.5879125120510361E-2</v>
      </c>
      <c r="AJ107" s="11">
        <f>'OddsRatio_working_3-way'!U107/(3*'OddsRatio_working_3-way'!X107^(1/3))*SIN(('OddsRatio_working_3-way'!Y107+2*PI())/3)</f>
        <v>-0.40572476506815164</v>
      </c>
      <c r="AK107" s="11">
        <f>'OddsRatio_working_3-way'!U107/(3*'OddsRatio_working_3-way'!X107^(1/3))*SIN(('OddsRatio_working_3-way'!Y107+4*PI())/3)</f>
        <v>0.50160389018866203</v>
      </c>
      <c r="AL107" s="11">
        <f>'OddsRatio_working_3-way'!Z107+'OddsRatio_working_3-way'!AF107</f>
        <v>1.0476928867119653</v>
      </c>
      <c r="AM107" s="11">
        <f>'OddsRatio_working_3-way'!AA107+'OddsRatio_working_3-way'!AG107</f>
        <v>-0.68991395944995992</v>
      </c>
      <c r="AN107" s="11">
        <f>'OddsRatio_working_3-way'!AB107+'OddsRatio_working_3-way'!AH107</f>
        <v>-0.35777892726200522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1.0476928867119653</v>
      </c>
      <c r="AS107" s="11">
        <f>IF(('OddsRatio_working_3-way'!X107=0),IF(Q107&gt;0,-Q107^(1/3),(-Q107)^(1/3)),'OddsRatio_working_3-way'!AM107-'OddsRatio_working_3-way'!R107/3)</f>
        <v>-0.68991395944995992</v>
      </c>
      <c r="AT107" s="11">
        <f>IF(('OddsRatio_working_3-way'!X107=0),IF(Q107&gt;0,-Q107^(1/3),(-Q107)^(1/3)),'OddsRatio_working_3-way'!AN107-'OddsRatio_working_3-way'!R107/3)</f>
        <v>-0.35777892726200522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1.27</v>
      </c>
      <c r="B108" s="4">
        <f>IF('True_Odds_Calculator_3-way'!B109="","",'True_Odds_Calculator_3-way'!B109)</f>
        <v>6.37</v>
      </c>
      <c r="C108" s="4">
        <f>IF('True_Odds_Calculator_3-way'!C109="","",'True_Odds_Calculator_3-way'!C109)</f>
        <v>10.83</v>
      </c>
      <c r="D108" s="9">
        <f t="shared" si="26"/>
        <v>0.77080286371672835</v>
      </c>
      <c r="E108" s="9">
        <f t="shared" si="27"/>
        <v>0.14463548049804462</v>
      </c>
      <c r="F108" s="9">
        <f t="shared" si="28"/>
        <v>8.4561655785226925E-2</v>
      </c>
      <c r="G108" s="9">
        <f t="shared" si="29"/>
        <v>1.1012910336599369</v>
      </c>
      <c r="H108" s="9">
        <f t="shared" si="30"/>
        <v>1.2973485790881831</v>
      </c>
      <c r="I108" s="9">
        <f t="shared" si="31"/>
        <v>6.9139328507538602</v>
      </c>
      <c r="J108" s="9">
        <f t="shared" si="32"/>
        <v>11.825690860877181</v>
      </c>
      <c r="K108" s="11">
        <f t="shared" si="33"/>
        <v>0.78740157480314954</v>
      </c>
      <c r="L108" s="11">
        <f t="shared" si="34"/>
        <v>0.15698587127158556</v>
      </c>
      <c r="M108" s="11">
        <f t="shared" si="35"/>
        <v>9.2336103416435819E-2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-0.16267467875455932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0.1765707264431281</v>
      </c>
      <c r="Q108" s="11">
        <f>2*'OddsRatio_working_3-way'!K108*'OddsRatio_working_3-way'!L108*'OddsRatio_working_3-way'!M108</f>
        <v>2.282750180260221E-2</v>
      </c>
      <c r="R108" s="11">
        <f t="shared" si="36"/>
        <v>0</v>
      </c>
      <c r="S108" s="11">
        <f t="shared" si="37"/>
        <v>-1.0854223152303555</v>
      </c>
      <c r="T108" s="11">
        <f t="shared" si="38"/>
        <v>-0.14032609117393088</v>
      </c>
      <c r="U108" s="11">
        <f>'OddsRatio_working_3-way'!S108-'OddsRatio_working_3-way'!R108^2/3</f>
        <v>-1.0854223152303555</v>
      </c>
      <c r="V108" s="11">
        <f>'OddsRatio_working_3-way'!S108*'OddsRatio_working_3-way'!R108/3-2*'OddsRatio_working_3-way'!R108^3/27-'OddsRatio_working_3-way'!T108</f>
        <v>0.14032609117393088</v>
      </c>
      <c r="W108" s="11">
        <f>'OddsRatio_working_3-way'!V108^2+4*'OddsRatio_working_3-way'!U108^3/27</f>
        <v>-0.16975765269084359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0.21762873463481214</v>
      </c>
      <c r="Y108" s="11">
        <f>IF('OddsRatio_working_3-way'!W108&gt;=0,IF('OddsRatio_working_3-way'!V108+SQRT('OddsRatio_working_3-way'!W108)&gt;0,0,PI()),ACOS('OddsRatio_working_3-way'!V108/(2*'OddsRatio_working_3-way'!X108)))</f>
        <v>1.2425347755911063</v>
      </c>
      <c r="Z108" s="11">
        <f>'OddsRatio_working_3-way'!X108^(1/3)*COS('OddsRatio_working_3-way'!Y108/3)</f>
        <v>0.55064551682996843</v>
      </c>
      <c r="AA108" s="11">
        <f>'OddsRatio_working_3-way'!X108^(1/3)*COS(('OddsRatio_working_3-way'!Y108+2*PI())/3)</f>
        <v>-0.48495986129489327</v>
      </c>
      <c r="AB108" s="11">
        <f>'OddsRatio_working_3-way'!X108^(1/3)*COS(('OddsRatio_working_3-way'!Y108+4*PI())/3)</f>
        <v>-6.5685655535075105E-2</v>
      </c>
      <c r="AC108" s="11">
        <f>'OddsRatio_working_3-way'!X108^(1/3)*SIN('OddsRatio_working_3-way'!Y108/3)</f>
        <v>0.24206807555969756</v>
      </c>
      <c r="AD108" s="11">
        <f>'OddsRatio_working_3-way'!X108^(1/3)*SIN(('OddsRatio_working_3-way'!Y108+2*PI())/3)</f>
        <v>0.35583896827491562</v>
      </c>
      <c r="AE108" s="11">
        <f>'OddsRatio_working_3-way'!X108^(1/3)*SIN(('OddsRatio_working_3-way'!Y108+4*PI())/3)</f>
        <v>-0.59790704383461313</v>
      </c>
      <c r="AF108" s="11">
        <f>-'OddsRatio_working_3-way'!U108/(3*'OddsRatio_working_3-way'!X108^(1/3))*COS(('OddsRatio_working_3-way'!Y108)/3)</f>
        <v>0.55064551682996843</v>
      </c>
      <c r="AG108" s="11">
        <f>-'OddsRatio_working_3-way'!U108/(3*'OddsRatio_working_3-way'!X108^(1/3))*COS(('OddsRatio_working_3-way'!Y108+2*PI())/3)</f>
        <v>-0.48495986129489327</v>
      </c>
      <c r="AH108" s="11">
        <f>-'OddsRatio_working_3-way'!U108/(3*'OddsRatio_working_3-way'!X108^(1/3))*COS(('OddsRatio_working_3-way'!Y108+4*PI())/3)</f>
        <v>-6.5685655535075105E-2</v>
      </c>
      <c r="AI108" s="11">
        <f>'OddsRatio_working_3-way'!U108/(3*'OddsRatio_working_3-way'!X108^(1/3))*SIN(('OddsRatio_working_3-way'!Y108)/3)</f>
        <v>-0.24206807555969756</v>
      </c>
      <c r="AJ108" s="11">
        <f>'OddsRatio_working_3-way'!U108/(3*'OddsRatio_working_3-way'!X108^(1/3))*SIN(('OddsRatio_working_3-way'!Y108+2*PI())/3)</f>
        <v>-0.35583896827491562</v>
      </c>
      <c r="AK108" s="11">
        <f>'OddsRatio_working_3-way'!U108/(3*'OddsRatio_working_3-way'!X108^(1/3))*SIN(('OddsRatio_working_3-way'!Y108+4*PI())/3)</f>
        <v>0.59790704383461313</v>
      </c>
      <c r="AL108" s="11">
        <f>'OddsRatio_working_3-way'!Z108+'OddsRatio_working_3-way'!AF108</f>
        <v>1.1012910336599369</v>
      </c>
      <c r="AM108" s="11">
        <f>'OddsRatio_working_3-way'!AA108+'OddsRatio_working_3-way'!AG108</f>
        <v>-0.96991972258978654</v>
      </c>
      <c r="AN108" s="11">
        <f>'OddsRatio_working_3-way'!AB108+'OddsRatio_working_3-way'!AH108</f>
        <v>-0.13137131107015021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1.1012910336599369</v>
      </c>
      <c r="AS108" s="11">
        <f>IF(('OddsRatio_working_3-way'!X108=0),IF(Q108&gt;0,-Q108^(1/3),(-Q108)^(1/3)),'OddsRatio_working_3-way'!AM108-'OddsRatio_working_3-way'!R108/3)</f>
        <v>-0.96991972258978654</v>
      </c>
      <c r="AT108" s="11">
        <f>IF(('OddsRatio_working_3-way'!X108=0),IF(Q108&gt;0,-Q108^(1/3),(-Q108)^(1/3)),'OddsRatio_working_3-way'!AN108-'OddsRatio_working_3-way'!R108/3)</f>
        <v>-0.13137131107015021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1.61</v>
      </c>
      <c r="B109" s="4">
        <f>IF('True_Odds_Calculator_3-way'!B110="","",'True_Odds_Calculator_3-way'!B110)</f>
        <v>4.29</v>
      </c>
      <c r="C109" s="4">
        <f>IF('True_Odds_Calculator_3-way'!C110="","",'True_Odds_Calculator_3-way'!C110)</f>
        <v>5.71</v>
      </c>
      <c r="D109" s="9">
        <f t="shared" si="26"/>
        <v>0.60859630984968538</v>
      </c>
      <c r="E109" s="9">
        <f t="shared" si="27"/>
        <v>0.22378075791553237</v>
      </c>
      <c r="F109" s="9">
        <f t="shared" si="28"/>
        <v>0.16762293223478239</v>
      </c>
      <c r="G109" s="9">
        <f t="shared" si="29"/>
        <v>1.0543037861131919</v>
      </c>
      <c r="H109" s="9">
        <f t="shared" si="30"/>
        <v>1.6431253095290468</v>
      </c>
      <c r="I109" s="9">
        <f t="shared" si="31"/>
        <v>4.4686594563124018</v>
      </c>
      <c r="J109" s="9">
        <f t="shared" si="32"/>
        <v>5.9657708325931331</v>
      </c>
      <c r="K109" s="11">
        <f t="shared" si="33"/>
        <v>0.6211180124223602</v>
      </c>
      <c r="L109" s="11">
        <f t="shared" si="34"/>
        <v>0.23310023310023309</v>
      </c>
      <c r="M109" s="11">
        <f t="shared" si="35"/>
        <v>0.17513134851138354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-0.2396775538479643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0.21831515016621239</v>
      </c>
      <c r="Q109" s="11">
        <f>2*'OddsRatio_working_3-way'!K109*'OddsRatio_working_3-way'!L109*'OddsRatio_working_3-way'!M109</f>
        <v>5.071199771572877E-2</v>
      </c>
      <c r="R109" s="11">
        <f t="shared" si="36"/>
        <v>0</v>
      </c>
      <c r="S109" s="11">
        <f t="shared" si="37"/>
        <v>-0.91087023653744892</v>
      </c>
      <c r="T109" s="11">
        <f t="shared" si="38"/>
        <v>-0.21158425935829239</v>
      </c>
      <c r="U109" s="11">
        <f>'OddsRatio_working_3-way'!S109-'OddsRatio_working_3-way'!R109^2/3</f>
        <v>-0.91087023653744892</v>
      </c>
      <c r="V109" s="11">
        <f>'OddsRatio_working_3-way'!S109*'OddsRatio_working_3-way'!R109/3-2*'OddsRatio_working_3-way'!R109^3/27-'OddsRatio_working_3-way'!T109</f>
        <v>0.21158425935829239</v>
      </c>
      <c r="W109" s="11">
        <f>'OddsRatio_working_3-way'!V109^2+4*'OddsRatio_working_3-way'!U109^3/27</f>
        <v>-6.7192841451029162E-2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0.16730267500792262</v>
      </c>
      <c r="Y109" s="11">
        <f>IF('OddsRatio_working_3-way'!W109&gt;=0,IF('OddsRatio_working_3-way'!V109+SQRT('OddsRatio_working_3-way'!W109)&gt;0,0,PI()),ACOS('OddsRatio_working_3-way'!V109/(2*'OddsRatio_working_3-way'!X109)))</f>
        <v>0.88622660414170695</v>
      </c>
      <c r="Z109" s="11">
        <f>'OddsRatio_working_3-way'!X109^(1/3)*COS('OddsRatio_working_3-way'!Y109/3)</f>
        <v>0.52715189305659604</v>
      </c>
      <c r="AA109" s="11">
        <f>'OddsRatio_working_3-way'!X109^(1/3)*COS(('OddsRatio_working_3-way'!Y109+2*PI())/3)</f>
        <v>-0.40250297906515764</v>
      </c>
      <c r="AB109" s="11">
        <f>'OddsRatio_working_3-way'!X109^(1/3)*COS(('OddsRatio_working_3-way'!Y109+4*PI())/3)</f>
        <v>-0.12464891399143849</v>
      </c>
      <c r="AC109" s="11">
        <f>'OddsRatio_working_3-way'!X109^(1/3)*SIN('OddsRatio_working_3-way'!Y109/3)</f>
        <v>0.16041911926574356</v>
      </c>
      <c r="AD109" s="11">
        <f>'OddsRatio_working_3-way'!X109^(1/3)*SIN(('OddsRatio_working_3-way'!Y109+2*PI())/3)</f>
        <v>0.37631737140719795</v>
      </c>
      <c r="AE109" s="11">
        <f>'OddsRatio_working_3-way'!X109^(1/3)*SIN(('OddsRatio_working_3-way'!Y109+4*PI())/3)</f>
        <v>-0.5367364906729416</v>
      </c>
      <c r="AF109" s="11">
        <f>-'OddsRatio_working_3-way'!U109/(3*'OddsRatio_working_3-way'!X109^(1/3))*COS(('OddsRatio_working_3-way'!Y109)/3)</f>
        <v>0.52715189305659593</v>
      </c>
      <c r="AG109" s="11">
        <f>-'OddsRatio_working_3-way'!U109/(3*'OddsRatio_working_3-way'!X109^(1/3))*COS(('OddsRatio_working_3-way'!Y109+2*PI())/3)</f>
        <v>-0.40250297906515758</v>
      </c>
      <c r="AH109" s="11">
        <f>-'OddsRatio_working_3-way'!U109/(3*'OddsRatio_working_3-way'!X109^(1/3))*COS(('OddsRatio_working_3-way'!Y109+4*PI())/3)</f>
        <v>-0.12464891399143847</v>
      </c>
      <c r="AI109" s="11">
        <f>'OddsRatio_working_3-way'!U109/(3*'OddsRatio_working_3-way'!X109^(1/3))*SIN(('OddsRatio_working_3-way'!Y109)/3)</f>
        <v>-0.16041911926574351</v>
      </c>
      <c r="AJ109" s="11">
        <f>'OddsRatio_working_3-way'!U109/(3*'OddsRatio_working_3-way'!X109^(1/3))*SIN(('OddsRatio_working_3-way'!Y109+2*PI())/3)</f>
        <v>-0.3763173714071979</v>
      </c>
      <c r="AK109" s="11">
        <f>'OddsRatio_working_3-way'!U109/(3*'OddsRatio_working_3-way'!X109^(1/3))*SIN(('OddsRatio_working_3-way'!Y109+4*PI())/3)</f>
        <v>0.53673649067294149</v>
      </c>
      <c r="AL109" s="11">
        <f>'OddsRatio_working_3-way'!Z109+'OddsRatio_working_3-way'!AF109</f>
        <v>1.0543037861131919</v>
      </c>
      <c r="AM109" s="11">
        <f>'OddsRatio_working_3-way'!AA109+'OddsRatio_working_3-way'!AG109</f>
        <v>-0.80500595813031528</v>
      </c>
      <c r="AN109" s="11">
        <f>'OddsRatio_working_3-way'!AB109+'OddsRatio_working_3-way'!AH109</f>
        <v>-0.24929782798287697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1.0543037861131919</v>
      </c>
      <c r="AS109" s="11">
        <f>IF(('OddsRatio_working_3-way'!X109=0),IF(Q109&gt;0,-Q109^(1/3),(-Q109)^(1/3)),'OddsRatio_working_3-way'!AM109-'OddsRatio_working_3-way'!R109/3)</f>
        <v>-0.80500595813031528</v>
      </c>
      <c r="AT109" s="11">
        <f>IF(('OddsRatio_working_3-way'!X109=0),IF(Q109&gt;0,-Q109^(1/3),(-Q109)^(1/3)),'OddsRatio_working_3-way'!AN109-'OddsRatio_working_3-way'!R109/3)</f>
        <v>-0.24929782798287697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2.39</v>
      </c>
      <c r="B110" s="4">
        <f>IF('True_Odds_Calculator_3-way'!B111="","",'True_Odds_Calculator_3-way'!B111)</f>
        <v>3.16</v>
      </c>
      <c r="C110" s="4">
        <f>IF('True_Odds_Calculator_3-way'!C111="","",'True_Odds_Calculator_3-way'!C111)</f>
        <v>3.42</v>
      </c>
      <c r="D110" s="9">
        <f t="shared" si="26"/>
        <v>0.40842741941340466</v>
      </c>
      <c r="E110" s="9">
        <f t="shared" si="27"/>
        <v>0.30761894550055563</v>
      </c>
      <c r="F110" s="9">
        <f t="shared" si="28"/>
        <v>0.28395363508603999</v>
      </c>
      <c r="G110" s="9">
        <f t="shared" si="29"/>
        <v>1.0420254967355529</v>
      </c>
      <c r="H110" s="9">
        <f t="shared" si="30"/>
        <v>2.4484154404624183</v>
      </c>
      <c r="I110" s="9">
        <f t="shared" si="31"/>
        <v>3.2507750729487945</v>
      </c>
      <c r="J110" s="9">
        <f t="shared" si="32"/>
        <v>3.5217017021000374</v>
      </c>
      <c r="K110" s="11">
        <f t="shared" si="33"/>
        <v>0.41841004184100417</v>
      </c>
      <c r="L110" s="11">
        <f t="shared" si="34"/>
        <v>0.31645569620253161</v>
      </c>
      <c r="M110" s="11">
        <f t="shared" si="35"/>
        <v>0.29239766081871343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-0.28130200507890157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0.23113368400610657</v>
      </c>
      <c r="Q110" s="11">
        <f>2*'OddsRatio_working_3-way'!K110*'OddsRatio_working_3-way'!L110*'OddsRatio_working_3-way'!M110</f>
        <v>7.7431719935044066E-2</v>
      </c>
      <c r="R110" s="11">
        <f t="shared" si="36"/>
        <v>0</v>
      </c>
      <c r="S110" s="11">
        <f t="shared" si="37"/>
        <v>-0.82165672420741032</v>
      </c>
      <c r="T110" s="11">
        <f t="shared" si="38"/>
        <v>-0.27526188415658631</v>
      </c>
      <c r="U110" s="11">
        <f>'OddsRatio_working_3-way'!S110-'OddsRatio_working_3-way'!R110^2/3</f>
        <v>-0.82165672420741032</v>
      </c>
      <c r="V110" s="11">
        <f>'OddsRatio_working_3-way'!S110*'OddsRatio_working_3-way'!R110/3-2*'OddsRatio_working_3-way'!R110^3/27-'OddsRatio_working_3-way'!T110</f>
        <v>0.27526188415658631</v>
      </c>
      <c r="W110" s="11">
        <f>'OddsRatio_working_3-way'!V110^2+4*'OddsRatio_working_3-way'!U110^3/27</f>
        <v>-6.4111470812033555E-3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0.14333549102598186</v>
      </c>
      <c r="Y110" s="11">
        <f>IF('OddsRatio_working_3-way'!W110&gt;=0,IF('OddsRatio_working_3-way'!V110+SQRT('OddsRatio_working_3-way'!W110)&gt;0,0,PI()),ACOS('OddsRatio_working_3-way'!V110/(2*'OddsRatio_working_3-way'!X110)))</f>
        <v>0.28307386124149203</v>
      </c>
      <c r="Z110" s="11">
        <f>'OddsRatio_working_3-way'!X110^(1/3)*COS('OddsRatio_working_3-way'!Y110/3)</f>
        <v>0.52101274836777645</v>
      </c>
      <c r="AA110" s="11">
        <f>'OddsRatio_working_3-way'!X110^(1/3)*COS(('OddsRatio_working_3-way'!Y110+2*PI())/3)</f>
        <v>-0.3032084593852532</v>
      </c>
      <c r="AB110" s="11">
        <f>'OddsRatio_working_3-way'!X110^(1/3)*COS(('OddsRatio_working_3-way'!Y110+4*PI())/3)</f>
        <v>-0.21780428898252335</v>
      </c>
      <c r="AC110" s="11">
        <f>'OddsRatio_working_3-way'!X110^(1/3)*SIN('OddsRatio_working_3-way'!Y110/3)</f>
        <v>4.9308120771932744E-2</v>
      </c>
      <c r="AD110" s="11">
        <f>'OddsRatio_working_3-way'!X110^(1/3)*SIN(('OddsRatio_working_3-way'!Y110+2*PI())/3)</f>
        <v>0.4265562153960773</v>
      </c>
      <c r="AE110" s="11">
        <f>'OddsRatio_working_3-way'!X110^(1/3)*SIN(('OddsRatio_working_3-way'!Y110+4*PI())/3)</f>
        <v>-0.4758643361680101</v>
      </c>
      <c r="AF110" s="11">
        <f>-'OddsRatio_working_3-way'!U110/(3*'OddsRatio_working_3-way'!X110^(1/3))*COS(('OddsRatio_working_3-way'!Y110)/3)</f>
        <v>0.52101274836777645</v>
      </c>
      <c r="AG110" s="11">
        <f>-'OddsRatio_working_3-way'!U110/(3*'OddsRatio_working_3-way'!X110^(1/3))*COS(('OddsRatio_working_3-way'!Y110+2*PI())/3)</f>
        <v>-0.3032084593852532</v>
      </c>
      <c r="AH110" s="11">
        <f>-'OddsRatio_working_3-way'!U110/(3*'OddsRatio_working_3-way'!X110^(1/3))*COS(('OddsRatio_working_3-way'!Y110+4*PI())/3)</f>
        <v>-0.21780428898252335</v>
      </c>
      <c r="AI110" s="11">
        <f>'OddsRatio_working_3-way'!U110/(3*'OddsRatio_working_3-way'!X110^(1/3))*SIN(('OddsRatio_working_3-way'!Y110)/3)</f>
        <v>-4.9308120771932744E-2</v>
      </c>
      <c r="AJ110" s="11">
        <f>'OddsRatio_working_3-way'!U110/(3*'OddsRatio_working_3-way'!X110^(1/3))*SIN(('OddsRatio_working_3-way'!Y110+2*PI())/3)</f>
        <v>-0.4265562153960773</v>
      </c>
      <c r="AK110" s="11">
        <f>'OddsRatio_working_3-way'!U110/(3*'OddsRatio_working_3-way'!X110^(1/3))*SIN(('OddsRatio_working_3-way'!Y110+4*PI())/3)</f>
        <v>0.4758643361680101</v>
      </c>
      <c r="AL110" s="11">
        <f>'OddsRatio_working_3-way'!Z110+'OddsRatio_working_3-way'!AF110</f>
        <v>1.0420254967355529</v>
      </c>
      <c r="AM110" s="11">
        <f>'OddsRatio_working_3-way'!AA110+'OddsRatio_working_3-way'!AG110</f>
        <v>-0.60641691877050641</v>
      </c>
      <c r="AN110" s="11">
        <f>'OddsRatio_working_3-way'!AB110+'OddsRatio_working_3-way'!AH110</f>
        <v>-0.43560857796504671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1.0420254967355529</v>
      </c>
      <c r="AS110" s="11">
        <f>IF(('OddsRatio_working_3-way'!X110=0),IF(Q110&gt;0,-Q110^(1/3),(-Q110)^(1/3)),'OddsRatio_working_3-way'!AM110-'OddsRatio_working_3-way'!R110/3)</f>
        <v>-0.60641691877050641</v>
      </c>
      <c r="AT110" s="11">
        <f>IF(('OddsRatio_working_3-way'!X110=0),IF(Q110&gt;0,-Q110^(1/3),(-Q110)^(1/3)),'OddsRatio_working_3-way'!AN110-'OddsRatio_working_3-way'!R110/3)</f>
        <v>-0.43560857796504671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2.19</v>
      </c>
      <c r="B111" s="4">
        <f>IF('True_Odds_Calculator_3-way'!B112="","",'True_Odds_Calculator_3-way'!B112)</f>
        <v>3.3</v>
      </c>
      <c r="C111" s="4">
        <f>IF('True_Odds_Calculator_3-way'!C112="","",'True_Odds_Calculator_3-way'!C112)</f>
        <v>3.71</v>
      </c>
      <c r="D111" s="9">
        <f t="shared" si="26"/>
        <v>0.44553093847049374</v>
      </c>
      <c r="E111" s="9">
        <f t="shared" si="27"/>
        <v>0.29365459410218359</v>
      </c>
      <c r="F111" s="9">
        <f t="shared" si="28"/>
        <v>0.26081446742732273</v>
      </c>
      <c r="G111" s="9">
        <f t="shared" si="29"/>
        <v>1.0458092751975725</v>
      </c>
      <c r="H111" s="9">
        <f t="shared" si="30"/>
        <v>2.244513037485111</v>
      </c>
      <c r="I111" s="9">
        <f t="shared" si="31"/>
        <v>3.4053613329544166</v>
      </c>
      <c r="J111" s="9">
        <f t="shared" si="32"/>
        <v>3.8341431357854221</v>
      </c>
      <c r="K111" s="11">
        <f t="shared" si="33"/>
        <v>0.45662100456621008</v>
      </c>
      <c r="L111" s="11">
        <f t="shared" si="34"/>
        <v>0.30303030303030304</v>
      </c>
      <c r="M111" s="11">
        <f t="shared" si="35"/>
        <v>0.26954177897574122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-0.27663818333241963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0.23123827724499729</v>
      </c>
      <c r="Q111" s="11">
        <f>2*'OddsRatio_working_3-way'!K111*'OddsRatio_working_3-way'!L111*'OddsRatio_working_3-way'!M111</f>
        <v>7.459299265967656E-2</v>
      </c>
      <c r="R111" s="11">
        <f t="shared" si="36"/>
        <v>0</v>
      </c>
      <c r="S111" s="11">
        <f t="shared" si="37"/>
        <v>-0.83588705817639075</v>
      </c>
      <c r="T111" s="11">
        <f t="shared" si="38"/>
        <v>-0.2696409865085132</v>
      </c>
      <c r="U111" s="11">
        <f>'OddsRatio_working_3-way'!S111-'OddsRatio_working_3-way'!R111^2/3</f>
        <v>-0.83588705817639075</v>
      </c>
      <c r="V111" s="11">
        <f>'OddsRatio_working_3-way'!S111*'OddsRatio_working_3-way'!R111/3-2*'OddsRatio_working_3-way'!R111^3/27-'OddsRatio_working_3-way'!T111</f>
        <v>0.2696409865085132</v>
      </c>
      <c r="W111" s="11">
        <f>'OddsRatio_working_3-way'!V111^2+4*'OddsRatio_working_3-way'!U111^3/27</f>
        <v>-1.3818224946417323E-2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0.14707522441908896</v>
      </c>
      <c r="Y111" s="11">
        <f>IF('OddsRatio_working_3-way'!W111&gt;=0,IF('OddsRatio_working_3-way'!V111+SQRT('OddsRatio_working_3-way'!W111)&gt;0,0,PI()),ACOS('OddsRatio_working_3-way'!V111/(2*'OddsRatio_working_3-way'!X111)))</f>
        <v>0.41111170361106142</v>
      </c>
      <c r="Z111" s="11">
        <f>'OddsRatio_working_3-way'!X111^(1/3)*COS('OddsRatio_working_3-way'!Y111/3)</f>
        <v>0.52290463759878614</v>
      </c>
      <c r="AA111" s="11">
        <f>'OddsRatio_working_3-way'!X111^(1/3)*COS(('OddsRatio_working_3-way'!Y111+2*PI())/3)</f>
        <v>-0.32390085382912159</v>
      </c>
      <c r="AB111" s="11">
        <f>'OddsRatio_working_3-way'!X111^(1/3)*COS(('OddsRatio_working_3-way'!Y111+4*PI())/3)</f>
        <v>-0.19900378376966474</v>
      </c>
      <c r="AC111" s="11">
        <f>'OddsRatio_working_3-way'!X111^(1/3)*SIN('OddsRatio_working_3-way'!Y111/3)</f>
        <v>7.2109357019823225E-2</v>
      </c>
      <c r="AD111" s="11">
        <f>'OddsRatio_working_3-way'!X111^(1/3)*SIN(('OddsRatio_working_3-way'!Y111+2*PI())/3)</f>
        <v>0.41679402140733285</v>
      </c>
      <c r="AE111" s="11">
        <f>'OddsRatio_working_3-way'!X111^(1/3)*SIN(('OddsRatio_working_3-way'!Y111+4*PI())/3)</f>
        <v>-0.48890337842715587</v>
      </c>
      <c r="AF111" s="11">
        <f>-'OddsRatio_working_3-way'!U111/(3*'OddsRatio_working_3-way'!X111^(1/3))*COS(('OddsRatio_working_3-way'!Y111)/3)</f>
        <v>0.52290463759878625</v>
      </c>
      <c r="AG111" s="11">
        <f>-'OddsRatio_working_3-way'!U111/(3*'OddsRatio_working_3-way'!X111^(1/3))*COS(('OddsRatio_working_3-way'!Y111+2*PI())/3)</f>
        <v>-0.32390085382912165</v>
      </c>
      <c r="AH111" s="11">
        <f>-'OddsRatio_working_3-way'!U111/(3*'OddsRatio_working_3-way'!X111^(1/3))*COS(('OddsRatio_working_3-way'!Y111+4*PI())/3)</f>
        <v>-0.19900378376966477</v>
      </c>
      <c r="AI111" s="11">
        <f>'OddsRatio_working_3-way'!U111/(3*'OddsRatio_working_3-way'!X111^(1/3))*SIN(('OddsRatio_working_3-way'!Y111)/3)</f>
        <v>-7.2109357019823239E-2</v>
      </c>
      <c r="AJ111" s="11">
        <f>'OddsRatio_working_3-way'!U111/(3*'OddsRatio_working_3-way'!X111^(1/3))*SIN(('OddsRatio_working_3-way'!Y111+2*PI())/3)</f>
        <v>-0.41679402140733296</v>
      </c>
      <c r="AK111" s="11">
        <f>'OddsRatio_working_3-way'!U111/(3*'OddsRatio_working_3-way'!X111^(1/3))*SIN(('OddsRatio_working_3-way'!Y111+4*PI())/3)</f>
        <v>0.48890337842715598</v>
      </c>
      <c r="AL111" s="11">
        <f>'OddsRatio_working_3-way'!Z111+'OddsRatio_working_3-way'!AF111</f>
        <v>1.0458092751975725</v>
      </c>
      <c r="AM111" s="11">
        <f>'OddsRatio_working_3-way'!AA111+'OddsRatio_working_3-way'!AG111</f>
        <v>-0.64780170765824319</v>
      </c>
      <c r="AN111" s="11">
        <f>'OddsRatio_working_3-way'!AB111+'OddsRatio_working_3-way'!AH111</f>
        <v>-0.39800756753932953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1.0458092751975725</v>
      </c>
      <c r="AS111" s="11">
        <f>IF(('OddsRatio_working_3-way'!X111=0),IF(Q111&gt;0,-Q111^(1/3),(-Q111)^(1/3)),'OddsRatio_working_3-way'!AM111-'OddsRatio_working_3-way'!R111/3)</f>
        <v>-0.64780170765824319</v>
      </c>
      <c r="AT111" s="11">
        <f>IF(('OddsRatio_working_3-way'!X111=0),IF(Q111&gt;0,-Q111^(1/3),(-Q111)^(1/3)),'OddsRatio_working_3-way'!AN111-'OddsRatio_working_3-way'!R111/3)</f>
        <v>-0.39800756753932953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9.02</v>
      </c>
      <c r="B112" s="4">
        <f>IF('True_Odds_Calculator_3-way'!B113="","",'True_Odds_Calculator_3-way'!B113)</f>
        <v>5.33</v>
      </c>
      <c r="C112" s="4">
        <f>IF('True_Odds_Calculator_3-way'!C113="","",'True_Odds_Calculator_3-way'!C113)</f>
        <v>1.36</v>
      </c>
      <c r="D112" s="9">
        <f t="shared" si="26"/>
        <v>0.10356236954535679</v>
      </c>
      <c r="E112" s="9">
        <f t="shared" si="27"/>
        <v>0.17626159178859191</v>
      </c>
      <c r="F112" s="9">
        <f t="shared" si="28"/>
        <v>0.72017603866605118</v>
      </c>
      <c r="G112" s="9">
        <f t="shared" si="29"/>
        <v>1.0793038642648076</v>
      </c>
      <c r="H112" s="9">
        <f t="shared" si="30"/>
        <v>9.6560169914037566</v>
      </c>
      <c r="I112" s="9">
        <f t="shared" si="31"/>
        <v>5.6733857322666168</v>
      </c>
      <c r="J112" s="9">
        <f t="shared" si="32"/>
        <v>1.388549391135331</v>
      </c>
      <c r="K112" s="11">
        <f t="shared" si="33"/>
        <v>0.11086474501108648</v>
      </c>
      <c r="L112" s="11">
        <f t="shared" si="34"/>
        <v>0.18761726078799248</v>
      </c>
      <c r="M112" s="11">
        <f t="shared" si="35"/>
        <v>0.73529411764705876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-0.19120185899413955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0.19438954159183713</v>
      </c>
      <c r="Q112" s="11">
        <f>2*'OddsRatio_working_3-way'!K112*'OddsRatio_working_3-way'!L112*'OddsRatio_working_3-way'!M112</f>
        <v>3.0588440848440146E-2</v>
      </c>
      <c r="R112" s="11">
        <f t="shared" si="36"/>
        <v>0</v>
      </c>
      <c r="S112" s="11">
        <f t="shared" si="37"/>
        <v>-1.0166718180171841</v>
      </c>
      <c r="T112" s="11">
        <f t="shared" si="38"/>
        <v>-0.15997982974306593</v>
      </c>
      <c r="U112" s="11">
        <f>'OddsRatio_working_3-way'!S112-'OddsRatio_working_3-way'!R112^2/3</f>
        <v>-1.0166718180171841</v>
      </c>
      <c r="V112" s="11">
        <f>'OddsRatio_working_3-way'!S112*'OddsRatio_working_3-way'!R112/3-2*'OddsRatio_working_3-way'!R112^3/27-'OddsRatio_working_3-way'!T112</f>
        <v>0.15997982974306593</v>
      </c>
      <c r="W112" s="11">
        <f>'OddsRatio_working_3-way'!V112^2+4*'OddsRatio_working_3-way'!U112^3/27</f>
        <v>-0.13008851874549748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0.19728283292656121</v>
      </c>
      <c r="Y112" s="11">
        <f>IF('OddsRatio_working_3-way'!W112&gt;=0,IF('OddsRatio_working_3-way'!V112+SQRT('OddsRatio_working_3-way'!W112)&gt;0,0,PI()),ACOS('OddsRatio_working_3-way'!V112/(2*'OddsRatio_working_3-way'!X112)))</f>
        <v>1.1533164535020859</v>
      </c>
      <c r="Z112" s="11">
        <f>'OddsRatio_working_3-way'!X112^(1/3)*COS('OddsRatio_working_3-way'!Y112/3)</f>
        <v>0.53965193213240392</v>
      </c>
      <c r="AA112" s="11">
        <f>'OddsRatio_working_3-way'!X112^(1/3)*COS(('OddsRatio_working_3-way'!Y112+2*PI())/3)</f>
        <v>-0.45890213752526932</v>
      </c>
      <c r="AB112" s="11">
        <f>'OddsRatio_working_3-way'!X112^(1/3)*COS(('OddsRatio_working_3-way'!Y112+4*PI())/3)</f>
        <v>-8.0749794607134467E-2</v>
      </c>
      <c r="AC112" s="11">
        <f>'OddsRatio_working_3-way'!X112^(1/3)*SIN('OddsRatio_working_3-way'!Y112/3)</f>
        <v>0.21832635697847277</v>
      </c>
      <c r="AD112" s="11">
        <f>'OddsRatio_working_3-way'!X112^(1/3)*SIN(('OddsRatio_working_3-way'!Y112+2*PI())/3)</f>
        <v>0.35818910393878112</v>
      </c>
      <c r="AE112" s="11">
        <f>'OddsRatio_working_3-way'!X112^(1/3)*SIN(('OddsRatio_working_3-way'!Y112+4*PI())/3)</f>
        <v>-0.57651546091725392</v>
      </c>
      <c r="AF112" s="11">
        <f>-'OddsRatio_working_3-way'!U112/(3*'OddsRatio_working_3-way'!X112^(1/3))*COS(('OddsRatio_working_3-way'!Y112)/3)</f>
        <v>0.5396519321324037</v>
      </c>
      <c r="AG112" s="11">
        <f>-'OddsRatio_working_3-way'!U112/(3*'OddsRatio_working_3-way'!X112^(1/3))*COS(('OddsRatio_working_3-way'!Y112+2*PI())/3)</f>
        <v>-0.45890213752526915</v>
      </c>
      <c r="AH112" s="11">
        <f>-'OddsRatio_working_3-way'!U112/(3*'OddsRatio_working_3-way'!X112^(1/3))*COS(('OddsRatio_working_3-way'!Y112+4*PI())/3)</f>
        <v>-8.074979460713444E-2</v>
      </c>
      <c r="AI112" s="11">
        <f>'OddsRatio_working_3-way'!U112/(3*'OddsRatio_working_3-way'!X112^(1/3))*SIN(('OddsRatio_working_3-way'!Y112)/3)</f>
        <v>-0.21832635697847269</v>
      </c>
      <c r="AJ112" s="11">
        <f>'OddsRatio_working_3-way'!U112/(3*'OddsRatio_working_3-way'!X112^(1/3))*SIN(('OddsRatio_working_3-way'!Y112+2*PI())/3)</f>
        <v>-0.35818910393878101</v>
      </c>
      <c r="AK112" s="11">
        <f>'OddsRatio_working_3-way'!U112/(3*'OddsRatio_working_3-way'!X112^(1/3))*SIN(('OddsRatio_working_3-way'!Y112+4*PI())/3)</f>
        <v>0.5765154609172537</v>
      </c>
      <c r="AL112" s="11">
        <f>'OddsRatio_working_3-way'!Z112+'OddsRatio_working_3-way'!AF112</f>
        <v>1.0793038642648076</v>
      </c>
      <c r="AM112" s="11">
        <f>'OddsRatio_working_3-way'!AA112+'OddsRatio_working_3-way'!AG112</f>
        <v>-0.91780427505053841</v>
      </c>
      <c r="AN112" s="11">
        <f>'OddsRatio_working_3-way'!AB112+'OddsRatio_working_3-way'!AH112</f>
        <v>-0.16149958921426891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1.0793038642648076</v>
      </c>
      <c r="AS112" s="11">
        <f>IF(('OddsRatio_working_3-way'!X112=0),IF(Q112&gt;0,-Q112^(1/3),(-Q112)^(1/3)),'OddsRatio_working_3-way'!AM112-'OddsRatio_working_3-way'!R112/3)</f>
        <v>-0.91780427505053841</v>
      </c>
      <c r="AT112" s="11">
        <f>IF(('OddsRatio_working_3-way'!X112=0),IF(Q112&gt;0,-Q112^(1/3),(-Q112)^(1/3)),'OddsRatio_working_3-way'!AN112-'OddsRatio_working_3-way'!R112/3)</f>
        <v>-0.16149958921426891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1.94</v>
      </c>
      <c r="B113" s="4">
        <f>IF('True_Odds_Calculator_3-way'!B114="","",'True_Odds_Calculator_3-way'!B114)</f>
        <v>3.64</v>
      </c>
      <c r="C113" s="4">
        <f>IF('True_Odds_Calculator_3-way'!C114="","",'True_Odds_Calculator_3-way'!C114)</f>
        <v>4.16</v>
      </c>
      <c r="D113" s="9">
        <f t="shared" si="26"/>
        <v>0.50328278031628293</v>
      </c>
      <c r="E113" s="9">
        <f t="shared" si="27"/>
        <v>0.26512032263548391</v>
      </c>
      <c r="F113" s="9">
        <f t="shared" si="28"/>
        <v>0.23159689704823283</v>
      </c>
      <c r="G113" s="9">
        <f t="shared" si="29"/>
        <v>1.0499516271936271</v>
      </c>
      <c r="H113" s="9">
        <f t="shared" si="30"/>
        <v>1.9869545295620092</v>
      </c>
      <c r="I113" s="9">
        <f t="shared" si="31"/>
        <v>3.7718722957911761</v>
      </c>
      <c r="J113" s="9">
        <f t="shared" si="32"/>
        <v>4.3178471419318631</v>
      </c>
      <c r="K113" s="11">
        <f t="shared" si="33"/>
        <v>0.51546391752577325</v>
      </c>
      <c r="L113" s="11">
        <f t="shared" si="34"/>
        <v>0.27472527472527469</v>
      </c>
      <c r="M113" s="11">
        <f t="shared" si="35"/>
        <v>0.24038461538461536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-0.26694538609685292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0.22943699837038456</v>
      </c>
      <c r="Q113" s="11">
        <f>2*'OddsRatio_working_3-way'!K113*'OddsRatio_working_3-way'!L113*'OddsRatio_working_3-way'!M113</f>
        <v>6.8082195362131906E-2</v>
      </c>
      <c r="R113" s="11">
        <f t="shared" si="36"/>
        <v>0</v>
      </c>
      <c r="S113" s="11">
        <f t="shared" si="37"/>
        <v>-0.85949040635278262</v>
      </c>
      <c r="T113" s="11">
        <f t="shared" si="38"/>
        <v>-0.25504166360616692</v>
      </c>
      <c r="U113" s="11">
        <f>'OddsRatio_working_3-way'!S113-'OddsRatio_working_3-way'!R113^2/3</f>
        <v>-0.85949040635278262</v>
      </c>
      <c r="V113" s="11">
        <f>'OddsRatio_working_3-way'!S113*'OddsRatio_working_3-way'!R113/3-2*'OddsRatio_working_3-way'!R113^3/27-'OddsRatio_working_3-way'!T113</f>
        <v>0.25504166360616692</v>
      </c>
      <c r="W113" s="11">
        <f>'OddsRatio_working_3-way'!V113^2+4*'OddsRatio_working_3-way'!U113^3/27</f>
        <v>-2.9016858487559957E-2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0.15334854797369388</v>
      </c>
      <c r="Y113" s="11">
        <f>IF('OddsRatio_working_3-way'!W113&gt;=0,IF('OddsRatio_working_3-way'!V113+SQRT('OddsRatio_working_3-way'!W113)&gt;0,0,PI()),ACOS('OddsRatio_working_3-way'!V113/(2*'OddsRatio_working_3-way'!X113)))</f>
        <v>0.58885874987946962</v>
      </c>
      <c r="Z113" s="11">
        <f>'OddsRatio_working_3-way'!X113^(1/3)*COS('OddsRatio_working_3-way'!Y113/3)</f>
        <v>0.52497581359681356</v>
      </c>
      <c r="AA113" s="11">
        <f>'OddsRatio_working_3-way'!X113^(1/3)*COS(('OddsRatio_working_3-way'!Y113+2*PI())/3)</f>
        <v>-0.35289198824370666</v>
      </c>
      <c r="AB113" s="11">
        <f>'OddsRatio_working_3-way'!X113^(1/3)*COS(('OddsRatio_working_3-way'!Y113+4*PI())/3)</f>
        <v>-0.17208382535310704</v>
      </c>
      <c r="AC113" s="11">
        <f>'OddsRatio_working_3-way'!X113^(1/3)*SIN('OddsRatio_working_3-way'!Y113/3)</f>
        <v>0.10438964151656953</v>
      </c>
      <c r="AD113" s="11">
        <f>'OddsRatio_working_3-way'!X113^(1/3)*SIN(('OddsRatio_working_3-way'!Y113+2*PI())/3)</f>
        <v>0.40244757018895994</v>
      </c>
      <c r="AE113" s="11">
        <f>'OddsRatio_working_3-way'!X113^(1/3)*SIN(('OddsRatio_working_3-way'!Y113+4*PI())/3)</f>
        <v>-0.50683721170552931</v>
      </c>
      <c r="AF113" s="11">
        <f>-'OddsRatio_working_3-way'!U113/(3*'OddsRatio_working_3-way'!X113^(1/3))*COS(('OddsRatio_working_3-way'!Y113)/3)</f>
        <v>0.52497581359681356</v>
      </c>
      <c r="AG113" s="11">
        <f>-'OddsRatio_working_3-way'!U113/(3*'OddsRatio_working_3-way'!X113^(1/3))*COS(('OddsRatio_working_3-way'!Y113+2*PI())/3)</f>
        <v>-0.35289198824370666</v>
      </c>
      <c r="AH113" s="11">
        <f>-'OddsRatio_working_3-way'!U113/(3*'OddsRatio_working_3-way'!X113^(1/3))*COS(('OddsRatio_working_3-way'!Y113+4*PI())/3)</f>
        <v>-0.17208382535310704</v>
      </c>
      <c r="AI113" s="11">
        <f>'OddsRatio_working_3-way'!U113/(3*'OddsRatio_working_3-way'!X113^(1/3))*SIN(('OddsRatio_working_3-way'!Y113)/3)</f>
        <v>-0.10438964151656953</v>
      </c>
      <c r="AJ113" s="11">
        <f>'OddsRatio_working_3-way'!U113/(3*'OddsRatio_working_3-way'!X113^(1/3))*SIN(('OddsRatio_working_3-way'!Y113+2*PI())/3)</f>
        <v>-0.40244757018895994</v>
      </c>
      <c r="AK113" s="11">
        <f>'OddsRatio_working_3-way'!U113/(3*'OddsRatio_working_3-way'!X113^(1/3))*SIN(('OddsRatio_working_3-way'!Y113+4*PI())/3)</f>
        <v>0.50683721170552931</v>
      </c>
      <c r="AL113" s="11">
        <f>'OddsRatio_working_3-way'!Z113+'OddsRatio_working_3-way'!AF113</f>
        <v>1.0499516271936271</v>
      </c>
      <c r="AM113" s="11">
        <f>'OddsRatio_working_3-way'!AA113+'OddsRatio_working_3-way'!AG113</f>
        <v>-0.70578397648741331</v>
      </c>
      <c r="AN113" s="11">
        <f>'OddsRatio_working_3-way'!AB113+'OddsRatio_working_3-way'!AH113</f>
        <v>-0.34416765070621408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1.0499516271936271</v>
      </c>
      <c r="AS113" s="11">
        <f>IF(('OddsRatio_working_3-way'!X113=0),IF(Q113&gt;0,-Q113^(1/3),(-Q113)^(1/3)),'OddsRatio_working_3-way'!AM113-'OddsRatio_working_3-way'!R113/3)</f>
        <v>-0.70578397648741331</v>
      </c>
      <c r="AT113" s="11">
        <f>IF(('OddsRatio_working_3-way'!X113=0),IF(Q113&gt;0,-Q113^(1/3),(-Q113)^(1/3)),'OddsRatio_working_3-way'!AN113-'OddsRatio_working_3-way'!R113/3)</f>
        <v>-0.34416765070621408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2.57</v>
      </c>
      <c r="B114" s="4">
        <f>IF('True_Odds_Calculator_3-way'!B115="","",'True_Odds_Calculator_3-way'!B115)</f>
        <v>3.26</v>
      </c>
      <c r="C114" s="4">
        <f>IF('True_Odds_Calculator_3-way'!C115="","",'True_Odds_Calculator_3-way'!C115)</f>
        <v>3.02</v>
      </c>
      <c r="D114" s="9">
        <f t="shared" si="26"/>
        <v>0.37954218471967238</v>
      </c>
      <c r="E114" s="9">
        <f t="shared" si="27"/>
        <v>0.29822155573337689</v>
      </c>
      <c r="F114" s="9">
        <f t="shared" si="28"/>
        <v>0.32223625954695095</v>
      </c>
      <c r="G114" s="9">
        <f t="shared" si="29"/>
        <v>1.0412441003889894</v>
      </c>
      <c r="H114" s="9">
        <f t="shared" si="30"/>
        <v>2.6347532376107128</v>
      </c>
      <c r="I114" s="9">
        <f t="shared" si="31"/>
        <v>3.3532116668791163</v>
      </c>
      <c r="J114" s="9">
        <f t="shared" si="32"/>
        <v>3.1033130827857578</v>
      </c>
      <c r="K114" s="11">
        <f t="shared" si="33"/>
        <v>0.38910505836575876</v>
      </c>
      <c r="L114" s="11">
        <f t="shared" si="34"/>
        <v>0.30674846625766872</v>
      </c>
      <c r="M114" s="11">
        <f t="shared" si="35"/>
        <v>0.33112582781456956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-0.28327079059324745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0.23120552060290184</v>
      </c>
      <c r="Q114" s="11">
        <f>2*'OddsRatio_working_3-way'!K114*'OddsRatio_working_3-way'!L114*'OddsRatio_working_3-way'!M114</f>
        <v>7.9044622428342495E-2</v>
      </c>
      <c r="R114" s="11">
        <f t="shared" si="36"/>
        <v>0</v>
      </c>
      <c r="S114" s="11">
        <f t="shared" si="37"/>
        <v>-0.81619965164319797</v>
      </c>
      <c r="T114" s="11">
        <f t="shared" si="38"/>
        <v>-0.2790426159463924</v>
      </c>
      <c r="U114" s="11">
        <f>'OddsRatio_working_3-way'!S114-'OddsRatio_working_3-way'!R114^2/3</f>
        <v>-0.81619965164319797</v>
      </c>
      <c r="V114" s="11">
        <f>'OddsRatio_working_3-way'!S114*'OddsRatio_working_3-way'!R114/3-2*'OddsRatio_working_3-way'!R114^3/27-'OddsRatio_working_3-way'!T114</f>
        <v>0.2790426159463924</v>
      </c>
      <c r="W114" s="11">
        <f>'OddsRatio_working_3-way'!V114^2+4*'OddsRatio_working_3-way'!U114^3/27</f>
        <v>-2.6889090518303072E-3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0.14190991030054609</v>
      </c>
      <c r="Y114" s="11">
        <f>IF('OddsRatio_working_3-way'!W114&gt;=0,IF('OddsRatio_working_3-way'!V114+SQRT('OddsRatio_working_3-way'!W114)&gt;0,0,PI()),ACOS('OddsRatio_working_3-way'!V114/(2*'OddsRatio_working_3-way'!X114)))</f>
        <v>0.18373488129628845</v>
      </c>
      <c r="Z114" s="11">
        <f>'OddsRatio_working_3-way'!X114^(1/3)*COS('OddsRatio_working_3-way'!Y114/3)</f>
        <v>0.5206220501944947</v>
      </c>
      <c r="AA114" s="11">
        <f>'OddsRatio_working_3-way'!X114^(1/3)*COS(('OddsRatio_working_3-way'!Y114+2*PI())/3)</f>
        <v>-0.28795923569504706</v>
      </c>
      <c r="AB114" s="11">
        <f>'OddsRatio_working_3-way'!X114^(1/3)*COS(('OddsRatio_working_3-way'!Y114+4*PI())/3)</f>
        <v>-0.23266281449944756</v>
      </c>
      <c r="AC114" s="11">
        <f>'OddsRatio_working_3-way'!X114^(1/3)*SIN('OddsRatio_working_3-way'!Y114/3)</f>
        <v>3.1925403662502246E-2</v>
      </c>
      <c r="AD114" s="11">
        <f>'OddsRatio_working_3-way'!X114^(1/3)*SIN(('OddsRatio_working_3-way'!Y114+2*PI())/3)</f>
        <v>0.43490921940751848</v>
      </c>
      <c r="AE114" s="11">
        <f>'OddsRatio_working_3-way'!X114^(1/3)*SIN(('OddsRatio_working_3-way'!Y114+4*PI())/3)</f>
        <v>-0.46683462307002077</v>
      </c>
      <c r="AF114" s="11">
        <f>-'OddsRatio_working_3-way'!U114/(3*'OddsRatio_working_3-way'!X114^(1/3))*COS(('OddsRatio_working_3-way'!Y114)/3)</f>
        <v>0.52062205019449459</v>
      </c>
      <c r="AG114" s="11">
        <f>-'OddsRatio_working_3-way'!U114/(3*'OddsRatio_working_3-way'!X114^(1/3))*COS(('OddsRatio_working_3-way'!Y114+2*PI())/3)</f>
        <v>-0.287959235695047</v>
      </c>
      <c r="AH114" s="11">
        <f>-'OddsRatio_working_3-way'!U114/(3*'OddsRatio_working_3-way'!X114^(1/3))*COS(('OddsRatio_working_3-way'!Y114+4*PI())/3)</f>
        <v>-0.23266281449944753</v>
      </c>
      <c r="AI114" s="11">
        <f>'OddsRatio_working_3-way'!U114/(3*'OddsRatio_working_3-way'!X114^(1/3))*SIN(('OddsRatio_working_3-way'!Y114)/3)</f>
        <v>-3.1925403662502239E-2</v>
      </c>
      <c r="AJ114" s="11">
        <f>'OddsRatio_working_3-way'!U114/(3*'OddsRatio_working_3-way'!X114^(1/3))*SIN(('OddsRatio_working_3-way'!Y114+2*PI())/3)</f>
        <v>-0.43490921940751837</v>
      </c>
      <c r="AK114" s="11">
        <f>'OddsRatio_working_3-way'!U114/(3*'OddsRatio_working_3-way'!X114^(1/3))*SIN(('OddsRatio_working_3-way'!Y114+4*PI())/3)</f>
        <v>0.46683462307002066</v>
      </c>
      <c r="AL114" s="11">
        <f>'OddsRatio_working_3-way'!Z114+'OddsRatio_working_3-way'!AF114</f>
        <v>1.0412441003889894</v>
      </c>
      <c r="AM114" s="11">
        <f>'OddsRatio_working_3-way'!AA114+'OddsRatio_working_3-way'!AG114</f>
        <v>-0.575918471390094</v>
      </c>
      <c r="AN114" s="11">
        <f>'OddsRatio_working_3-way'!AB114+'OddsRatio_working_3-way'!AH114</f>
        <v>-0.46532562899889507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1.0412441003889894</v>
      </c>
      <c r="AS114" s="11">
        <f>IF(('OddsRatio_working_3-way'!X114=0),IF(Q114&gt;0,-Q114^(1/3),(-Q114)^(1/3)),'OddsRatio_working_3-way'!AM114-'OddsRatio_working_3-way'!R114/3)</f>
        <v>-0.575918471390094</v>
      </c>
      <c r="AT114" s="11">
        <f>IF(('OddsRatio_working_3-way'!X114=0),IF(Q114&gt;0,-Q114^(1/3),(-Q114)^(1/3)),'OddsRatio_working_3-way'!AN114-'OddsRatio_working_3-way'!R114/3)</f>
        <v>-0.46532562899889507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2.68</v>
      </c>
      <c r="B115" s="4">
        <f>IF('True_Odds_Calculator_3-way'!B116="","",'True_Odds_Calculator_3-way'!B116)</f>
        <v>3.23</v>
      </c>
      <c r="C115" s="4">
        <f>IF('True_Odds_Calculator_3-way'!C116="","",'True_Odds_Calculator_3-way'!C116)</f>
        <v>2.89</v>
      </c>
      <c r="D115" s="9">
        <f t="shared" si="26"/>
        <v>0.36314270405299054</v>
      </c>
      <c r="E115" s="9">
        <f t="shared" si="27"/>
        <v>0.30049170220410826</v>
      </c>
      <c r="F115" s="9">
        <f t="shared" si="28"/>
        <v>0.3363655937429012</v>
      </c>
      <c r="G115" s="9">
        <f t="shared" si="29"/>
        <v>1.0438918902874761</v>
      </c>
      <c r="H115" s="9">
        <f t="shared" si="30"/>
        <v>2.7537383756829601</v>
      </c>
      <c r="I115" s="9">
        <f t="shared" si="31"/>
        <v>3.3278789153410715</v>
      </c>
      <c r="J115" s="9">
        <f t="shared" si="32"/>
        <v>2.9729556726433302</v>
      </c>
      <c r="K115" s="11">
        <f t="shared" si="33"/>
        <v>0.37313432835820892</v>
      </c>
      <c r="L115" s="11">
        <f t="shared" si="34"/>
        <v>0.30959752321981426</v>
      </c>
      <c r="M115" s="11">
        <f t="shared" si="35"/>
        <v>0.34602076124567471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-0.28303542119925185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0.23184238427347548</v>
      </c>
      <c r="Q115" s="11">
        <f>2*'OddsRatio_working_3-way'!K115*'OddsRatio_working_3-way'!L115*'OddsRatio_working_3-way'!M115</f>
        <v>7.994564974947431E-2</v>
      </c>
      <c r="R115" s="11">
        <f t="shared" si="36"/>
        <v>0</v>
      </c>
      <c r="S115" s="11">
        <f t="shared" si="37"/>
        <v>-0.81912851504993289</v>
      </c>
      <c r="T115" s="11">
        <f t="shared" si="38"/>
        <v>-0.28245810863790793</v>
      </c>
      <c r="U115" s="11">
        <f>'OddsRatio_working_3-way'!S115-'OddsRatio_working_3-way'!R115^2/3</f>
        <v>-0.81912851504993289</v>
      </c>
      <c r="V115" s="11">
        <f>'OddsRatio_working_3-way'!S115*'OddsRatio_working_3-way'!R115/3-2*'OddsRatio_working_3-way'!R115^3/27-'OddsRatio_working_3-way'!T115</f>
        <v>0.28245810863790793</v>
      </c>
      <c r="W115" s="11">
        <f>'OddsRatio_working_3-way'!V115^2+4*'OddsRatio_working_3-way'!U115^3/27</f>
        <v>-1.6414032695030167E-3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0.14267444270506827</v>
      </c>
      <c r="Y115" s="11">
        <f>IF('OddsRatio_working_3-way'!W115&gt;=0,IF('OddsRatio_working_3-way'!V115+SQRT('OddsRatio_working_3-way'!W115)&gt;0,0,PI()),ACOS('OddsRatio_working_3-way'!V115/(2*'OddsRatio_working_3-way'!X115)))</f>
        <v>0.14246281121554905</v>
      </c>
      <c r="Z115" s="11">
        <f>'OddsRatio_working_3-way'!X115^(1/3)*COS('OddsRatio_working_3-way'!Y115/3)</f>
        <v>0.52194594514373815</v>
      </c>
      <c r="AA115" s="11">
        <f>'OddsRatio_working_3-way'!X115^(1/3)*COS(('OddsRatio_working_3-way'!Y115+2*PI())/3)</f>
        <v>-0.28245439532481315</v>
      </c>
      <c r="AB115" s="11">
        <f>'OddsRatio_working_3-way'!X115^(1/3)*COS(('OddsRatio_working_3-way'!Y115+4*PI())/3)</f>
        <v>-0.23949154981892506</v>
      </c>
      <c r="AC115" s="11">
        <f>'OddsRatio_working_3-way'!X115^(1/3)*SIN('OddsRatio_working_3-way'!Y115/3)</f>
        <v>2.4804610417976974E-2</v>
      </c>
      <c r="AD115" s="11">
        <f>'OddsRatio_working_3-way'!X115^(1/3)*SIN(('OddsRatio_working_3-way'!Y115+2*PI())/3)</f>
        <v>0.43961614268776783</v>
      </c>
      <c r="AE115" s="11">
        <f>'OddsRatio_working_3-way'!X115^(1/3)*SIN(('OddsRatio_working_3-way'!Y115+4*PI())/3)</f>
        <v>-0.4644207531057446</v>
      </c>
      <c r="AF115" s="11">
        <f>-'OddsRatio_working_3-way'!U115/(3*'OddsRatio_working_3-way'!X115^(1/3))*COS(('OddsRatio_working_3-way'!Y115)/3)</f>
        <v>0.52194594514373804</v>
      </c>
      <c r="AG115" s="11">
        <f>-'OddsRatio_working_3-way'!U115/(3*'OddsRatio_working_3-way'!X115^(1/3))*COS(('OddsRatio_working_3-way'!Y115+2*PI())/3)</f>
        <v>-0.28245439532481309</v>
      </c>
      <c r="AH115" s="11">
        <f>-'OddsRatio_working_3-way'!U115/(3*'OddsRatio_working_3-way'!X115^(1/3))*COS(('OddsRatio_working_3-way'!Y115+4*PI())/3)</f>
        <v>-0.23949154981892504</v>
      </c>
      <c r="AI115" s="11">
        <f>'OddsRatio_working_3-way'!U115/(3*'OddsRatio_working_3-way'!X115^(1/3))*SIN(('OddsRatio_working_3-way'!Y115)/3)</f>
        <v>-2.480461041797697E-2</v>
      </c>
      <c r="AJ115" s="11">
        <f>'OddsRatio_working_3-way'!U115/(3*'OddsRatio_working_3-way'!X115^(1/3))*SIN(('OddsRatio_working_3-way'!Y115+2*PI())/3)</f>
        <v>-0.43961614268776772</v>
      </c>
      <c r="AK115" s="11">
        <f>'OddsRatio_working_3-way'!U115/(3*'OddsRatio_working_3-way'!X115^(1/3))*SIN(('OddsRatio_working_3-way'!Y115+4*PI())/3)</f>
        <v>0.46442075310574454</v>
      </c>
      <c r="AL115" s="11">
        <f>'OddsRatio_working_3-way'!Z115+'OddsRatio_working_3-way'!AF115</f>
        <v>1.0438918902874761</v>
      </c>
      <c r="AM115" s="11">
        <f>'OddsRatio_working_3-way'!AA115+'OddsRatio_working_3-way'!AG115</f>
        <v>-0.56490879064962618</v>
      </c>
      <c r="AN115" s="11">
        <f>'OddsRatio_working_3-way'!AB115+'OddsRatio_working_3-way'!AH115</f>
        <v>-0.47898309963785013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1.0438918902874761</v>
      </c>
      <c r="AS115" s="11">
        <f>IF(('OddsRatio_working_3-way'!X115=0),IF(Q115&gt;0,-Q115^(1/3),(-Q115)^(1/3)),'OddsRatio_working_3-way'!AM115-'OddsRatio_working_3-way'!R115/3)</f>
        <v>-0.56490879064962618</v>
      </c>
      <c r="AT115" s="11">
        <f>IF(('OddsRatio_working_3-way'!X115=0),IF(Q115&gt;0,-Q115^(1/3),(-Q115)^(1/3)),'OddsRatio_working_3-way'!AN115-'OddsRatio_working_3-way'!R115/3)</f>
        <v>-0.47898309963785013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2.93</v>
      </c>
      <c r="B116" s="4">
        <f>IF('True_Odds_Calculator_3-way'!B117="","",'True_Odds_Calculator_3-way'!B117)</f>
        <v>3.19</v>
      </c>
      <c r="C116" s="4">
        <f>IF('True_Odds_Calculator_3-way'!C117="","",'True_Odds_Calculator_3-way'!C117)</f>
        <v>2.69</v>
      </c>
      <c r="D116" s="9">
        <f t="shared" si="26"/>
        <v>0.33244490586856518</v>
      </c>
      <c r="E116" s="9">
        <f t="shared" si="27"/>
        <v>0.3050149980494255</v>
      </c>
      <c r="F116" s="9">
        <f t="shared" si="28"/>
        <v>0.36254009608200916</v>
      </c>
      <c r="G116" s="9">
        <f t="shared" si="29"/>
        <v>1.0404234276299338</v>
      </c>
      <c r="H116" s="9">
        <f t="shared" si="30"/>
        <v>3.0080172153257725</v>
      </c>
      <c r="I116" s="9">
        <f t="shared" si="31"/>
        <v>3.2785273065095546</v>
      </c>
      <c r="J116" s="9">
        <f t="shared" si="32"/>
        <v>2.7583155926945881</v>
      </c>
      <c r="K116" s="11">
        <f t="shared" si="33"/>
        <v>0.34129692832764502</v>
      </c>
      <c r="L116" s="11">
        <f t="shared" si="34"/>
        <v>0.31347962382445144</v>
      </c>
      <c r="M116" s="11">
        <f t="shared" si="35"/>
        <v>0.37174721189591081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-0.28410412867424362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0.2310816974028525</v>
      </c>
      <c r="Q116" s="11">
        <f>2*'OddsRatio_working_3-way'!K116*'OddsRatio_working_3-way'!L116*'OddsRatio_working_3-way'!M116</f>
        <v>7.9546195319398466E-2</v>
      </c>
      <c r="R116" s="11">
        <f t="shared" si="36"/>
        <v>0</v>
      </c>
      <c r="S116" s="11">
        <f t="shared" si="37"/>
        <v>-0.81336972637878446</v>
      </c>
      <c r="T116" s="11">
        <f t="shared" si="38"/>
        <v>-0.27998957878787767</v>
      </c>
      <c r="U116" s="11">
        <f>'OddsRatio_working_3-way'!S116-'OddsRatio_working_3-way'!R116^2/3</f>
        <v>-0.81336972637878446</v>
      </c>
      <c r="V116" s="11">
        <f>'OddsRatio_working_3-way'!S116*'OddsRatio_working_3-way'!R116/3-2*'OddsRatio_working_3-way'!R116^3/27-'OddsRatio_working_3-way'!T116</f>
        <v>0.27998957878787767</v>
      </c>
      <c r="W116" s="11">
        <f>'OddsRatio_working_3-way'!V116^2+4*'OddsRatio_working_3-way'!U116^3/27</f>
        <v>-1.3245414710093134E-3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0.1411725059110506</v>
      </c>
      <c r="Y116" s="11">
        <f>IF('OddsRatio_working_3-way'!W116&gt;=0,IF('OddsRatio_working_3-way'!V116+SQRT('OddsRatio_working_3-way'!W116)&gt;0,0,PI()),ACOS('OddsRatio_working_3-way'!V116/(2*'OddsRatio_working_3-way'!X116)))</f>
        <v>0.12925956885475332</v>
      </c>
      <c r="Z116" s="11">
        <f>'OddsRatio_working_3-way'!X116^(1/3)*COS('OddsRatio_working_3-way'!Y116/3)</f>
        <v>0.52021171381496689</v>
      </c>
      <c r="AA116" s="11">
        <f>'OddsRatio_working_3-way'!X116^(1/3)*COS(('OddsRatio_working_3-way'!Y116+2*PI())/3)</f>
        <v>-0.27952906987463649</v>
      </c>
      <c r="AB116" s="11">
        <f>'OddsRatio_working_3-way'!X116^(1/3)*COS(('OddsRatio_working_3-way'!Y116+4*PI())/3)</f>
        <v>-0.24068264394033023</v>
      </c>
      <c r="AC116" s="11">
        <f>'OddsRatio_working_3-way'!X116^(1/3)*SIN('OddsRatio_working_3-way'!Y116/3)</f>
        <v>2.2427994470226649E-2</v>
      </c>
      <c r="AD116" s="11">
        <f>'OddsRatio_working_3-way'!X116^(1/3)*SIN(('OddsRatio_working_3-way'!Y116+2*PI())/3)</f>
        <v>0.43930256227488829</v>
      </c>
      <c r="AE116" s="11">
        <f>'OddsRatio_working_3-way'!X116^(1/3)*SIN(('OddsRatio_working_3-way'!Y116+4*PI())/3)</f>
        <v>-0.46173055674511482</v>
      </c>
      <c r="AF116" s="11">
        <f>-'OddsRatio_working_3-way'!U116/(3*'OddsRatio_working_3-way'!X116^(1/3))*COS(('OddsRatio_working_3-way'!Y116)/3)</f>
        <v>0.52021171381496689</v>
      </c>
      <c r="AG116" s="11">
        <f>-'OddsRatio_working_3-way'!U116/(3*'OddsRatio_working_3-way'!X116^(1/3))*COS(('OddsRatio_working_3-way'!Y116+2*PI())/3)</f>
        <v>-0.27952906987463649</v>
      </c>
      <c r="AH116" s="11">
        <f>-'OddsRatio_working_3-way'!U116/(3*'OddsRatio_working_3-way'!X116^(1/3))*COS(('OddsRatio_working_3-way'!Y116+4*PI())/3)</f>
        <v>-0.24068264394033023</v>
      </c>
      <c r="AI116" s="11">
        <f>'OddsRatio_working_3-way'!U116/(3*'OddsRatio_working_3-way'!X116^(1/3))*SIN(('OddsRatio_working_3-way'!Y116)/3)</f>
        <v>-2.2427994470226649E-2</v>
      </c>
      <c r="AJ116" s="11">
        <f>'OddsRatio_working_3-way'!U116/(3*'OddsRatio_working_3-way'!X116^(1/3))*SIN(('OddsRatio_working_3-way'!Y116+2*PI())/3)</f>
        <v>-0.43930256227488829</v>
      </c>
      <c r="AK116" s="11">
        <f>'OddsRatio_working_3-way'!U116/(3*'OddsRatio_working_3-way'!X116^(1/3))*SIN(('OddsRatio_working_3-way'!Y116+4*PI())/3)</f>
        <v>0.46173055674511482</v>
      </c>
      <c r="AL116" s="11">
        <f>'OddsRatio_working_3-way'!Z116+'OddsRatio_working_3-way'!AF116</f>
        <v>1.0404234276299338</v>
      </c>
      <c r="AM116" s="11">
        <f>'OddsRatio_working_3-way'!AA116+'OddsRatio_working_3-way'!AG116</f>
        <v>-0.55905813974927299</v>
      </c>
      <c r="AN116" s="11">
        <f>'OddsRatio_working_3-way'!AB116+'OddsRatio_working_3-way'!AH116</f>
        <v>-0.48136528788066046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1.0404234276299338</v>
      </c>
      <c r="AS116" s="11">
        <f>IF(('OddsRatio_working_3-way'!X116=0),IF(Q116&gt;0,-Q116^(1/3),(-Q116)^(1/3)),'OddsRatio_working_3-way'!AM116-'OddsRatio_working_3-way'!R116/3)</f>
        <v>-0.55905813974927299</v>
      </c>
      <c r="AT116" s="11">
        <f>IF(('OddsRatio_working_3-way'!X116=0),IF(Q116&gt;0,-Q116^(1/3),(-Q116)^(1/3)),'OddsRatio_working_3-way'!AN116-'OddsRatio_working_3-way'!R116/3)</f>
        <v>-0.48136528788066046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3.22</v>
      </c>
      <c r="B117" s="4">
        <f>IF('True_Odds_Calculator_3-way'!B118="","",'True_Odds_Calculator_3-way'!B118)</f>
        <v>3.16</v>
      </c>
      <c r="C117" s="4">
        <f>IF('True_Odds_Calculator_3-way'!C118="","",'True_Odds_Calculator_3-way'!C118)</f>
        <v>2.34</v>
      </c>
      <c r="D117" s="9">
        <f t="shared" si="26"/>
        <v>0.29337944829965967</v>
      </c>
      <c r="E117" s="9">
        <f t="shared" si="27"/>
        <v>0.29909145282407601</v>
      </c>
      <c r="F117" s="9">
        <f t="shared" si="28"/>
        <v>0.4075290988762641</v>
      </c>
      <c r="G117" s="9">
        <f t="shared" si="29"/>
        <v>1.084934707102772</v>
      </c>
      <c r="H117" s="9">
        <f t="shared" si="30"/>
        <v>3.4085550497681538</v>
      </c>
      <c r="I117" s="9">
        <f t="shared" si="31"/>
        <v>3.3434589673419879</v>
      </c>
      <c r="J117" s="9">
        <f t="shared" si="32"/>
        <v>2.4538125075177142</v>
      </c>
      <c r="K117" s="11">
        <f t="shared" si="33"/>
        <v>0.3105590062111801</v>
      </c>
      <c r="L117" s="11">
        <f t="shared" si="34"/>
        <v>0.31645569620253161</v>
      </c>
      <c r="M117" s="11">
        <f t="shared" si="35"/>
        <v>0.42735042735042739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-0.26986882132726908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0.24023551816617306</v>
      </c>
      <c r="Q117" s="11">
        <f>2*'OddsRatio_working_3-way'!K117*'OddsRatio_working_3-way'!L117*'OddsRatio_working_3-way'!M117</f>
        <v>8.3998432925235345E-2</v>
      </c>
      <c r="R117" s="11">
        <f t="shared" si="36"/>
        <v>0</v>
      </c>
      <c r="S117" s="11">
        <f t="shared" si="37"/>
        <v>-0.89019367626332868</v>
      </c>
      <c r="T117" s="11">
        <f t="shared" si="38"/>
        <v>-0.31125653016200305</v>
      </c>
      <c r="U117" s="11">
        <f>'OddsRatio_working_3-way'!S117-'OddsRatio_working_3-way'!R117^2/3</f>
        <v>-0.89019367626332868</v>
      </c>
      <c r="V117" s="11">
        <f>'OddsRatio_working_3-way'!S117*'OddsRatio_working_3-way'!R117/3-2*'OddsRatio_working_3-way'!R117^3/27-'OddsRatio_working_3-way'!T117</f>
        <v>0.31125653016200305</v>
      </c>
      <c r="W117" s="11">
        <f>'OddsRatio_working_3-way'!V117^2+4*'OddsRatio_working_3-way'!U117^3/27</f>
        <v>-7.6274217744485145E-3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0.16163852367469397</v>
      </c>
      <c r="Y117" s="11">
        <f>IF('OddsRatio_working_3-way'!W117&gt;=0,IF('OddsRatio_working_3-way'!V117+SQRT('OddsRatio_working_3-way'!W117)&gt;0,0,PI()),ACOS('OddsRatio_working_3-way'!V117/(2*'OddsRatio_working_3-way'!X117)))</f>
        <v>0.27355466019606389</v>
      </c>
      <c r="Z117" s="11">
        <f>'OddsRatio_working_3-way'!X117^(1/3)*COS('OddsRatio_working_3-way'!Y117/3)</f>
        <v>0.54246735355138598</v>
      </c>
      <c r="AA117" s="11">
        <f>'OddsRatio_working_3-way'!X117^(1/3)*COS(('OddsRatio_working_3-way'!Y117+2*PI())/3)</f>
        <v>-0.3141905948919741</v>
      </c>
      <c r="AB117" s="11">
        <f>'OddsRatio_working_3-way'!X117^(1/3)*COS(('OddsRatio_working_3-way'!Y117+4*PI())/3)</f>
        <v>-0.22827675865941194</v>
      </c>
      <c r="AC117" s="11">
        <f>'OddsRatio_working_3-way'!X117^(1/3)*SIN('OddsRatio_working_3-way'!Y117/3)</f>
        <v>4.9602376475983395E-2</v>
      </c>
      <c r="AD117" s="11">
        <f>'OddsRatio_working_3-way'!X117^(1/3)*SIN(('OddsRatio_working_3-way'!Y117+2*PI())/3)</f>
        <v>0.44498932066122321</v>
      </c>
      <c r="AE117" s="11">
        <f>'OddsRatio_working_3-way'!X117^(1/3)*SIN(('OddsRatio_working_3-way'!Y117+4*PI())/3)</f>
        <v>-0.49459169713720647</v>
      </c>
      <c r="AF117" s="11">
        <f>-'OddsRatio_working_3-way'!U117/(3*'OddsRatio_working_3-way'!X117^(1/3))*COS(('OddsRatio_working_3-way'!Y117)/3)</f>
        <v>0.54246735355138598</v>
      </c>
      <c r="AG117" s="11">
        <f>-'OddsRatio_working_3-way'!U117/(3*'OddsRatio_working_3-way'!X117^(1/3))*COS(('OddsRatio_working_3-way'!Y117+2*PI())/3)</f>
        <v>-0.3141905948919741</v>
      </c>
      <c r="AH117" s="11">
        <f>-'OddsRatio_working_3-way'!U117/(3*'OddsRatio_working_3-way'!X117^(1/3))*COS(('OddsRatio_working_3-way'!Y117+4*PI())/3)</f>
        <v>-0.22827675865941194</v>
      </c>
      <c r="AI117" s="11">
        <f>'OddsRatio_working_3-way'!U117/(3*'OddsRatio_working_3-way'!X117^(1/3))*SIN(('OddsRatio_working_3-way'!Y117)/3)</f>
        <v>-4.9602376475983395E-2</v>
      </c>
      <c r="AJ117" s="11">
        <f>'OddsRatio_working_3-way'!U117/(3*'OddsRatio_working_3-way'!X117^(1/3))*SIN(('OddsRatio_working_3-way'!Y117+2*PI())/3)</f>
        <v>-0.44498932066122321</v>
      </c>
      <c r="AK117" s="11">
        <f>'OddsRatio_working_3-way'!U117/(3*'OddsRatio_working_3-way'!X117^(1/3))*SIN(('OddsRatio_working_3-way'!Y117+4*PI())/3)</f>
        <v>0.49459169713720647</v>
      </c>
      <c r="AL117" s="11">
        <f>'OddsRatio_working_3-way'!Z117+'OddsRatio_working_3-way'!AF117</f>
        <v>1.084934707102772</v>
      </c>
      <c r="AM117" s="11">
        <f>'OddsRatio_working_3-way'!AA117+'OddsRatio_working_3-way'!AG117</f>
        <v>-0.62838118978394819</v>
      </c>
      <c r="AN117" s="11">
        <f>'OddsRatio_working_3-way'!AB117+'OddsRatio_working_3-way'!AH117</f>
        <v>-0.45655351731882388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1.084934707102772</v>
      </c>
      <c r="AS117" s="11">
        <f>IF(('OddsRatio_working_3-way'!X117=0),IF(Q117&gt;0,-Q117^(1/3),(-Q117)^(1/3)),'OddsRatio_working_3-way'!AM117-'OddsRatio_working_3-way'!R117/3)</f>
        <v>-0.62838118978394819</v>
      </c>
      <c r="AT117" s="11">
        <f>IF(('OddsRatio_working_3-way'!X117=0),IF(Q117&gt;0,-Q117^(1/3),(-Q117)^(1/3)),'OddsRatio_working_3-way'!AN117-'OddsRatio_working_3-way'!R117/3)</f>
        <v>-0.45655351731882388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1.51</v>
      </c>
      <c r="B118" s="4">
        <f>IF('True_Odds_Calculator_3-way'!B119="","",'True_Odds_Calculator_3-way'!B119)</f>
        <v>4.3099999999999996</v>
      </c>
      <c r="C118" s="4">
        <f>IF('True_Odds_Calculator_3-way'!C119="","",'True_Odds_Calculator_3-way'!C119)</f>
        <v>6</v>
      </c>
      <c r="D118" s="9">
        <f t="shared" si="26"/>
        <v>0.63627542484169441</v>
      </c>
      <c r="E118" s="9">
        <f t="shared" si="27"/>
        <v>0.21230983376658322</v>
      </c>
      <c r="F118" s="9">
        <f t="shared" si="28"/>
        <v>0.15141474139172217</v>
      </c>
      <c r="G118" s="9">
        <f t="shared" si="29"/>
        <v>1.1208753530977793</v>
      </c>
      <c r="H118" s="9">
        <f t="shared" si="30"/>
        <v>1.5716464300798674</v>
      </c>
      <c r="I118" s="9">
        <f t="shared" si="31"/>
        <v>4.7100974187536497</v>
      </c>
      <c r="J118" s="9">
        <f t="shared" si="32"/>
        <v>6.6043767654888974</v>
      </c>
      <c r="K118" s="11">
        <f t="shared" si="33"/>
        <v>0.66225165562913912</v>
      </c>
      <c r="L118" s="11">
        <f t="shared" si="34"/>
        <v>0.23201856148491881</v>
      </c>
      <c r="M118" s="11">
        <f t="shared" si="35"/>
        <v>0.16666666666666666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-0.21615371613835055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0.22587237442571567</v>
      </c>
      <c r="Q118" s="11">
        <f>2*'OddsRatio_working_3-way'!K118*'OddsRatio_working_3-way'!L118*'OddsRatio_working_3-way'!M118</f>
        <v>5.1218225493359561E-2</v>
      </c>
      <c r="R118" s="11">
        <f t="shared" si="36"/>
        <v>0</v>
      </c>
      <c r="S118" s="11">
        <f t="shared" si="37"/>
        <v>-1.0449617913630715</v>
      </c>
      <c r="T118" s="11">
        <f t="shared" si="38"/>
        <v>-0.23695278715715909</v>
      </c>
      <c r="U118" s="11">
        <f>'OddsRatio_working_3-way'!S118-'OddsRatio_working_3-way'!R118^2/3</f>
        <v>-1.0449617913630715</v>
      </c>
      <c r="V118" s="11">
        <f>'OddsRatio_working_3-way'!S118*'OddsRatio_working_3-way'!R118/3-2*'OddsRatio_working_3-way'!R118^3/27-'OddsRatio_working_3-way'!T118</f>
        <v>0.23695278715715909</v>
      </c>
      <c r="W118" s="11">
        <f>'OddsRatio_working_3-way'!V118^2+4*'OddsRatio_working_3-way'!U118^3/27</f>
        <v>-0.11289648113497333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0.20557425937877002</v>
      </c>
      <c r="Y118" s="11">
        <f>IF('OddsRatio_working_3-way'!W118&gt;=0,IF('OddsRatio_working_3-way'!V118+SQRT('OddsRatio_working_3-way'!W118)&gt;0,0,PI()),ACOS('OddsRatio_working_3-way'!V118/(2*'OddsRatio_working_3-way'!X118)))</f>
        <v>0.95657884667319681</v>
      </c>
      <c r="Z118" s="11">
        <f>'OddsRatio_working_3-way'!X118^(1/3)*COS('OddsRatio_working_3-way'!Y118/3)</f>
        <v>0.56043767654888954</v>
      </c>
      <c r="AA118" s="11">
        <f>'OddsRatio_working_3-way'!X118^(1/3)*COS(('OddsRatio_working_3-way'!Y118+2*PI())/3)</f>
        <v>-0.4404457269951883</v>
      </c>
      <c r="AB118" s="11">
        <f>'OddsRatio_working_3-way'!X118^(1/3)*COS(('OddsRatio_working_3-way'!Y118+4*PI())/3)</f>
        <v>-0.11999194955370136</v>
      </c>
      <c r="AC118" s="11">
        <f>'OddsRatio_working_3-way'!X118^(1/3)*SIN('OddsRatio_working_3-way'!Y118/3)</f>
        <v>0.18501407466867498</v>
      </c>
      <c r="AD118" s="11">
        <f>'OddsRatio_working_3-way'!X118^(1/3)*SIN(('OddsRatio_working_3-way'!Y118+2*PI())/3)</f>
        <v>0.39284622779492723</v>
      </c>
      <c r="AE118" s="11">
        <f>'OddsRatio_working_3-way'!X118^(1/3)*SIN(('OddsRatio_working_3-way'!Y118+4*PI())/3)</f>
        <v>-0.5778603024636022</v>
      </c>
      <c r="AF118" s="11">
        <f>-'OddsRatio_working_3-way'!U118/(3*'OddsRatio_working_3-way'!X118^(1/3))*COS(('OddsRatio_working_3-way'!Y118)/3)</f>
        <v>0.56043767654888965</v>
      </c>
      <c r="AG118" s="11">
        <f>-'OddsRatio_working_3-way'!U118/(3*'OddsRatio_working_3-way'!X118^(1/3))*COS(('OddsRatio_working_3-way'!Y118+2*PI())/3)</f>
        <v>-0.44044572699518841</v>
      </c>
      <c r="AH118" s="11">
        <f>-'OddsRatio_working_3-way'!U118/(3*'OddsRatio_working_3-way'!X118^(1/3))*COS(('OddsRatio_working_3-way'!Y118+4*PI())/3)</f>
        <v>-0.11999194955370138</v>
      </c>
      <c r="AI118" s="11">
        <f>'OddsRatio_working_3-way'!U118/(3*'OddsRatio_working_3-way'!X118^(1/3))*SIN(('OddsRatio_working_3-way'!Y118)/3)</f>
        <v>-0.185014074668675</v>
      </c>
      <c r="AJ118" s="11">
        <f>'OddsRatio_working_3-way'!U118/(3*'OddsRatio_working_3-way'!X118^(1/3))*SIN(('OddsRatio_working_3-way'!Y118+2*PI())/3)</f>
        <v>-0.39284622779492728</v>
      </c>
      <c r="AK118" s="11">
        <f>'OddsRatio_working_3-way'!U118/(3*'OddsRatio_working_3-way'!X118^(1/3))*SIN(('OddsRatio_working_3-way'!Y118+4*PI())/3)</f>
        <v>0.57786030246360232</v>
      </c>
      <c r="AL118" s="11">
        <f>'OddsRatio_working_3-way'!Z118+'OddsRatio_working_3-way'!AF118</f>
        <v>1.1208753530977793</v>
      </c>
      <c r="AM118" s="11">
        <f>'OddsRatio_working_3-way'!AA118+'OddsRatio_working_3-way'!AG118</f>
        <v>-0.88089145399037672</v>
      </c>
      <c r="AN118" s="11">
        <f>'OddsRatio_working_3-way'!AB118+'OddsRatio_working_3-way'!AH118</f>
        <v>-0.23998389910740275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1.1208753530977793</v>
      </c>
      <c r="AS118" s="11">
        <f>IF(('OddsRatio_working_3-way'!X118=0),IF(Q118&gt;0,-Q118^(1/3),(-Q118)^(1/3)),'OddsRatio_working_3-way'!AM118-'OddsRatio_working_3-way'!R118/3)</f>
        <v>-0.88089145399037672</v>
      </c>
      <c r="AT118" s="11">
        <f>IF(('OddsRatio_working_3-way'!X118=0),IF(Q118&gt;0,-Q118^(1/3),(-Q118)^(1/3)),'OddsRatio_working_3-way'!AN118-'OddsRatio_working_3-way'!R118/3)</f>
        <v>-0.23998389910740275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3.3</v>
      </c>
      <c r="B119" s="4">
        <f>IF('True_Odds_Calculator_3-way'!B120="","",'True_Odds_Calculator_3-way'!B120)</f>
        <v>3.72</v>
      </c>
      <c r="C119" s="4">
        <f>IF('True_Odds_Calculator_3-way'!C120="","",'True_Odds_Calculator_3-way'!C120)</f>
        <v>2.12</v>
      </c>
      <c r="D119" s="9">
        <f t="shared" si="26"/>
        <v>0.28908115207816532</v>
      </c>
      <c r="E119" s="9">
        <f t="shared" si="27"/>
        <v>0.25586479386862099</v>
      </c>
      <c r="F119" s="9">
        <f t="shared" si="28"/>
        <v>0.45505405405321403</v>
      </c>
      <c r="G119" s="9">
        <f t="shared" si="29"/>
        <v>1.0692331514812352</v>
      </c>
      <c r="H119" s="9">
        <f t="shared" si="30"/>
        <v>3.4592362484068406</v>
      </c>
      <c r="I119" s="9">
        <f t="shared" si="31"/>
        <v>3.9083141720289603</v>
      </c>
      <c r="J119" s="9">
        <f t="shared" si="32"/>
        <v>2.1975411296589833</v>
      </c>
      <c r="K119" s="11">
        <f t="shared" si="33"/>
        <v>0.30303030303030304</v>
      </c>
      <c r="L119" s="11">
        <f t="shared" si="34"/>
        <v>0.26881720430107525</v>
      </c>
      <c r="M119" s="11">
        <f t="shared" si="35"/>
        <v>0.47169811320754712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-0.26922911402521899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0.23592590543290476</v>
      </c>
      <c r="Q119" s="11">
        <f>2*'OddsRatio_working_3-way'!K119*'OddsRatio_working_3-way'!L119*'OddsRatio_working_3-way'!M119</f>
        <v>7.6848829131239346E-2</v>
      </c>
      <c r="R119" s="11">
        <f t="shared" si="36"/>
        <v>0</v>
      </c>
      <c r="S119" s="11">
        <f t="shared" si="37"/>
        <v>-0.87630160759956044</v>
      </c>
      <c r="T119" s="11">
        <f t="shared" si="38"/>
        <v>-0.28544026306174614</v>
      </c>
      <c r="U119" s="11">
        <f>'OddsRatio_working_3-way'!S119-'OddsRatio_working_3-way'!R119^2/3</f>
        <v>-0.87630160759956044</v>
      </c>
      <c r="V119" s="11">
        <f>'OddsRatio_working_3-way'!S119*'OddsRatio_working_3-way'!R119/3-2*'OddsRatio_working_3-way'!R119^3/27-'OddsRatio_working_3-way'!T119</f>
        <v>0.28544026306174614</v>
      </c>
      <c r="W119" s="11">
        <f>'OddsRatio_working_3-way'!V119^2+4*'OddsRatio_working_3-way'!U119^3/27</f>
        <v>-1.8215108725322948E-2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0.1578696079855792</v>
      </c>
      <c r="Y119" s="11">
        <f>IF('OddsRatio_working_3-way'!W119&gt;=0,IF('OddsRatio_working_3-way'!V119+SQRT('OddsRatio_working_3-way'!W119)&gt;0,0,PI()),ACOS('OddsRatio_working_3-way'!V119/(2*'OddsRatio_working_3-way'!X119)))</f>
        <v>0.441672431897012</v>
      </c>
      <c r="Z119" s="11">
        <f>'OddsRatio_working_3-way'!X119^(1/3)*COS('OddsRatio_working_3-way'!Y119/3)</f>
        <v>0.53461657574061761</v>
      </c>
      <c r="AA119" s="11">
        <f>'OddsRatio_working_3-way'!X119^(1/3)*COS(('OddsRatio_working_3-way'!Y119+2*PI())/3)</f>
        <v>-0.33596860834307174</v>
      </c>
      <c r="AB119" s="11">
        <f>'OddsRatio_working_3-way'!X119^(1/3)*COS(('OddsRatio_working_3-way'!Y119+4*PI())/3)</f>
        <v>-0.19864796739754598</v>
      </c>
      <c r="AC119" s="11">
        <f>'OddsRatio_working_3-way'!X119^(1/3)*SIN('OddsRatio_working_3-way'!Y119/3)</f>
        <v>7.9282109015191254E-2</v>
      </c>
      <c r="AD119" s="11">
        <f>'OddsRatio_working_3-way'!X119^(1/3)*SIN(('OddsRatio_working_3-way'!Y119+2*PI())/3)</f>
        <v>0.42335048136802661</v>
      </c>
      <c r="AE119" s="11">
        <f>'OddsRatio_working_3-way'!X119^(1/3)*SIN(('OddsRatio_working_3-way'!Y119+4*PI())/3)</f>
        <v>-0.50263259038321784</v>
      </c>
      <c r="AF119" s="11">
        <f>-'OddsRatio_working_3-way'!U119/(3*'OddsRatio_working_3-way'!X119^(1/3))*COS(('OddsRatio_working_3-way'!Y119)/3)</f>
        <v>0.53461657574061761</v>
      </c>
      <c r="AG119" s="11">
        <f>-'OddsRatio_working_3-way'!U119/(3*'OddsRatio_working_3-way'!X119^(1/3))*COS(('OddsRatio_working_3-way'!Y119+2*PI())/3)</f>
        <v>-0.33596860834307174</v>
      </c>
      <c r="AH119" s="11">
        <f>-'OddsRatio_working_3-way'!U119/(3*'OddsRatio_working_3-way'!X119^(1/3))*COS(('OddsRatio_working_3-way'!Y119+4*PI())/3)</f>
        <v>-0.19864796739754598</v>
      </c>
      <c r="AI119" s="11">
        <f>'OddsRatio_working_3-way'!U119/(3*'OddsRatio_working_3-way'!X119^(1/3))*SIN(('OddsRatio_working_3-way'!Y119)/3)</f>
        <v>-7.9282109015191254E-2</v>
      </c>
      <c r="AJ119" s="11">
        <f>'OddsRatio_working_3-way'!U119/(3*'OddsRatio_working_3-way'!X119^(1/3))*SIN(('OddsRatio_working_3-way'!Y119+2*PI())/3)</f>
        <v>-0.42335048136802661</v>
      </c>
      <c r="AK119" s="11">
        <f>'OddsRatio_working_3-way'!U119/(3*'OddsRatio_working_3-way'!X119^(1/3))*SIN(('OddsRatio_working_3-way'!Y119+4*PI())/3)</f>
        <v>0.50263259038321784</v>
      </c>
      <c r="AL119" s="11">
        <f>'OddsRatio_working_3-way'!Z119+'OddsRatio_working_3-way'!AF119</f>
        <v>1.0692331514812352</v>
      </c>
      <c r="AM119" s="11">
        <f>'OddsRatio_working_3-way'!AA119+'OddsRatio_working_3-way'!AG119</f>
        <v>-0.67193721668614348</v>
      </c>
      <c r="AN119" s="11">
        <f>'OddsRatio_working_3-way'!AB119+'OddsRatio_working_3-way'!AH119</f>
        <v>-0.39729593479509195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1.0692331514812352</v>
      </c>
      <c r="AS119" s="11">
        <f>IF(('OddsRatio_working_3-way'!X119=0),IF(Q119&gt;0,-Q119^(1/3),(-Q119)^(1/3)),'OddsRatio_working_3-way'!AM119-'OddsRatio_working_3-way'!R119/3)</f>
        <v>-0.67193721668614348</v>
      </c>
      <c r="AT119" s="11">
        <f>IF(('OddsRatio_working_3-way'!X119=0),IF(Q119&gt;0,-Q119^(1/3),(-Q119)^(1/3)),'OddsRatio_working_3-way'!AN119-'OddsRatio_working_3-way'!R119/3)</f>
        <v>-0.39729593479509195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1.69</v>
      </c>
      <c r="B120" s="4">
        <f>IF('True_Odds_Calculator_3-way'!B121="","",'True_Odds_Calculator_3-way'!B121)</f>
        <v>4.0599999999999996</v>
      </c>
      <c r="C120" s="4">
        <f>IF('True_Odds_Calculator_3-way'!C121="","",'True_Odds_Calculator_3-way'!C121)</f>
        <v>4.75</v>
      </c>
      <c r="D120" s="9">
        <f t="shared" si="26"/>
        <v>0.57160290031753336</v>
      </c>
      <c r="E120" s="9">
        <f t="shared" si="27"/>
        <v>0.2312823202591775</v>
      </c>
      <c r="F120" s="9">
        <f t="shared" si="28"/>
        <v>0.19711477942328934</v>
      </c>
      <c r="G120" s="9">
        <f t="shared" si="29"/>
        <v>1.0861830153656471</v>
      </c>
      <c r="H120" s="9">
        <f t="shared" si="30"/>
        <v>1.749466280602296</v>
      </c>
      <c r="I120" s="9">
        <f t="shared" si="31"/>
        <v>4.3237200270188794</v>
      </c>
      <c r="J120" s="9">
        <f t="shared" si="32"/>
        <v>5.0731863076211772</v>
      </c>
      <c r="K120" s="11">
        <f t="shared" si="33"/>
        <v>0.59171597633136097</v>
      </c>
      <c r="L120" s="11">
        <f t="shared" si="34"/>
        <v>0.24630541871921185</v>
      </c>
      <c r="M120" s="11">
        <f t="shared" si="35"/>
        <v>0.21052631578947367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-0.24293799178623976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0.23012029154706809</v>
      </c>
      <c r="Q120" s="11">
        <f>2*'OddsRatio_working_3-way'!K120*'OddsRatio_working_3-way'!L120*'OddsRatio_working_3-way'!M120</f>
        <v>6.1365411079218155E-2</v>
      </c>
      <c r="R120" s="11">
        <f t="shared" si="36"/>
        <v>0</v>
      </c>
      <c r="S120" s="11">
        <f t="shared" si="37"/>
        <v>-0.94723879890120311</v>
      </c>
      <c r="T120" s="11">
        <f t="shared" si="38"/>
        <v>-0.25259701304032078</v>
      </c>
      <c r="U120" s="11">
        <f>'OddsRatio_working_3-way'!S120-'OddsRatio_working_3-way'!R120^2/3</f>
        <v>-0.94723879890120311</v>
      </c>
      <c r="V120" s="11">
        <f>'OddsRatio_working_3-way'!S120*'OddsRatio_working_3-way'!R120/3-2*'OddsRatio_working_3-way'!R120^3/27-'OddsRatio_working_3-way'!T120</f>
        <v>0.25259701304032078</v>
      </c>
      <c r="W120" s="11">
        <f>'OddsRatio_working_3-way'!V120^2+4*'OddsRatio_working_3-way'!U120^3/27</f>
        <v>-6.2108935082036715E-2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0.17742194486514959</v>
      </c>
      <c r="Y120" s="11">
        <f>IF('OddsRatio_working_3-way'!W120&gt;=0,IF('OddsRatio_working_3-way'!V120+SQRT('OddsRatio_working_3-way'!W120)&gt;0,0,PI()),ACOS('OddsRatio_working_3-way'!V120/(2*'OddsRatio_working_3-way'!X120)))</f>
        <v>0.77866195962266116</v>
      </c>
      <c r="Z120" s="11">
        <f>'OddsRatio_working_3-way'!X120^(1/3)*COS('OddsRatio_working_3-way'!Y120/3)</f>
        <v>0.54309150768282355</v>
      </c>
      <c r="AA120" s="11">
        <f>'OddsRatio_working_3-way'!X120^(1/3)*COS(('OddsRatio_working_3-way'!Y120+2*PI())/3)</f>
        <v>-0.39643935030415672</v>
      </c>
      <c r="AB120" s="11">
        <f>'OddsRatio_working_3-way'!X120^(1/3)*COS(('OddsRatio_working_3-way'!Y120+4*PI())/3)</f>
        <v>-0.14665215737866674</v>
      </c>
      <c r="AC120" s="11">
        <f>'OddsRatio_working_3-way'!X120^(1/3)*SIN('OddsRatio_working_3-way'!Y120/3)</f>
        <v>0.14421470307565265</v>
      </c>
      <c r="AD120" s="11">
        <f>'OddsRatio_working_3-way'!X120^(1/3)*SIN(('OddsRatio_working_3-way'!Y120+2*PI())/3)</f>
        <v>0.39822369069509056</v>
      </c>
      <c r="AE120" s="11">
        <f>'OddsRatio_working_3-way'!X120^(1/3)*SIN(('OddsRatio_working_3-way'!Y120+4*PI())/3)</f>
        <v>-0.5424383937707431</v>
      </c>
      <c r="AF120" s="11">
        <f>-'OddsRatio_working_3-way'!U120/(3*'OddsRatio_working_3-way'!X120^(1/3))*COS(('OddsRatio_working_3-way'!Y120)/3)</f>
        <v>0.54309150768282355</v>
      </c>
      <c r="AG120" s="11">
        <f>-'OddsRatio_working_3-way'!U120/(3*'OddsRatio_working_3-way'!X120^(1/3))*COS(('OddsRatio_working_3-way'!Y120+2*PI())/3)</f>
        <v>-0.39643935030415672</v>
      </c>
      <c r="AH120" s="11">
        <f>-'OddsRatio_working_3-way'!U120/(3*'OddsRatio_working_3-way'!X120^(1/3))*COS(('OddsRatio_working_3-way'!Y120+4*PI())/3)</f>
        <v>-0.14665215737866674</v>
      </c>
      <c r="AI120" s="11">
        <f>'OddsRatio_working_3-way'!U120/(3*'OddsRatio_working_3-way'!X120^(1/3))*SIN(('OddsRatio_working_3-way'!Y120)/3)</f>
        <v>-0.14421470307565265</v>
      </c>
      <c r="AJ120" s="11">
        <f>'OddsRatio_working_3-way'!U120/(3*'OddsRatio_working_3-way'!X120^(1/3))*SIN(('OddsRatio_working_3-way'!Y120+2*PI())/3)</f>
        <v>-0.39822369069509056</v>
      </c>
      <c r="AK120" s="11">
        <f>'OddsRatio_working_3-way'!U120/(3*'OddsRatio_working_3-way'!X120^(1/3))*SIN(('OddsRatio_working_3-way'!Y120+4*PI())/3)</f>
        <v>0.5424383937707431</v>
      </c>
      <c r="AL120" s="11">
        <f>'OddsRatio_working_3-way'!Z120+'OddsRatio_working_3-way'!AF120</f>
        <v>1.0861830153656471</v>
      </c>
      <c r="AM120" s="11">
        <f>'OddsRatio_working_3-way'!AA120+'OddsRatio_working_3-way'!AG120</f>
        <v>-0.79287870060831345</v>
      </c>
      <c r="AN120" s="11">
        <f>'OddsRatio_working_3-way'!AB120+'OddsRatio_working_3-way'!AH120</f>
        <v>-0.29330431475733348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1.0861830153656471</v>
      </c>
      <c r="AS120" s="11">
        <f>IF(('OddsRatio_working_3-way'!X120=0),IF(Q120&gt;0,-Q120^(1/3),(-Q120)^(1/3)),'OddsRatio_working_3-way'!AM120-'OddsRatio_working_3-way'!R120/3)</f>
        <v>-0.79287870060831345</v>
      </c>
      <c r="AT120" s="11">
        <f>IF(('OddsRatio_working_3-way'!X120=0),IF(Q120&gt;0,-Q120^(1/3),(-Q120)^(1/3)),'OddsRatio_working_3-way'!AN120-'OddsRatio_working_3-way'!R120/3)</f>
        <v>-0.29330431475733348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2.87</v>
      </c>
      <c r="B121" s="4">
        <f>IF('True_Odds_Calculator_3-way'!B122="","",'True_Odds_Calculator_3-way'!B122)</f>
        <v>3.4</v>
      </c>
      <c r="C121" s="4">
        <f>IF('True_Odds_Calculator_3-way'!C122="","",'True_Odds_Calculator_3-way'!C122)</f>
        <v>2.37</v>
      </c>
      <c r="D121" s="9">
        <f t="shared" si="26"/>
        <v>0.32687548873395311</v>
      </c>
      <c r="E121" s="9">
        <f t="shared" si="27"/>
        <v>0.27450567839987983</v>
      </c>
      <c r="F121" s="9">
        <f t="shared" si="28"/>
        <v>0.39861883286616723</v>
      </c>
      <c r="G121" s="9">
        <f t="shared" si="29"/>
        <v>1.1012132879319303</v>
      </c>
      <c r="H121" s="9">
        <f t="shared" si="30"/>
        <v>3.0592688484327102</v>
      </c>
      <c r="I121" s="9">
        <f t="shared" si="31"/>
        <v>3.6429118910366327</v>
      </c>
      <c r="J121" s="9">
        <f t="shared" si="32"/>
        <v>2.508662204466745</v>
      </c>
      <c r="K121" s="11">
        <f t="shared" si="33"/>
        <v>0.34843205574912889</v>
      </c>
      <c r="L121" s="11">
        <f t="shared" si="34"/>
        <v>0.29411764705882354</v>
      </c>
      <c r="M121" s="11">
        <f t="shared" si="35"/>
        <v>0.42194092827004215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-0.26586689013363929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0.24387649471644163</v>
      </c>
      <c r="Q121" s="11">
        <f>2*'OddsRatio_working_3-way'!K121*'OddsRatio_working_3-way'!L121*'OddsRatio_working_3-way'!M121</f>
        <v>8.648102649519207E-2</v>
      </c>
      <c r="R121" s="11">
        <f t="shared" si="36"/>
        <v>0</v>
      </c>
      <c r="S121" s="11">
        <f t="shared" si="37"/>
        <v>-0.91728795034934929</v>
      </c>
      <c r="T121" s="11">
        <f t="shared" si="38"/>
        <v>-0.3252794150174998</v>
      </c>
      <c r="U121" s="11">
        <f>'OddsRatio_working_3-way'!S121-'OddsRatio_working_3-way'!R121^2/3</f>
        <v>-0.91728795034934929</v>
      </c>
      <c r="V121" s="11">
        <f>'OddsRatio_working_3-way'!S121*'OddsRatio_working_3-way'!R121/3-2*'OddsRatio_working_3-way'!R121^3/27-'OddsRatio_working_3-way'!T121</f>
        <v>0.3252794150174998</v>
      </c>
      <c r="W121" s="11">
        <f>'OddsRatio_working_3-way'!V121^2+4*'OddsRatio_working_3-way'!U121^3/27</f>
        <v>-8.5372790500350682E-3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0.16907393122844364</v>
      </c>
      <c r="Y121" s="11">
        <f>IF('OddsRatio_working_3-way'!W121&gt;=0,IF('OddsRatio_working_3-way'!V121+SQRT('OddsRatio_working_3-way'!W121)&gt;0,0,PI()),ACOS('OddsRatio_working_3-way'!V121/(2*'OddsRatio_working_3-way'!X121)))</f>
        <v>0.27676536671079544</v>
      </c>
      <c r="Z121" s="11">
        <f>'OddsRatio_working_3-way'!X121^(1/3)*COS('OddsRatio_working_3-way'!Y121/3)</f>
        <v>0.55060664396596515</v>
      </c>
      <c r="AA121" s="11">
        <f>'OddsRatio_working_3-way'!X121^(1/3)*COS(('OddsRatio_working_3-way'!Y121+2*PI())/3)</f>
        <v>-0.31941942224966502</v>
      </c>
      <c r="AB121" s="11">
        <f>'OddsRatio_working_3-way'!X121^(1/3)*COS(('OddsRatio_working_3-way'!Y121+4*PI())/3)</f>
        <v>-0.23118722171630007</v>
      </c>
      <c r="AC121" s="11">
        <f>'OddsRatio_working_3-way'!X121^(1/3)*SIN('OddsRatio_working_3-way'!Y121/3)</f>
        <v>5.094088472913131E-2</v>
      </c>
      <c r="AD121" s="11">
        <f>'OddsRatio_working_3-way'!X121^(1/3)*SIN(('OddsRatio_working_3-way'!Y121+2*PI())/3)</f>
        <v>0.45136889880245401</v>
      </c>
      <c r="AE121" s="11">
        <f>'OddsRatio_working_3-way'!X121^(1/3)*SIN(('OddsRatio_working_3-way'!Y121+4*PI())/3)</f>
        <v>-0.50230978353158529</v>
      </c>
      <c r="AF121" s="11">
        <f>-'OddsRatio_working_3-way'!U121/(3*'OddsRatio_working_3-way'!X121^(1/3))*COS(('OddsRatio_working_3-way'!Y121)/3)</f>
        <v>0.55060664396596515</v>
      </c>
      <c r="AG121" s="11">
        <f>-'OddsRatio_working_3-way'!U121/(3*'OddsRatio_working_3-way'!X121^(1/3))*COS(('OddsRatio_working_3-way'!Y121+2*PI())/3)</f>
        <v>-0.31941942224966502</v>
      </c>
      <c r="AH121" s="11">
        <f>-'OddsRatio_working_3-way'!U121/(3*'OddsRatio_working_3-way'!X121^(1/3))*COS(('OddsRatio_working_3-way'!Y121+4*PI())/3)</f>
        <v>-0.23118722171630007</v>
      </c>
      <c r="AI121" s="11">
        <f>'OddsRatio_working_3-way'!U121/(3*'OddsRatio_working_3-way'!X121^(1/3))*SIN(('OddsRatio_working_3-way'!Y121)/3)</f>
        <v>-5.094088472913131E-2</v>
      </c>
      <c r="AJ121" s="11">
        <f>'OddsRatio_working_3-way'!U121/(3*'OddsRatio_working_3-way'!X121^(1/3))*SIN(('OddsRatio_working_3-way'!Y121+2*PI())/3)</f>
        <v>-0.45136889880245401</v>
      </c>
      <c r="AK121" s="11">
        <f>'OddsRatio_working_3-way'!U121/(3*'OddsRatio_working_3-way'!X121^(1/3))*SIN(('OddsRatio_working_3-way'!Y121+4*PI())/3)</f>
        <v>0.50230978353158529</v>
      </c>
      <c r="AL121" s="11">
        <f>'OddsRatio_working_3-way'!Z121+'OddsRatio_working_3-way'!AF121</f>
        <v>1.1012132879319303</v>
      </c>
      <c r="AM121" s="11">
        <f>'OddsRatio_working_3-way'!AA121+'OddsRatio_working_3-way'!AG121</f>
        <v>-0.63883884449933004</v>
      </c>
      <c r="AN121" s="11">
        <f>'OddsRatio_working_3-way'!AB121+'OddsRatio_working_3-way'!AH121</f>
        <v>-0.46237444343260015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1.1012132879319303</v>
      </c>
      <c r="AS121" s="11">
        <f>IF(('OddsRatio_working_3-way'!X121=0),IF(Q121&gt;0,-Q121^(1/3),(-Q121)^(1/3)),'OddsRatio_working_3-way'!AM121-'OddsRatio_working_3-way'!R121/3)</f>
        <v>-0.63883884449933004</v>
      </c>
      <c r="AT121" s="11">
        <f>IF(('OddsRatio_working_3-way'!X121=0),IF(Q121&gt;0,-Q121^(1/3),(-Q121)^(1/3)),'OddsRatio_working_3-way'!AN121-'OddsRatio_working_3-way'!R121/3)</f>
        <v>-0.46237444343260015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2.31</v>
      </c>
      <c r="B122" s="4">
        <f>IF('True_Odds_Calculator_3-way'!B123="","",'True_Odds_Calculator_3-way'!B123)</f>
        <v>3.37</v>
      </c>
      <c r="C122" s="4">
        <f>IF('True_Odds_Calculator_3-way'!C123="","",'True_Odds_Calculator_3-way'!C123)</f>
        <v>3</v>
      </c>
      <c r="D122" s="9">
        <f t="shared" si="26"/>
        <v>0.40988646347222357</v>
      </c>
      <c r="E122" s="9">
        <f t="shared" si="27"/>
        <v>0.27741959287788648</v>
      </c>
      <c r="F122" s="9">
        <f t="shared" si="28"/>
        <v>0.31269394364988995</v>
      </c>
      <c r="G122" s="9">
        <f t="shared" si="29"/>
        <v>1.0990076244003903</v>
      </c>
      <c r="H122" s="9">
        <f t="shared" si="30"/>
        <v>2.4396999879645116</v>
      </c>
      <c r="I122" s="9">
        <f t="shared" si="31"/>
        <v>3.6046480698289263</v>
      </c>
      <c r="J122" s="9">
        <f t="shared" si="32"/>
        <v>3.1980152488007803</v>
      </c>
      <c r="K122" s="11">
        <f t="shared" si="33"/>
        <v>0.4329004329004329</v>
      </c>
      <c r="L122" s="11">
        <f t="shared" si="34"/>
        <v>0.29673590504451036</v>
      </c>
      <c r="M122" s="11">
        <f t="shared" si="35"/>
        <v>0.33333333333333331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-0.26588050920395134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0.24321211264831444</v>
      </c>
      <c r="Q122" s="11">
        <f>2*'OddsRatio_working_3-way'!K122*'OddsRatio_working_3-way'!L122*'OddsRatio_working_3-way'!M122</f>
        <v>8.5638067833913506E-2</v>
      </c>
      <c r="R122" s="11">
        <f t="shared" si="36"/>
        <v>0</v>
      </c>
      <c r="S122" s="11">
        <f t="shared" si="37"/>
        <v>-0.914742165104519</v>
      </c>
      <c r="T122" s="11">
        <f t="shared" si="38"/>
        <v>-0.32209231165652064</v>
      </c>
      <c r="U122" s="11">
        <f>'OddsRatio_working_3-way'!S122-'OddsRatio_working_3-way'!R122^2/3</f>
        <v>-0.914742165104519</v>
      </c>
      <c r="V122" s="11">
        <f>'OddsRatio_working_3-way'!S122*'OddsRatio_working_3-way'!R122/3-2*'OddsRatio_working_3-way'!R122^3/27-'OddsRatio_working_3-way'!T122</f>
        <v>0.32209231165652064</v>
      </c>
      <c r="W122" s="11">
        <f>'OddsRatio_working_3-way'!V122^2+4*'OddsRatio_working_3-way'!U122^3/27</f>
        <v>-9.6511294393365199E-3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0.16837056354034821</v>
      </c>
      <c r="Y122" s="11">
        <f>IF('OddsRatio_working_3-way'!W122&gt;=0,IF('OddsRatio_working_3-way'!V122+SQRT('OddsRatio_working_3-way'!W122)&gt;0,0,PI()),ACOS('OddsRatio_working_3-way'!V122/(2*'OddsRatio_working_3-way'!X122)))</f>
        <v>0.29604331526077265</v>
      </c>
      <c r="Z122" s="11">
        <f>'OddsRatio_working_3-way'!X122^(1/3)*COS('OddsRatio_working_3-way'!Y122/3)</f>
        <v>0.54950381220019517</v>
      </c>
      <c r="AA122" s="11">
        <f>'OddsRatio_working_3-way'!X122^(1/3)*COS(('OddsRatio_working_3-way'!Y122+2*PI())/3)</f>
        <v>-0.32186572105090799</v>
      </c>
      <c r="AB122" s="11">
        <f>'OddsRatio_working_3-way'!X122^(1/3)*COS(('OddsRatio_working_3-way'!Y122+4*PI())/3)</f>
        <v>-0.22763809114928713</v>
      </c>
      <c r="AC122" s="11">
        <f>'OddsRatio_working_3-way'!X122^(1/3)*SIN('OddsRatio_working_3-way'!Y122/3)</f>
        <v>5.4402347488801121E-2</v>
      </c>
      <c r="AD122" s="11">
        <f>'OddsRatio_working_3-way'!X122^(1/3)*SIN(('OddsRatio_working_3-way'!Y122+2*PI())/3)</f>
        <v>0.44868308709736182</v>
      </c>
      <c r="AE122" s="11">
        <f>'OddsRatio_working_3-way'!X122^(1/3)*SIN(('OddsRatio_working_3-way'!Y122+4*PI())/3)</f>
        <v>-0.50308543458616295</v>
      </c>
      <c r="AF122" s="11">
        <f>-'OddsRatio_working_3-way'!U122/(3*'OddsRatio_working_3-way'!X122^(1/3))*COS(('OddsRatio_working_3-way'!Y122)/3)</f>
        <v>0.54950381220019517</v>
      </c>
      <c r="AG122" s="11">
        <f>-'OddsRatio_working_3-way'!U122/(3*'OddsRatio_working_3-way'!X122^(1/3))*COS(('OddsRatio_working_3-way'!Y122+2*PI())/3)</f>
        <v>-0.32186572105090799</v>
      </c>
      <c r="AH122" s="11">
        <f>-'OddsRatio_working_3-way'!U122/(3*'OddsRatio_working_3-way'!X122^(1/3))*COS(('OddsRatio_working_3-way'!Y122+4*PI())/3)</f>
        <v>-0.22763809114928713</v>
      </c>
      <c r="AI122" s="11">
        <f>'OddsRatio_working_3-way'!U122/(3*'OddsRatio_working_3-way'!X122^(1/3))*SIN(('OddsRatio_working_3-way'!Y122)/3)</f>
        <v>-5.4402347488801121E-2</v>
      </c>
      <c r="AJ122" s="11">
        <f>'OddsRatio_working_3-way'!U122/(3*'OddsRatio_working_3-way'!X122^(1/3))*SIN(('OddsRatio_working_3-way'!Y122+2*PI())/3)</f>
        <v>-0.44868308709736182</v>
      </c>
      <c r="AK122" s="11">
        <f>'OddsRatio_working_3-way'!U122/(3*'OddsRatio_working_3-way'!X122^(1/3))*SIN(('OddsRatio_working_3-way'!Y122+4*PI())/3)</f>
        <v>0.50308543458616295</v>
      </c>
      <c r="AL122" s="11">
        <f>'OddsRatio_working_3-way'!Z122+'OddsRatio_working_3-way'!AF122</f>
        <v>1.0990076244003903</v>
      </c>
      <c r="AM122" s="11">
        <f>'OddsRatio_working_3-way'!AA122+'OddsRatio_working_3-way'!AG122</f>
        <v>-0.64373144210181599</v>
      </c>
      <c r="AN122" s="11">
        <f>'OddsRatio_working_3-way'!AB122+'OddsRatio_working_3-way'!AH122</f>
        <v>-0.45527618229857425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1.0990076244003903</v>
      </c>
      <c r="AS122" s="11">
        <f>IF(('OddsRatio_working_3-way'!X122=0),IF(Q122&gt;0,-Q122^(1/3),(-Q122)^(1/3)),'OddsRatio_working_3-way'!AM122-'OddsRatio_working_3-way'!R122/3)</f>
        <v>-0.64373144210181599</v>
      </c>
      <c r="AT122" s="11">
        <f>IF(('OddsRatio_working_3-way'!X122=0),IF(Q122&gt;0,-Q122^(1/3),(-Q122)^(1/3)),'OddsRatio_working_3-way'!AN122-'OddsRatio_working_3-way'!R122/3)</f>
        <v>-0.45527618229857425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1.93</v>
      </c>
      <c r="B123" s="4">
        <f>IF('True_Odds_Calculator_3-way'!B124="","",'True_Odds_Calculator_3-way'!B124)</f>
        <v>3.96</v>
      </c>
      <c r="C123" s="4">
        <f>IF('True_Odds_Calculator_3-way'!C124="","",'True_Odds_Calculator_3-way'!C124)</f>
        <v>3.41</v>
      </c>
      <c r="D123" s="9">
        <f t="shared" si="26"/>
        <v>0.493051756732096</v>
      </c>
      <c r="E123" s="9">
        <f t="shared" si="27"/>
        <v>0.23405491244591931</v>
      </c>
      <c r="F123" s="9">
        <f t="shared" si="28"/>
        <v>0.27289333082198458</v>
      </c>
      <c r="G123" s="9">
        <f t="shared" si="29"/>
        <v>1.1055748823113221</v>
      </c>
      <c r="H123" s="9">
        <f t="shared" si="30"/>
        <v>2.028184640549529</v>
      </c>
      <c r="I123" s="9">
        <f t="shared" si="31"/>
        <v>4.2725016516415133</v>
      </c>
      <c r="J123" s="9">
        <f t="shared" si="32"/>
        <v>3.6644354663702865</v>
      </c>
      <c r="K123" s="11">
        <f t="shared" si="33"/>
        <v>0.5181347150259068</v>
      </c>
      <c r="L123" s="11">
        <f t="shared" si="34"/>
        <v>0.25252525252525254</v>
      </c>
      <c r="M123" s="11">
        <f t="shared" si="35"/>
        <v>0.29325513196480935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-0.25455687349234202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0.24173173854847688</v>
      </c>
      <c r="Q123" s="11">
        <f>2*'OddsRatio_working_3-way'!K123*'OddsRatio_working_3-way'!L123*'OddsRatio_working_3-way'!M123</f>
        <v>7.6740234459833925E-2</v>
      </c>
      <c r="R123" s="11">
        <f t="shared" si="36"/>
        <v>0</v>
      </c>
      <c r="S123" s="11">
        <f t="shared" si="37"/>
        <v>-0.94961780144486663</v>
      </c>
      <c r="T123" s="11">
        <f t="shared" si="38"/>
        <v>-0.30146596871265607</v>
      </c>
      <c r="U123" s="11">
        <f>'OddsRatio_working_3-way'!S123-'OddsRatio_working_3-way'!R123^2/3</f>
        <v>-0.94961780144486663</v>
      </c>
      <c r="V123" s="11">
        <f>'OddsRatio_working_3-way'!S123*'OddsRatio_working_3-way'!R123/3-2*'OddsRatio_working_3-way'!R123^3/27-'OddsRatio_working_3-way'!T123</f>
        <v>0.30146596871265607</v>
      </c>
      <c r="W123" s="11">
        <f>'OddsRatio_working_3-way'!V123^2+4*'OddsRatio_working_3-way'!U123^3/27</f>
        <v>-3.5983545807694348E-2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0.17809076063875021</v>
      </c>
      <c r="Y123" s="11">
        <f>IF('OddsRatio_working_3-way'!W123&gt;=0,IF('OddsRatio_working_3-way'!V123+SQRT('OddsRatio_working_3-way'!W123)&gt;0,0,PI()),ACOS('OddsRatio_working_3-way'!V123/(2*'OddsRatio_working_3-way'!X123)))</f>
        <v>0.56163975785662723</v>
      </c>
      <c r="Z123" s="11">
        <f>'OddsRatio_working_3-way'!X123^(1/3)*COS('OddsRatio_working_3-way'!Y123/3)</f>
        <v>0.55278744115566092</v>
      </c>
      <c r="AA123" s="11">
        <f>'OddsRatio_working_3-way'!X123^(1/3)*COS(('OddsRatio_working_3-way'!Y123+2*PI())/3)</f>
        <v>-0.36707990495367193</v>
      </c>
      <c r="AB123" s="11">
        <f>'OddsRatio_working_3-way'!X123^(1/3)*COS(('OddsRatio_working_3-way'!Y123+4*PI())/3)</f>
        <v>-0.18570753620198921</v>
      </c>
      <c r="AC123" s="11">
        <f>'OddsRatio_working_3-way'!X123^(1/3)*SIN('OddsRatio_working_3-way'!Y123/3)</f>
        <v>0.1047153859223442</v>
      </c>
      <c r="AD123" s="11">
        <f>'OddsRatio_working_3-way'!X123^(1/3)*SIN(('OddsRatio_working_3-way'!Y123+2*PI())/3)</f>
        <v>0.42637027397262584</v>
      </c>
      <c r="AE123" s="11">
        <f>'OddsRatio_working_3-way'!X123^(1/3)*SIN(('OddsRatio_working_3-way'!Y123+4*PI())/3)</f>
        <v>-0.53108565989496992</v>
      </c>
      <c r="AF123" s="11">
        <f>-'OddsRatio_working_3-way'!U123/(3*'OddsRatio_working_3-way'!X123^(1/3))*COS(('OddsRatio_working_3-way'!Y123)/3)</f>
        <v>0.55278744115566103</v>
      </c>
      <c r="AG123" s="11">
        <f>-'OddsRatio_working_3-way'!U123/(3*'OddsRatio_working_3-way'!X123^(1/3))*COS(('OddsRatio_working_3-way'!Y123+2*PI())/3)</f>
        <v>-0.36707990495367199</v>
      </c>
      <c r="AH123" s="11">
        <f>-'OddsRatio_working_3-way'!U123/(3*'OddsRatio_working_3-way'!X123^(1/3))*COS(('OddsRatio_working_3-way'!Y123+4*PI())/3)</f>
        <v>-0.18570753620198924</v>
      </c>
      <c r="AI123" s="11">
        <f>'OddsRatio_working_3-way'!U123/(3*'OddsRatio_working_3-way'!X123^(1/3))*SIN(('OddsRatio_working_3-way'!Y123)/3)</f>
        <v>-0.10471538592234422</v>
      </c>
      <c r="AJ123" s="11">
        <f>'OddsRatio_working_3-way'!U123/(3*'OddsRatio_working_3-way'!X123^(1/3))*SIN(('OddsRatio_working_3-way'!Y123+2*PI())/3)</f>
        <v>-0.42637027397262595</v>
      </c>
      <c r="AK123" s="11">
        <f>'OddsRatio_working_3-way'!U123/(3*'OddsRatio_working_3-way'!X123^(1/3))*SIN(('OddsRatio_working_3-way'!Y123+4*PI())/3)</f>
        <v>0.53108565989497003</v>
      </c>
      <c r="AL123" s="11">
        <f>'OddsRatio_working_3-way'!Z123+'OddsRatio_working_3-way'!AF123</f>
        <v>1.1055748823113221</v>
      </c>
      <c r="AM123" s="11">
        <f>'OddsRatio_working_3-way'!AA123+'OddsRatio_working_3-way'!AG123</f>
        <v>-0.73415980990734386</v>
      </c>
      <c r="AN123" s="11">
        <f>'OddsRatio_working_3-way'!AB123+'OddsRatio_working_3-way'!AH123</f>
        <v>-0.37141507240397842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1.1055748823113221</v>
      </c>
      <c r="AS123" s="11">
        <f>IF(('OddsRatio_working_3-way'!X123=0),IF(Q123&gt;0,-Q123^(1/3),(-Q123)^(1/3)),'OddsRatio_working_3-way'!AM123-'OddsRatio_working_3-way'!R123/3)</f>
        <v>-0.73415980990734386</v>
      </c>
      <c r="AT123" s="11">
        <f>IF(('OddsRatio_working_3-way'!X123=0),IF(Q123&gt;0,-Q123^(1/3),(-Q123)^(1/3)),'OddsRatio_working_3-way'!AN123-'OddsRatio_working_3-way'!R123/3)</f>
        <v>-0.37141507240397842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4.1500000000000004</v>
      </c>
      <c r="B124" s="4">
        <f>IF('True_Odds_Calculator_3-way'!B125="","",'True_Odds_Calculator_3-way'!B125)</f>
        <v>3.64</v>
      </c>
      <c r="C124" s="4">
        <f>IF('True_Odds_Calculator_3-way'!C125="","",'True_Odds_Calculator_3-way'!C125)</f>
        <v>1.82</v>
      </c>
      <c r="D124" s="9">
        <f t="shared" si="26"/>
        <v>0.22230263780165804</v>
      </c>
      <c r="E124" s="9">
        <f t="shared" si="27"/>
        <v>0.25432550073546401</v>
      </c>
      <c r="F124" s="9">
        <f t="shared" si="28"/>
        <v>0.52337186146287795</v>
      </c>
      <c r="G124" s="9">
        <f t="shared" si="29"/>
        <v>1.1105943408184593</v>
      </c>
      <c r="H124" s="9">
        <f t="shared" si="30"/>
        <v>4.4983721735781472</v>
      </c>
      <c r="I124" s="9">
        <f t="shared" si="31"/>
        <v>3.9319690597607329</v>
      </c>
      <c r="J124" s="9">
        <f t="shared" si="32"/>
        <v>1.9106873594711371</v>
      </c>
      <c r="K124" s="11">
        <f t="shared" si="33"/>
        <v>0.24096385542168672</v>
      </c>
      <c r="L124" s="11">
        <f t="shared" si="34"/>
        <v>0.27472527472527469</v>
      </c>
      <c r="M124" s="11">
        <f t="shared" si="35"/>
        <v>0.54945054945054939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-0.248031856928984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0.24042553501046809</v>
      </c>
      <c r="Q124" s="11">
        <f>2*'OddsRatio_working_3-way'!K124*'OddsRatio_working_3-way'!L124*'OddsRatio_working_3-way'!M124</f>
        <v>7.2746001516026643E-2</v>
      </c>
      <c r="R124" s="11">
        <f t="shared" si="36"/>
        <v>0</v>
      </c>
      <c r="S124" s="11">
        <f t="shared" si="37"/>
        <v>-0.96933328640645655</v>
      </c>
      <c r="T124" s="11">
        <f t="shared" si="38"/>
        <v>-0.29329297621980527</v>
      </c>
      <c r="U124" s="11">
        <f>'OddsRatio_working_3-way'!S124-'OddsRatio_working_3-way'!R124^2/3</f>
        <v>-0.96933328640645655</v>
      </c>
      <c r="V124" s="11">
        <f>'OddsRatio_working_3-way'!S124*'OddsRatio_working_3-way'!R124/3-2*'OddsRatio_working_3-way'!R124^3/27-'OddsRatio_working_3-way'!T124</f>
        <v>0.29329297621980527</v>
      </c>
      <c r="W124" s="11">
        <f>'OddsRatio_working_3-way'!V124^2+4*'OddsRatio_working_3-way'!U124^3/27</f>
        <v>-4.8911431693989788E-2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0.18366559394308249</v>
      </c>
      <c r="Y124" s="11">
        <f>IF('OddsRatio_working_3-way'!W124&gt;=0,IF('OddsRatio_working_3-way'!V124+SQRT('OddsRatio_working_3-way'!W124)&gt;0,0,PI()),ACOS('OddsRatio_working_3-way'!V124/(2*'OddsRatio_working_3-way'!X124)))</f>
        <v>0.64609181608547805</v>
      </c>
      <c r="Z124" s="11">
        <f>'OddsRatio_working_3-way'!X124^(1/3)*COS('OddsRatio_working_3-way'!Y124/3)</f>
        <v>0.55529717040922966</v>
      </c>
      <c r="AA124" s="11">
        <f>'OddsRatio_working_3-way'!X124^(1/3)*COS(('OddsRatio_working_3-way'!Y124+2*PI())/3)</f>
        <v>-0.38284892267195092</v>
      </c>
      <c r="AB124" s="11">
        <f>'OddsRatio_working_3-way'!X124^(1/3)*COS(('OddsRatio_working_3-way'!Y124+4*PI())/3)</f>
        <v>-0.17244824773727871</v>
      </c>
      <c r="AC124" s="11">
        <f>'OddsRatio_working_3-way'!X124^(1/3)*SIN('OddsRatio_working_3-way'!Y124/3)</f>
        <v>0.12147488631121192</v>
      </c>
      <c r="AD124" s="11">
        <f>'OddsRatio_working_3-way'!X124^(1/3)*SIN(('OddsRatio_working_3-way'!Y124+2*PI())/3)</f>
        <v>0.42016401306840329</v>
      </c>
      <c r="AE124" s="11">
        <f>'OddsRatio_working_3-way'!X124^(1/3)*SIN(('OddsRatio_working_3-way'!Y124+4*PI())/3)</f>
        <v>-0.54163889937961529</v>
      </c>
      <c r="AF124" s="11">
        <f>-'OddsRatio_working_3-way'!U124/(3*'OddsRatio_working_3-way'!X124^(1/3))*COS(('OddsRatio_working_3-way'!Y124)/3)</f>
        <v>0.55529717040922966</v>
      </c>
      <c r="AG124" s="11">
        <f>-'OddsRatio_working_3-way'!U124/(3*'OddsRatio_working_3-way'!X124^(1/3))*COS(('OddsRatio_working_3-way'!Y124+2*PI())/3)</f>
        <v>-0.38284892267195092</v>
      </c>
      <c r="AH124" s="11">
        <f>-'OddsRatio_working_3-way'!U124/(3*'OddsRatio_working_3-way'!X124^(1/3))*COS(('OddsRatio_working_3-way'!Y124+4*PI())/3)</f>
        <v>-0.17244824773727871</v>
      </c>
      <c r="AI124" s="11">
        <f>'OddsRatio_working_3-way'!U124/(3*'OddsRatio_working_3-way'!X124^(1/3))*SIN(('OddsRatio_working_3-way'!Y124)/3)</f>
        <v>-0.12147488631121192</v>
      </c>
      <c r="AJ124" s="11">
        <f>'OddsRatio_working_3-way'!U124/(3*'OddsRatio_working_3-way'!X124^(1/3))*SIN(('OddsRatio_working_3-way'!Y124+2*PI())/3)</f>
        <v>-0.42016401306840329</v>
      </c>
      <c r="AK124" s="11">
        <f>'OddsRatio_working_3-way'!U124/(3*'OddsRatio_working_3-way'!X124^(1/3))*SIN(('OddsRatio_working_3-way'!Y124+4*PI())/3)</f>
        <v>0.54163889937961529</v>
      </c>
      <c r="AL124" s="11">
        <f>'OddsRatio_working_3-way'!Z124+'OddsRatio_working_3-way'!AF124</f>
        <v>1.1105943408184593</v>
      </c>
      <c r="AM124" s="11">
        <f>'OddsRatio_working_3-way'!AA124+'OddsRatio_working_3-way'!AG124</f>
        <v>-0.76569784534390184</v>
      </c>
      <c r="AN124" s="11">
        <f>'OddsRatio_working_3-way'!AB124+'OddsRatio_working_3-way'!AH124</f>
        <v>-0.34489649547455742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1.1105943408184593</v>
      </c>
      <c r="AS124" s="11">
        <f>IF(('OddsRatio_working_3-way'!X124=0),IF(Q124&gt;0,-Q124^(1/3),(-Q124)^(1/3)),'OddsRatio_working_3-way'!AM124-'OddsRatio_working_3-way'!R124/3)</f>
        <v>-0.76569784534390184</v>
      </c>
      <c r="AT124" s="11">
        <f>IF(('OddsRatio_working_3-way'!X124=0),IF(Q124&gt;0,-Q124^(1/3),(-Q124)^(1/3)),'OddsRatio_working_3-way'!AN124-'OddsRatio_working_3-way'!R124/3)</f>
        <v>-0.34489649547455742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3.56</v>
      </c>
      <c r="B125" s="4">
        <f>IF('True_Odds_Calculator_3-way'!B126="","",'True_Odds_Calculator_3-way'!B126)</f>
        <v>3.48</v>
      </c>
      <c r="C125" s="4">
        <f>IF('True_Odds_Calculator_3-way'!C126="","",'True_Odds_Calculator_3-way'!C126)</f>
        <v>2.02</v>
      </c>
      <c r="D125" s="9">
        <f t="shared" si="26"/>
        <v>0.26158589596845744</v>
      </c>
      <c r="E125" s="9">
        <f t="shared" si="27"/>
        <v>0.26776468407094289</v>
      </c>
      <c r="F125" s="9">
        <f t="shared" si="28"/>
        <v>0.47064941996059956</v>
      </c>
      <c r="G125" s="9">
        <f t="shared" si="29"/>
        <v>1.10267034206654</v>
      </c>
      <c r="H125" s="9">
        <f t="shared" si="30"/>
        <v>3.8228360756903426</v>
      </c>
      <c r="I125" s="9">
        <f t="shared" si="31"/>
        <v>3.7346224483250192</v>
      </c>
      <c r="J125" s="9">
        <f t="shared" si="32"/>
        <v>2.1247237489078707</v>
      </c>
      <c r="K125" s="11">
        <f t="shared" si="33"/>
        <v>0.2808988764044944</v>
      </c>
      <c r="L125" s="11">
        <f t="shared" si="34"/>
        <v>0.28735632183908044</v>
      </c>
      <c r="M125" s="11">
        <f t="shared" si="35"/>
        <v>0.49504950495049505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-0.25876837974382472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0.24215420379697794</v>
      </c>
      <c r="Q125" s="11">
        <f>2*'OddsRatio_working_3-way'!K125*'OddsRatio_working_3-way'!L125*'OddsRatio_working_3-way'!M125</f>
        <v>7.9918879140916804E-2</v>
      </c>
      <c r="R125" s="11">
        <f t="shared" si="36"/>
        <v>0</v>
      </c>
      <c r="S125" s="11">
        <f t="shared" si="37"/>
        <v>-0.93579518500948822</v>
      </c>
      <c r="T125" s="11">
        <f t="shared" si="38"/>
        <v>-0.30884329538266936</v>
      </c>
      <c r="U125" s="11">
        <f>'OddsRatio_working_3-way'!S125-'OddsRatio_working_3-way'!R125^2/3</f>
        <v>-0.93579518500948822</v>
      </c>
      <c r="V125" s="11">
        <f>'OddsRatio_working_3-way'!S125*'OddsRatio_working_3-way'!R125/3-2*'OddsRatio_working_3-way'!R125^3/27-'OddsRatio_working_3-way'!T125</f>
        <v>0.30884329538266936</v>
      </c>
      <c r="W125" s="11">
        <f>'OddsRatio_working_3-way'!V125^2+4*'OddsRatio_working_3-way'!U125^3/27</f>
        <v>-2.602139830501389E-2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0.17421651716172082</v>
      </c>
      <c r="Y125" s="11">
        <f>IF('OddsRatio_working_3-way'!W125&gt;=0,IF('OddsRatio_working_3-way'!V125+SQRT('OddsRatio_working_3-way'!W125)&gt;0,0,PI()),ACOS('OddsRatio_working_3-way'!V125/(2*'OddsRatio_working_3-way'!X125)))</f>
        <v>0.48133476024411492</v>
      </c>
      <c r="Z125" s="11">
        <f>'OddsRatio_working_3-way'!X125^(1/3)*COS('OddsRatio_working_3-way'!Y125/3)</f>
        <v>0.55133517103327001</v>
      </c>
      <c r="AA125" s="11">
        <f>'OddsRatio_working_3-way'!X125^(1/3)*COS(('OddsRatio_working_3-way'!Y125+2*PI())/3)</f>
        <v>-0.35293946357494421</v>
      </c>
      <c r="AB125" s="11">
        <f>'OddsRatio_working_3-way'!X125^(1/3)*COS(('OddsRatio_working_3-way'!Y125+4*PI())/3)</f>
        <v>-0.19839570745832591</v>
      </c>
      <c r="AC125" s="11">
        <f>'OddsRatio_working_3-way'!X125^(1/3)*SIN('OddsRatio_working_3-way'!Y125/3)</f>
        <v>8.9225879195505453E-2</v>
      </c>
      <c r="AD125" s="11">
        <f>'OddsRatio_working_3-way'!X125^(1/3)*SIN(('OddsRatio_working_3-way'!Y125+2*PI())/3)</f>
        <v>0.43285732451689746</v>
      </c>
      <c r="AE125" s="11">
        <f>'OddsRatio_working_3-way'!X125^(1/3)*SIN(('OddsRatio_working_3-way'!Y125+4*PI())/3)</f>
        <v>-0.52208320371240291</v>
      </c>
      <c r="AF125" s="11">
        <f>-'OddsRatio_working_3-way'!U125/(3*'OddsRatio_working_3-way'!X125^(1/3))*COS(('OddsRatio_working_3-way'!Y125)/3)</f>
        <v>0.55133517103327001</v>
      </c>
      <c r="AG125" s="11">
        <f>-'OddsRatio_working_3-way'!U125/(3*'OddsRatio_working_3-way'!X125^(1/3))*COS(('OddsRatio_working_3-way'!Y125+2*PI())/3)</f>
        <v>-0.35293946357494421</v>
      </c>
      <c r="AH125" s="11">
        <f>-'OddsRatio_working_3-way'!U125/(3*'OddsRatio_working_3-way'!X125^(1/3))*COS(('OddsRatio_working_3-way'!Y125+4*PI())/3)</f>
        <v>-0.19839570745832591</v>
      </c>
      <c r="AI125" s="11">
        <f>'OddsRatio_working_3-way'!U125/(3*'OddsRatio_working_3-way'!X125^(1/3))*SIN(('OddsRatio_working_3-way'!Y125)/3)</f>
        <v>-8.9225879195505453E-2</v>
      </c>
      <c r="AJ125" s="11">
        <f>'OddsRatio_working_3-way'!U125/(3*'OddsRatio_working_3-way'!X125^(1/3))*SIN(('OddsRatio_working_3-way'!Y125+2*PI())/3)</f>
        <v>-0.43285732451689746</v>
      </c>
      <c r="AK125" s="11">
        <f>'OddsRatio_working_3-way'!U125/(3*'OddsRatio_working_3-way'!X125^(1/3))*SIN(('OddsRatio_working_3-way'!Y125+4*PI())/3)</f>
        <v>0.52208320371240291</v>
      </c>
      <c r="AL125" s="11">
        <f>'OddsRatio_working_3-way'!Z125+'OddsRatio_working_3-way'!AF125</f>
        <v>1.10267034206654</v>
      </c>
      <c r="AM125" s="11">
        <f>'OddsRatio_working_3-way'!AA125+'OddsRatio_working_3-way'!AG125</f>
        <v>-0.70587892714988842</v>
      </c>
      <c r="AN125" s="11">
        <f>'OddsRatio_working_3-way'!AB125+'OddsRatio_working_3-way'!AH125</f>
        <v>-0.39679141491665182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1.10267034206654</v>
      </c>
      <c r="AS125" s="11">
        <f>IF(('OddsRatio_working_3-way'!X125=0),IF(Q125&gt;0,-Q125^(1/3),(-Q125)^(1/3)),'OddsRatio_working_3-way'!AM125-'OddsRatio_working_3-way'!R125/3)</f>
        <v>-0.70587892714988842</v>
      </c>
      <c r="AT125" s="11">
        <f>IF(('OddsRatio_working_3-way'!X125=0),IF(Q125&gt;0,-Q125^(1/3),(-Q125)^(1/3)),'OddsRatio_working_3-way'!AN125-'OddsRatio_working_3-way'!R125/3)</f>
        <v>-0.39679141491665182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2.89</v>
      </c>
      <c r="B126" s="4">
        <f>IF('True_Odds_Calculator_3-way'!B127="","",'True_Odds_Calculator_3-way'!B127)</f>
        <v>3.51</v>
      </c>
      <c r="C126" s="4">
        <f>IF('True_Odds_Calculator_3-way'!C127="","",'True_Odds_Calculator_3-way'!C127)</f>
        <v>2.31</v>
      </c>
      <c r="D126" s="9">
        <f t="shared" si="26"/>
        <v>0.32466861557575538</v>
      </c>
      <c r="E126" s="9">
        <f t="shared" si="27"/>
        <v>0.26578690721274517</v>
      </c>
      <c r="F126" s="9">
        <f t="shared" si="28"/>
        <v>0.4095444772114995</v>
      </c>
      <c r="G126" s="9">
        <f t="shared" si="29"/>
        <v>1.1005627759351044</v>
      </c>
      <c r="H126" s="9">
        <f t="shared" si="30"/>
        <v>3.0800636465173477</v>
      </c>
      <c r="I126" s="9">
        <f t="shared" si="31"/>
        <v>3.7624125675971123</v>
      </c>
      <c r="J126" s="9">
        <f t="shared" si="32"/>
        <v>2.441737236474987</v>
      </c>
      <c r="K126" s="11">
        <f t="shared" si="33"/>
        <v>0.34602076124567471</v>
      </c>
      <c r="L126" s="11">
        <f t="shared" si="34"/>
        <v>0.28490028490028491</v>
      </c>
      <c r="M126" s="11">
        <f t="shared" si="35"/>
        <v>0.4329004329004329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-0.26520999185359051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0.24367959777417678</v>
      </c>
      <c r="Q126" s="11">
        <f>2*'OddsRatio_working_3-way'!K126*'OddsRatio_working_3-way'!L126*'OddsRatio_working_3-way'!M126</f>
        <v>8.5351873125806221E-2</v>
      </c>
      <c r="R126" s="11">
        <f t="shared" si="36"/>
        <v>0</v>
      </c>
      <c r="S126" s="11">
        <f t="shared" si="37"/>
        <v>-0.91881756064718856</v>
      </c>
      <c r="T126" s="11">
        <f t="shared" si="38"/>
        <v>-0.32182751686416411</v>
      </c>
      <c r="U126" s="11">
        <f>'OddsRatio_working_3-way'!S126-'OddsRatio_working_3-way'!R126^2/3</f>
        <v>-0.91881756064718856</v>
      </c>
      <c r="V126" s="11">
        <f>'OddsRatio_working_3-way'!S126*'OddsRatio_working_3-way'!R126/3-2*'OddsRatio_working_3-way'!R126^3/27-'OddsRatio_working_3-way'!T126</f>
        <v>0.32182751686416411</v>
      </c>
      <c r="W126" s="11">
        <f>'OddsRatio_working_3-way'!V126^2+4*'OddsRatio_working_3-way'!U126^3/27</f>
        <v>-1.1343998614452108E-2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0.16949701267677694</v>
      </c>
      <c r="Y126" s="11">
        <f>IF('OddsRatio_working_3-way'!W126&gt;=0,IF('OddsRatio_working_3-way'!V126+SQRT('OddsRatio_working_3-way'!W126)&gt;0,0,PI()),ACOS('OddsRatio_working_3-way'!V126/(2*'OddsRatio_working_3-way'!X126)))</f>
        <v>0.31960232142233314</v>
      </c>
      <c r="Z126" s="11">
        <f>'OddsRatio_working_3-way'!X126^(1/3)*COS('OddsRatio_working_3-way'!Y126/3)</f>
        <v>0.55028138796755222</v>
      </c>
      <c r="AA126" s="11">
        <f>'OddsRatio_working_3-way'!X126^(1/3)*COS(('OddsRatio_working_3-way'!Y126+2*PI())/3)</f>
        <v>-0.32610328520690107</v>
      </c>
      <c r="AB126" s="11">
        <f>'OddsRatio_working_3-way'!X126^(1/3)*COS(('OddsRatio_working_3-way'!Y126+4*PI())/3)</f>
        <v>-0.22417810276065131</v>
      </c>
      <c r="AC126" s="11">
        <f>'OddsRatio_working_3-way'!X126^(1/3)*SIN('OddsRatio_working_3-way'!Y126/3)</f>
        <v>5.8846531522544071E-2</v>
      </c>
      <c r="AD126" s="11">
        <f>'OddsRatio_working_3-way'!X126^(1/3)*SIN(('OddsRatio_working_3-way'!Y126+2*PI())/3)</f>
        <v>0.44713439544838879</v>
      </c>
      <c r="AE126" s="11">
        <f>'OddsRatio_working_3-way'!X126^(1/3)*SIN(('OddsRatio_working_3-way'!Y126+4*PI())/3)</f>
        <v>-0.50598092697093278</v>
      </c>
      <c r="AF126" s="11">
        <f>-'OddsRatio_working_3-way'!U126/(3*'OddsRatio_working_3-way'!X126^(1/3))*COS(('OddsRatio_working_3-way'!Y126)/3)</f>
        <v>0.55028138796755222</v>
      </c>
      <c r="AG126" s="11">
        <f>-'OddsRatio_working_3-way'!U126/(3*'OddsRatio_working_3-way'!X126^(1/3))*COS(('OddsRatio_working_3-way'!Y126+2*PI())/3)</f>
        <v>-0.32610328520690107</v>
      </c>
      <c r="AH126" s="11">
        <f>-'OddsRatio_working_3-way'!U126/(3*'OddsRatio_working_3-way'!X126^(1/3))*COS(('OddsRatio_working_3-way'!Y126+4*PI())/3)</f>
        <v>-0.22417810276065131</v>
      </c>
      <c r="AI126" s="11">
        <f>'OddsRatio_working_3-way'!U126/(3*'OddsRatio_working_3-way'!X126^(1/3))*SIN(('OddsRatio_working_3-way'!Y126)/3)</f>
        <v>-5.8846531522544071E-2</v>
      </c>
      <c r="AJ126" s="11">
        <f>'OddsRatio_working_3-way'!U126/(3*'OddsRatio_working_3-way'!X126^(1/3))*SIN(('OddsRatio_working_3-way'!Y126+2*PI())/3)</f>
        <v>-0.44713439544838879</v>
      </c>
      <c r="AK126" s="11">
        <f>'OddsRatio_working_3-way'!U126/(3*'OddsRatio_working_3-way'!X126^(1/3))*SIN(('OddsRatio_working_3-way'!Y126+4*PI())/3)</f>
        <v>0.50598092697093278</v>
      </c>
      <c r="AL126" s="11">
        <f>'OddsRatio_working_3-way'!Z126+'OddsRatio_working_3-way'!AF126</f>
        <v>1.1005627759351044</v>
      </c>
      <c r="AM126" s="11">
        <f>'OddsRatio_working_3-way'!AA126+'OddsRatio_working_3-way'!AG126</f>
        <v>-0.65220657041380214</v>
      </c>
      <c r="AN126" s="11">
        <f>'OddsRatio_working_3-way'!AB126+'OddsRatio_working_3-way'!AH126</f>
        <v>-0.44835620552130262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1.1005627759351044</v>
      </c>
      <c r="AS126" s="11">
        <f>IF(('OddsRatio_working_3-way'!X126=0),IF(Q126&gt;0,-Q126^(1/3),(-Q126)^(1/3)),'OddsRatio_working_3-way'!AM126-'OddsRatio_working_3-way'!R126/3)</f>
        <v>-0.65220657041380214</v>
      </c>
      <c r="AT126" s="11">
        <f>IF(('OddsRatio_working_3-way'!X126=0),IF(Q126&gt;0,-Q126^(1/3),(-Q126)^(1/3)),'OddsRatio_working_3-way'!AN126-'OddsRatio_working_3-way'!R126/3)</f>
        <v>-0.44835620552130262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2.87</v>
      </c>
      <c r="B127" s="4">
        <f>IF('True_Odds_Calculator_3-way'!B128="","",'True_Odds_Calculator_3-way'!B128)</f>
        <v>3.59</v>
      </c>
      <c r="C127" s="4">
        <f>IF('True_Odds_Calculator_3-way'!C128="","",'True_Odds_Calculator_3-way'!C128)</f>
        <v>2.29</v>
      </c>
      <c r="D127" s="9">
        <f t="shared" si="26"/>
        <v>0.32701060984365493</v>
      </c>
      <c r="E127" s="9">
        <f t="shared" si="27"/>
        <v>0.25971384223990168</v>
      </c>
      <c r="F127" s="9">
        <f t="shared" si="28"/>
        <v>0.413275547916443</v>
      </c>
      <c r="G127" s="9">
        <f t="shared" si="29"/>
        <v>1.1005373024050236</v>
      </c>
      <c r="H127" s="9">
        <f t="shared" si="30"/>
        <v>3.0580047554973948</v>
      </c>
      <c r="I127" s="9">
        <f t="shared" si="31"/>
        <v>3.8503916132290112</v>
      </c>
      <c r="J127" s="9">
        <f t="shared" si="32"/>
        <v>2.4196931201024801</v>
      </c>
      <c r="K127" s="11">
        <f t="shared" si="33"/>
        <v>0.34843205574912889</v>
      </c>
      <c r="L127" s="11">
        <f t="shared" si="34"/>
        <v>0.2785515320334262</v>
      </c>
      <c r="M127" s="11">
        <f t="shared" si="35"/>
        <v>0.4366812227074236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-0.26480077587385908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0.24370027375381534</v>
      </c>
      <c r="Q127" s="11">
        <f>2*'OddsRatio_working_3-way'!K127*'OddsRatio_working_3-way'!L127*'OddsRatio_working_3-way'!M127</f>
        <v>8.4765312610022722E-2</v>
      </c>
      <c r="R127" s="11">
        <f t="shared" si="36"/>
        <v>0</v>
      </c>
      <c r="S127" s="11">
        <f t="shared" si="37"/>
        <v>-0.92031555779845897</v>
      </c>
      <c r="T127" s="11">
        <f t="shared" si="38"/>
        <v>-0.32010975923424656</v>
      </c>
      <c r="U127" s="11">
        <f>'OddsRatio_working_3-way'!S127-'OddsRatio_working_3-way'!R127^2/3</f>
        <v>-0.92031555779845897</v>
      </c>
      <c r="V127" s="11">
        <f>'OddsRatio_working_3-way'!S127*'OddsRatio_working_3-way'!R127/3-2*'OddsRatio_working_3-way'!R127^3/27-'OddsRatio_working_3-way'!T127</f>
        <v>0.32010975923424656</v>
      </c>
      <c r="W127" s="11">
        <f>'OddsRatio_working_3-way'!V127^2+4*'OddsRatio_working_3-way'!U127^3/27</f>
        <v>-1.300967378003387E-2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0.16991169157612521</v>
      </c>
      <c r="Y127" s="11">
        <f>IF('OddsRatio_working_3-way'!W127&gt;=0,IF('OddsRatio_working_3-way'!V127+SQRT('OddsRatio_working_3-way'!W127)&gt;0,0,PI()),ACOS('OddsRatio_working_3-way'!V127/(2*'OddsRatio_working_3-way'!X127)))</f>
        <v>0.34228967314364334</v>
      </c>
      <c r="Z127" s="11">
        <f>'OddsRatio_working_3-way'!X127^(1/3)*COS('OddsRatio_working_3-way'!Y127/3)</f>
        <v>0.55026865120251178</v>
      </c>
      <c r="AA127" s="11">
        <f>'OddsRatio_working_3-way'!X127^(1/3)*COS(('OddsRatio_working_3-way'!Y127+2*PI())/3)</f>
        <v>-0.32974383097752769</v>
      </c>
      <c r="AB127" s="11">
        <f>'OddsRatio_working_3-way'!X127^(1/3)*COS(('OddsRatio_working_3-way'!Y127+4*PI())/3)</f>
        <v>-0.22052482022498401</v>
      </c>
      <c r="AC127" s="11">
        <f>'OddsRatio_working_3-way'!X127^(1/3)*SIN('OddsRatio_working_3-way'!Y127/3)</f>
        <v>6.3057625258605726E-2</v>
      </c>
      <c r="AD127" s="11">
        <f>'OddsRatio_working_3-way'!X127^(1/3)*SIN(('OddsRatio_working_3-way'!Y127+2*PI())/3)</f>
        <v>0.44501781821827091</v>
      </c>
      <c r="AE127" s="11">
        <f>'OddsRatio_working_3-way'!X127^(1/3)*SIN(('OddsRatio_working_3-way'!Y127+4*PI())/3)</f>
        <v>-0.50807544347687661</v>
      </c>
      <c r="AF127" s="11">
        <f>-'OddsRatio_working_3-way'!U127/(3*'OddsRatio_working_3-way'!X127^(1/3))*COS(('OddsRatio_working_3-way'!Y127)/3)</f>
        <v>0.55026865120251178</v>
      </c>
      <c r="AG127" s="11">
        <f>-'OddsRatio_working_3-way'!U127/(3*'OddsRatio_working_3-way'!X127^(1/3))*COS(('OddsRatio_working_3-way'!Y127+2*PI())/3)</f>
        <v>-0.32974383097752769</v>
      </c>
      <c r="AH127" s="11">
        <f>-'OddsRatio_working_3-way'!U127/(3*'OddsRatio_working_3-way'!X127^(1/3))*COS(('OddsRatio_working_3-way'!Y127+4*PI())/3)</f>
        <v>-0.22052482022498401</v>
      </c>
      <c r="AI127" s="11">
        <f>'OddsRatio_working_3-way'!U127/(3*'OddsRatio_working_3-way'!X127^(1/3))*SIN(('OddsRatio_working_3-way'!Y127)/3)</f>
        <v>-6.3057625258605726E-2</v>
      </c>
      <c r="AJ127" s="11">
        <f>'OddsRatio_working_3-way'!U127/(3*'OddsRatio_working_3-way'!X127^(1/3))*SIN(('OddsRatio_working_3-way'!Y127+2*PI())/3)</f>
        <v>-0.44501781821827091</v>
      </c>
      <c r="AK127" s="11">
        <f>'OddsRatio_working_3-way'!U127/(3*'OddsRatio_working_3-way'!X127^(1/3))*SIN(('OddsRatio_working_3-way'!Y127+4*PI())/3)</f>
        <v>0.50807544347687661</v>
      </c>
      <c r="AL127" s="11">
        <f>'OddsRatio_working_3-way'!Z127+'OddsRatio_working_3-way'!AF127</f>
        <v>1.1005373024050236</v>
      </c>
      <c r="AM127" s="11">
        <f>'OddsRatio_working_3-way'!AA127+'OddsRatio_working_3-way'!AG127</f>
        <v>-0.65948766195505537</v>
      </c>
      <c r="AN127" s="11">
        <f>'OddsRatio_working_3-way'!AB127+'OddsRatio_working_3-way'!AH127</f>
        <v>-0.44104964044996803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1.1005373024050236</v>
      </c>
      <c r="AS127" s="11">
        <f>IF(('OddsRatio_working_3-way'!X127=0),IF(Q127&gt;0,-Q127^(1/3),(-Q127)^(1/3)),'OddsRatio_working_3-way'!AM127-'OddsRatio_working_3-way'!R127/3)</f>
        <v>-0.65948766195505537</v>
      </c>
      <c r="AT127" s="11">
        <f>IF(('OddsRatio_working_3-way'!X127=0),IF(Q127&gt;0,-Q127^(1/3),(-Q127)^(1/3)),'OddsRatio_working_3-way'!AN127-'OddsRatio_working_3-way'!R127/3)</f>
        <v>-0.44104964044996803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1.67</v>
      </c>
      <c r="B128" s="4">
        <f>IF('True_Odds_Calculator_3-way'!B129="","",'True_Odds_Calculator_3-way'!B129)</f>
        <v>3.95</v>
      </c>
      <c r="C128" s="4">
        <f>IF('True_Odds_Calculator_3-way'!C129="","",'True_Odds_Calculator_3-way'!C129)</f>
        <v>4.7300000000000004</v>
      </c>
      <c r="D128" s="9">
        <f t="shared" si="26"/>
        <v>0.57265835868747461</v>
      </c>
      <c r="E128" s="9">
        <f t="shared" si="27"/>
        <v>0.23333455802549341</v>
      </c>
      <c r="F128" s="9">
        <f t="shared" si="28"/>
        <v>0.19400708328703203</v>
      </c>
      <c r="G128" s="9">
        <f t="shared" si="29"/>
        <v>1.1137938276225603</v>
      </c>
      <c r="H128" s="9">
        <f t="shared" si="30"/>
        <v>1.7462418645071152</v>
      </c>
      <c r="I128" s="9">
        <f t="shared" si="31"/>
        <v>4.2856917914865535</v>
      </c>
      <c r="J128" s="9">
        <f t="shared" si="32"/>
        <v>5.15445097703215</v>
      </c>
      <c r="K128" s="11">
        <f t="shared" si="33"/>
        <v>0.5988023952095809</v>
      </c>
      <c r="L128" s="11">
        <f t="shared" si="34"/>
        <v>0.25316455696202528</v>
      </c>
      <c r="M128" s="11">
        <f t="shared" si="35"/>
        <v>0.21141649048625791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-0.23628216577789907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0.23556601304843416</v>
      </c>
      <c r="Q128" s="11">
        <f>2*'OddsRatio_working_3-way'!K128*'OddsRatio_working_3-way'!L128*'OddsRatio_working_3-way'!M128</f>
        <v>6.4099595387329011E-2</v>
      </c>
      <c r="R128" s="11">
        <f t="shared" si="36"/>
        <v>0</v>
      </c>
      <c r="S128" s="11">
        <f t="shared" si="37"/>
        <v>-0.99696907835973503</v>
      </c>
      <c r="T128" s="11">
        <f t="shared" si="38"/>
        <v>-0.27128410295502992</v>
      </c>
      <c r="U128" s="11">
        <f>'OddsRatio_working_3-way'!S128-'OddsRatio_working_3-way'!R128^2/3</f>
        <v>-0.99696907835973503</v>
      </c>
      <c r="V128" s="11">
        <f>'OddsRatio_working_3-way'!S128*'OddsRatio_working_3-way'!R128/3-2*'OddsRatio_working_3-way'!R128^3/27-'OddsRatio_working_3-way'!T128</f>
        <v>0.27128410295502992</v>
      </c>
      <c r="W128" s="11">
        <f>'OddsRatio_working_3-way'!V128^2+4*'OddsRatio_working_3-way'!U128^3/27</f>
        <v>-7.3210086105166827E-2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0.19157580133023203</v>
      </c>
      <c r="Y128" s="11">
        <f>IF('OddsRatio_working_3-way'!W128&gt;=0,IF('OddsRatio_working_3-way'!V128+SQRT('OddsRatio_working_3-way'!W128)&gt;0,0,PI()),ACOS('OddsRatio_working_3-way'!V128/(2*'OddsRatio_working_3-way'!X128)))</f>
        <v>0.78408697352924195</v>
      </c>
      <c r="Z128" s="11">
        <f>'OddsRatio_working_3-way'!X128^(1/3)*COS('OddsRatio_working_3-way'!Y128/3)</f>
        <v>0.55689691381128026</v>
      </c>
      <c r="AA128" s="11">
        <f>'OddsRatio_working_3-way'!X128^(1/3)*COS(('OddsRatio_working_3-way'!Y128+2*PI())/3)</f>
        <v>-0.40745093800789411</v>
      </c>
      <c r="AB128" s="11">
        <f>'OddsRatio_working_3-way'!X128^(1/3)*COS(('OddsRatio_working_3-way'!Y128+4*PI())/3)</f>
        <v>-0.14944597580338637</v>
      </c>
      <c r="AC128" s="11">
        <f>'OddsRatio_working_3-way'!X128^(1/3)*SIN('OddsRatio_working_3-way'!Y128/3)</f>
        <v>0.14895923438103206</v>
      </c>
      <c r="AD128" s="11">
        <f>'OddsRatio_working_3-way'!X128^(1/3)*SIN(('OddsRatio_working_3-way'!Y128+2*PI())/3)</f>
        <v>0.40780725745920587</v>
      </c>
      <c r="AE128" s="11">
        <f>'OddsRatio_working_3-way'!X128^(1/3)*SIN(('OddsRatio_working_3-way'!Y128+4*PI())/3)</f>
        <v>-0.55676649184023763</v>
      </c>
      <c r="AF128" s="11">
        <f>-'OddsRatio_working_3-way'!U128/(3*'OddsRatio_working_3-way'!X128^(1/3))*COS(('OddsRatio_working_3-way'!Y128)/3)</f>
        <v>0.55689691381128004</v>
      </c>
      <c r="AG128" s="11">
        <f>-'OddsRatio_working_3-way'!U128/(3*'OddsRatio_working_3-way'!X128^(1/3))*COS(('OddsRatio_working_3-way'!Y128+2*PI())/3)</f>
        <v>-0.40745093800789395</v>
      </c>
      <c r="AH128" s="11">
        <f>-'OddsRatio_working_3-way'!U128/(3*'OddsRatio_working_3-way'!X128^(1/3))*COS(('OddsRatio_working_3-way'!Y128+4*PI())/3)</f>
        <v>-0.14944597580338631</v>
      </c>
      <c r="AI128" s="11">
        <f>'OddsRatio_working_3-way'!U128/(3*'OddsRatio_working_3-way'!X128^(1/3))*SIN(('OddsRatio_working_3-way'!Y128)/3)</f>
        <v>-0.14895923438103201</v>
      </c>
      <c r="AJ128" s="11">
        <f>'OddsRatio_working_3-way'!U128/(3*'OddsRatio_working_3-way'!X128^(1/3))*SIN(('OddsRatio_working_3-way'!Y128+2*PI())/3)</f>
        <v>-0.40780725745920571</v>
      </c>
      <c r="AK128" s="11">
        <f>'OddsRatio_working_3-way'!U128/(3*'OddsRatio_working_3-way'!X128^(1/3))*SIN(('OddsRatio_working_3-way'!Y128+4*PI())/3)</f>
        <v>0.55676649184023741</v>
      </c>
      <c r="AL128" s="11">
        <f>'OddsRatio_working_3-way'!Z128+'OddsRatio_working_3-way'!AF128</f>
        <v>1.1137938276225603</v>
      </c>
      <c r="AM128" s="11">
        <f>'OddsRatio_working_3-way'!AA128+'OddsRatio_working_3-way'!AG128</f>
        <v>-0.81490187601578801</v>
      </c>
      <c r="AN128" s="11">
        <f>'OddsRatio_working_3-way'!AB128+'OddsRatio_working_3-way'!AH128</f>
        <v>-0.29889195160677268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1.1137938276225603</v>
      </c>
      <c r="AS128" s="11">
        <f>IF(('OddsRatio_working_3-way'!X128=0),IF(Q128&gt;0,-Q128^(1/3),(-Q128)^(1/3)),'OddsRatio_working_3-way'!AM128-'OddsRatio_working_3-way'!R128/3)</f>
        <v>-0.81490187601578801</v>
      </c>
      <c r="AT128" s="11">
        <f>IF(('OddsRatio_working_3-way'!X128=0),IF(Q128&gt;0,-Q128^(1/3),(-Q128)^(1/3)),'OddsRatio_working_3-way'!AN128-'OddsRatio_working_3-way'!R128/3)</f>
        <v>-0.29889195160677268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3.05</v>
      </c>
      <c r="B129" s="4">
        <f>IF('True_Odds_Calculator_3-way'!B130="","",'True_Odds_Calculator_3-way'!B130)</f>
        <v>3.36</v>
      </c>
      <c r="C129" s="4">
        <f>IF('True_Odds_Calculator_3-way'!C130="","",'True_Odds_Calculator_3-way'!C130)</f>
        <v>2.27</v>
      </c>
      <c r="D129" s="9">
        <f t="shared" si="26"/>
        <v>0.30641131008975703</v>
      </c>
      <c r="E129" s="9">
        <f t="shared" si="27"/>
        <v>0.27732438005679744</v>
      </c>
      <c r="F129" s="9">
        <f t="shared" si="28"/>
        <v>0.41626430985344542</v>
      </c>
      <c r="G129" s="9">
        <f t="shared" si="29"/>
        <v>1.1041888310146608</v>
      </c>
      <c r="H129" s="9">
        <f t="shared" si="30"/>
        <v>3.2635871035800541</v>
      </c>
      <c r="I129" s="9">
        <f t="shared" si="31"/>
        <v>3.6058856411946003</v>
      </c>
      <c r="J129" s="9">
        <f t="shared" si="32"/>
        <v>2.4023198153886192</v>
      </c>
      <c r="K129" s="11">
        <f t="shared" si="33"/>
        <v>0.32786885245901642</v>
      </c>
      <c r="L129" s="11">
        <f t="shared" si="34"/>
        <v>0.29761904761904762</v>
      </c>
      <c r="M129" s="11">
        <f t="shared" si="35"/>
        <v>0.44052863436123346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-0.26412202058551437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0.24416497298710046</v>
      </c>
      <c r="Q129" s="11">
        <f>2*'OddsRatio_working_3-way'!K129*'OddsRatio_working_3-way'!L129*'OddsRatio_working_3-way'!M129</f>
        <v>8.5973582037711452E-2</v>
      </c>
      <c r="R129" s="11">
        <f t="shared" si="36"/>
        <v>0</v>
      </c>
      <c r="S129" s="11">
        <f t="shared" si="37"/>
        <v>-0.92444004648240818</v>
      </c>
      <c r="T129" s="11">
        <f t="shared" si="38"/>
        <v>-0.32550705862056634</v>
      </c>
      <c r="U129" s="11">
        <f>'OddsRatio_working_3-way'!S129-'OddsRatio_working_3-way'!R129^2/3</f>
        <v>-0.92444004648240818</v>
      </c>
      <c r="V129" s="11">
        <f>'OddsRatio_working_3-way'!S129*'OddsRatio_working_3-way'!R129/3-2*'OddsRatio_working_3-way'!R129^3/27-'OddsRatio_working_3-way'!T129</f>
        <v>0.32550705862056634</v>
      </c>
      <c r="W129" s="11">
        <f>'OddsRatio_working_3-way'!V129^2+4*'OddsRatio_working_3-way'!U129^3/27</f>
        <v>-1.1084660600705398E-2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0.17105518540263417</v>
      </c>
      <c r="Y129" s="11">
        <f>IF('OddsRatio_working_3-way'!W129&gt;=0,IF('OddsRatio_working_3-way'!V129+SQRT('OddsRatio_working_3-way'!W129)&gt;0,0,PI()),ACOS('OddsRatio_working_3-way'!V129/(2*'OddsRatio_working_3-way'!X129)))</f>
        <v>0.31282504674686895</v>
      </c>
      <c r="Z129" s="11">
        <f>'OddsRatio_working_3-way'!X129^(1/3)*COS('OddsRatio_working_3-way'!Y129/3)</f>
        <v>0.5520944155073304</v>
      </c>
      <c r="AA129" s="11">
        <f>'OddsRatio_working_3-way'!X129^(1/3)*COS(('OddsRatio_working_3-way'!Y129+2*PI())/3)</f>
        <v>-0.32608548205261012</v>
      </c>
      <c r="AB129" s="11">
        <f>'OddsRatio_working_3-way'!X129^(1/3)*COS(('OddsRatio_working_3-way'!Y129+4*PI())/3)</f>
        <v>-0.22600893345471998</v>
      </c>
      <c r="AC129" s="11">
        <f>'OddsRatio_working_3-way'!X129^(1/3)*SIN('OddsRatio_working_3-way'!Y129/3)</f>
        <v>5.77792222725605E-2</v>
      </c>
      <c r="AD129" s="11">
        <f>'OddsRatio_working_3-way'!X129^(1/3)*SIN(('OddsRatio_working_3-way'!Y129+2*PI())/3)</f>
        <v>0.44923817798058929</v>
      </c>
      <c r="AE129" s="11">
        <f>'OddsRatio_working_3-way'!X129^(1/3)*SIN(('OddsRatio_working_3-way'!Y129+4*PI())/3)</f>
        <v>-0.50701740025314979</v>
      </c>
      <c r="AF129" s="11">
        <f>-'OddsRatio_working_3-way'!U129/(3*'OddsRatio_working_3-way'!X129^(1/3))*COS(('OddsRatio_working_3-way'!Y129)/3)</f>
        <v>0.55209441550733052</v>
      </c>
      <c r="AG129" s="11">
        <f>-'OddsRatio_working_3-way'!U129/(3*'OddsRatio_working_3-way'!X129^(1/3))*COS(('OddsRatio_working_3-way'!Y129+2*PI())/3)</f>
        <v>-0.32608548205261018</v>
      </c>
      <c r="AH129" s="11">
        <f>-'OddsRatio_working_3-way'!U129/(3*'OddsRatio_working_3-way'!X129^(1/3))*COS(('OddsRatio_working_3-way'!Y129+4*PI())/3)</f>
        <v>-0.22600893345472001</v>
      </c>
      <c r="AI129" s="11">
        <f>'OddsRatio_working_3-way'!U129/(3*'OddsRatio_working_3-way'!X129^(1/3))*SIN(('OddsRatio_working_3-way'!Y129)/3)</f>
        <v>-5.7779222272560514E-2</v>
      </c>
      <c r="AJ129" s="11">
        <f>'OddsRatio_working_3-way'!U129/(3*'OddsRatio_working_3-way'!X129^(1/3))*SIN(('OddsRatio_working_3-way'!Y129+2*PI())/3)</f>
        <v>-0.4492381779805894</v>
      </c>
      <c r="AK129" s="11">
        <f>'OddsRatio_working_3-way'!U129/(3*'OddsRatio_working_3-way'!X129^(1/3))*SIN(('OddsRatio_working_3-way'!Y129+4*PI())/3)</f>
        <v>0.5070174002531499</v>
      </c>
      <c r="AL129" s="11">
        <f>'OddsRatio_working_3-way'!Z129+'OddsRatio_working_3-way'!AF129</f>
        <v>1.1041888310146608</v>
      </c>
      <c r="AM129" s="11">
        <f>'OddsRatio_working_3-way'!AA129+'OddsRatio_working_3-way'!AG129</f>
        <v>-0.65217096410522024</v>
      </c>
      <c r="AN129" s="11">
        <f>'OddsRatio_working_3-way'!AB129+'OddsRatio_working_3-way'!AH129</f>
        <v>-0.45201786690944001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1.1041888310146608</v>
      </c>
      <c r="AS129" s="11">
        <f>IF(('OddsRatio_working_3-way'!X129=0),IF(Q129&gt;0,-Q129^(1/3),(-Q129)^(1/3)),'OddsRatio_working_3-way'!AM129-'OddsRatio_working_3-way'!R129/3)</f>
        <v>-0.65217096410522024</v>
      </c>
      <c r="AT129" s="11">
        <f>IF(('OddsRatio_working_3-way'!X129=0),IF(Q129&gt;0,-Q129^(1/3),(-Q129)^(1/3)),'OddsRatio_working_3-way'!AN129-'OddsRatio_working_3-way'!R129/3)</f>
        <v>-0.45201786690944001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2.3199999999999998</v>
      </c>
      <c r="B130" s="4">
        <f>IF('True_Odds_Calculator_3-way'!B131="","",'True_Odds_Calculator_3-way'!B131)</f>
        <v>3.54</v>
      </c>
      <c r="C130" s="4">
        <f>IF('True_Odds_Calculator_3-way'!C131="","",'True_Odds_Calculator_3-way'!C131)</f>
        <v>2.85</v>
      </c>
      <c r="D130" s="9">
        <f t="shared" si="26"/>
        <v>0.40750156625916795</v>
      </c>
      <c r="E130" s="9">
        <f t="shared" si="27"/>
        <v>0.26330987130926481</v>
      </c>
      <c r="F130" s="9">
        <f t="shared" si="28"/>
        <v>0.3291885624315673</v>
      </c>
      <c r="G130" s="9">
        <f t="shared" si="29"/>
        <v>1.101498710604188</v>
      </c>
      <c r="H130" s="9">
        <f t="shared" si="30"/>
        <v>2.4539782979975282</v>
      </c>
      <c r="I130" s="9">
        <f t="shared" si="31"/>
        <v>3.7978067249346381</v>
      </c>
      <c r="J130" s="9">
        <f t="shared" si="32"/>
        <v>3.0377726146177482</v>
      </c>
      <c r="K130" s="11">
        <f t="shared" si="33"/>
        <v>0.43103448275862072</v>
      </c>
      <c r="L130" s="11">
        <f t="shared" si="34"/>
        <v>0.2824858757062147</v>
      </c>
      <c r="M130" s="11">
        <f t="shared" si="35"/>
        <v>0.35087719298245612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-0.26499841069652519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0.24394953876020659</v>
      </c>
      <c r="Q130" s="11">
        <f>2*'OddsRatio_working_3-way'!K130*'OddsRatio_working_3-way'!L130*'OddsRatio_working_3-way'!M130</f>
        <v>8.5446423383610012E-2</v>
      </c>
      <c r="R130" s="11">
        <f t="shared" si="36"/>
        <v>0</v>
      </c>
      <c r="S130" s="11">
        <f t="shared" si="37"/>
        <v>-0.92056981820761308</v>
      </c>
      <c r="T130" s="11">
        <f t="shared" si="38"/>
        <v>-0.32244126732315698</v>
      </c>
      <c r="U130" s="11">
        <f>'OddsRatio_working_3-way'!S130-'OddsRatio_working_3-way'!R130^2/3</f>
        <v>-0.92056981820761308</v>
      </c>
      <c r="V130" s="11">
        <f>'OddsRatio_working_3-way'!S130*'OddsRatio_working_3-way'!R130/3-2*'OddsRatio_working_3-way'!R130^3/27-'OddsRatio_working_3-way'!T130</f>
        <v>0.32244126732315698</v>
      </c>
      <c r="W130" s="11">
        <f>'OddsRatio_working_3-way'!V130^2+4*'OddsRatio_working_3-way'!U130^3/27</f>
        <v>-1.1607300049982588E-2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0.16998211003142813</v>
      </c>
      <c r="Y130" s="11">
        <f>IF('OddsRatio_working_3-way'!W130&gt;=0,IF('OddsRatio_working_3-way'!V130+SQRT('OddsRatio_working_3-way'!W130)&gt;0,0,PI()),ACOS('OddsRatio_working_3-way'!V130/(2*'OddsRatio_working_3-way'!X130)))</f>
        <v>0.32246704759011768</v>
      </c>
      <c r="Z130" s="11">
        <f>'OddsRatio_working_3-way'!X130^(1/3)*COS('OddsRatio_working_3-way'!Y130/3)</f>
        <v>0.55074935530209412</v>
      </c>
      <c r="AA130" s="11">
        <f>'OddsRatio_working_3-way'!X130^(1/3)*COS(('OddsRatio_working_3-way'!Y130+2*PI())/3)</f>
        <v>-0.32684132002889332</v>
      </c>
      <c r="AB130" s="11">
        <f>'OddsRatio_working_3-way'!X130^(1/3)*COS(('OddsRatio_working_3-way'!Y130+4*PI())/3)</f>
        <v>-0.22390803527320094</v>
      </c>
      <c r="AC130" s="11">
        <f>'OddsRatio_working_3-way'!X130^(1/3)*SIN('OddsRatio_working_3-way'!Y130/3)</f>
        <v>5.9428559662271348E-2</v>
      </c>
      <c r="AD130" s="11">
        <f>'OddsRatio_working_3-way'!X130^(1/3)*SIN(('OddsRatio_working_3-way'!Y130+2*PI())/3)</f>
        <v>0.44724865297837962</v>
      </c>
      <c r="AE130" s="11">
        <f>'OddsRatio_working_3-way'!X130^(1/3)*SIN(('OddsRatio_working_3-way'!Y130+4*PI())/3)</f>
        <v>-0.50667721264065102</v>
      </c>
      <c r="AF130" s="11">
        <f>-'OddsRatio_working_3-way'!U130/(3*'OddsRatio_working_3-way'!X130^(1/3))*COS(('OddsRatio_working_3-way'!Y130)/3)</f>
        <v>0.5507493553020939</v>
      </c>
      <c r="AG130" s="11">
        <f>-'OddsRatio_working_3-way'!U130/(3*'OddsRatio_working_3-way'!X130^(1/3))*COS(('OddsRatio_working_3-way'!Y130+2*PI())/3)</f>
        <v>-0.32684132002889321</v>
      </c>
      <c r="AH130" s="11">
        <f>-'OddsRatio_working_3-way'!U130/(3*'OddsRatio_working_3-way'!X130^(1/3))*COS(('OddsRatio_working_3-way'!Y130+4*PI())/3)</f>
        <v>-0.22390803527320083</v>
      </c>
      <c r="AI130" s="11">
        <f>'OddsRatio_working_3-way'!U130/(3*'OddsRatio_working_3-way'!X130^(1/3))*SIN(('OddsRatio_working_3-way'!Y130)/3)</f>
        <v>-5.9428559662271327E-2</v>
      </c>
      <c r="AJ130" s="11">
        <f>'OddsRatio_working_3-way'!U130/(3*'OddsRatio_working_3-way'!X130^(1/3))*SIN(('OddsRatio_working_3-way'!Y130+2*PI())/3)</f>
        <v>-0.4472486529783794</v>
      </c>
      <c r="AK130" s="11">
        <f>'OddsRatio_working_3-way'!U130/(3*'OddsRatio_working_3-way'!X130^(1/3))*SIN(('OddsRatio_working_3-way'!Y130+4*PI())/3)</f>
        <v>0.5066772126406508</v>
      </c>
      <c r="AL130" s="11">
        <f>'OddsRatio_working_3-way'!Z130+'OddsRatio_working_3-way'!AF130</f>
        <v>1.101498710604188</v>
      </c>
      <c r="AM130" s="11">
        <f>'OddsRatio_working_3-way'!AA130+'OddsRatio_working_3-way'!AG130</f>
        <v>-0.65368264005778653</v>
      </c>
      <c r="AN130" s="11">
        <f>'OddsRatio_working_3-way'!AB130+'OddsRatio_working_3-way'!AH130</f>
        <v>-0.44781607054640177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1.101498710604188</v>
      </c>
      <c r="AS130" s="11">
        <f>IF(('OddsRatio_working_3-way'!X130=0),IF(Q130&gt;0,-Q130^(1/3),(-Q130)^(1/3)),'OddsRatio_working_3-way'!AM130-'OddsRatio_working_3-way'!R130/3)</f>
        <v>-0.65368264005778653</v>
      </c>
      <c r="AT130" s="11">
        <f>IF(('OddsRatio_working_3-way'!X130=0),IF(Q130&gt;0,-Q130^(1/3),(-Q130)^(1/3)),'OddsRatio_working_3-way'!AN130-'OddsRatio_working_3-way'!R130/3)</f>
        <v>-0.44781607054640177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2.63</v>
      </c>
      <c r="B131" s="4">
        <f>IF('True_Odds_Calculator_3-way'!B132="","",'True_Odds_Calculator_3-way'!B132)</f>
        <v>2.97</v>
      </c>
      <c r="C131" s="4">
        <f>IF('True_Odds_Calculator_3-way'!C132="","",'True_Odds_Calculator_3-way'!C132)</f>
        <v>3.28</v>
      </c>
      <c r="D131" s="9">
        <f t="shared" si="26"/>
        <v>0.37255919946499322</v>
      </c>
      <c r="E131" s="9">
        <f t="shared" si="27"/>
        <v>0.3294426593375428</v>
      </c>
      <c r="F131" s="9">
        <f t="shared" si="28"/>
        <v>0.29799814119746404</v>
      </c>
      <c r="G131" s="9">
        <f t="shared" si="29"/>
        <v>1.0332129954540656</v>
      </c>
      <c r="H131" s="9">
        <f t="shared" si="30"/>
        <v>2.6841371825901268</v>
      </c>
      <c r="I131" s="9">
        <f t="shared" si="31"/>
        <v>3.0354296010445103</v>
      </c>
      <c r="J131" s="9">
        <f t="shared" si="32"/>
        <v>3.3557256296352698</v>
      </c>
      <c r="K131" s="11">
        <f t="shared" si="33"/>
        <v>0.38022813688212931</v>
      </c>
      <c r="L131" s="11">
        <f t="shared" si="34"/>
        <v>0.33670033670033667</v>
      </c>
      <c r="M131" s="11">
        <f t="shared" si="35"/>
        <v>0.3048780487804878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-0.28576078882116174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0.22950454184804553</v>
      </c>
      <c r="Q131" s="11">
        <f>2*'OddsRatio_working_3-way'!K131*'OddsRatio_working_3-way'!L131*'OddsRatio_working_3-way'!M131</f>
        <v>7.8062769336069898E-2</v>
      </c>
      <c r="R131" s="11">
        <f t="shared" si="36"/>
        <v>0</v>
      </c>
      <c r="S131" s="11">
        <f t="shared" si="37"/>
        <v>-0.80313517748467877</v>
      </c>
      <c r="T131" s="11">
        <f t="shared" si="38"/>
        <v>-0.27317523043696551</v>
      </c>
      <c r="U131" s="11">
        <f>'OddsRatio_working_3-way'!S131-'OddsRatio_working_3-way'!R131^2/3</f>
        <v>-0.80313517748467877</v>
      </c>
      <c r="V131" s="11">
        <f>'OddsRatio_working_3-way'!S131*'OddsRatio_working_3-way'!R131/3-2*'OddsRatio_working_3-way'!R131^3/27-'OddsRatio_working_3-way'!T131</f>
        <v>0.27317523043696551</v>
      </c>
      <c r="W131" s="11">
        <f>'OddsRatio_working_3-way'!V131^2+4*'OddsRatio_working_3-way'!U131^3/27</f>
        <v>-2.1224285865503456E-3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0.13851636646154811</v>
      </c>
      <c r="Y131" s="11">
        <f>IF('OddsRatio_working_3-way'!W131&gt;=0,IF('OddsRatio_working_3-way'!V131+SQRT('OddsRatio_working_3-way'!W131)&gt;0,0,PI()),ACOS('OddsRatio_working_3-way'!V131/(2*'OddsRatio_working_3-way'!X131)))</f>
        <v>0.16707358539152395</v>
      </c>
      <c r="Z131" s="11">
        <f>'OddsRatio_working_3-way'!X131^(1/3)*COS('OddsRatio_working_3-way'!Y131/3)</f>
        <v>0.51660649772703282</v>
      </c>
      <c r="AA131" s="11">
        <f>'OddsRatio_working_3-way'!X131^(1/3)*COS(('OddsRatio_working_3-way'!Y131+2*PI())/3)</f>
        <v>-0.2832449659420696</v>
      </c>
      <c r="AB131" s="11">
        <f>'OddsRatio_working_3-way'!X131^(1/3)*COS(('OddsRatio_working_3-way'!Y131+4*PI())/3)</f>
        <v>-0.23336153178496311</v>
      </c>
      <c r="AC131" s="11">
        <f>'OddsRatio_working_3-way'!X131^(1/3)*SIN('OddsRatio_working_3-way'!Y131/3)</f>
        <v>2.8800214138708386E-2</v>
      </c>
      <c r="AD131" s="11">
        <f>'OddsRatio_working_3-way'!X131^(1/3)*SIN(('OddsRatio_working_3-way'!Y131+2*PI())/3)</f>
        <v>0.43299424372236411</v>
      </c>
      <c r="AE131" s="11">
        <f>'OddsRatio_working_3-way'!X131^(1/3)*SIN(('OddsRatio_working_3-way'!Y131+4*PI())/3)</f>
        <v>-0.46179445786107248</v>
      </c>
      <c r="AF131" s="11">
        <f>-'OddsRatio_working_3-way'!U131/(3*'OddsRatio_working_3-way'!X131^(1/3))*COS(('OddsRatio_working_3-way'!Y131)/3)</f>
        <v>0.51660649772703293</v>
      </c>
      <c r="AG131" s="11">
        <f>-'OddsRatio_working_3-way'!U131/(3*'OddsRatio_working_3-way'!X131^(1/3))*COS(('OddsRatio_working_3-way'!Y131+2*PI())/3)</f>
        <v>-0.28324496594206966</v>
      </c>
      <c r="AH131" s="11">
        <f>-'OddsRatio_working_3-way'!U131/(3*'OddsRatio_working_3-way'!X131^(1/3))*COS(('OddsRatio_working_3-way'!Y131+4*PI())/3)</f>
        <v>-0.23336153178496316</v>
      </c>
      <c r="AI131" s="11">
        <f>'OddsRatio_working_3-way'!U131/(3*'OddsRatio_working_3-way'!X131^(1/3))*SIN(('OddsRatio_working_3-way'!Y131)/3)</f>
        <v>-2.8800214138708393E-2</v>
      </c>
      <c r="AJ131" s="11">
        <f>'OddsRatio_working_3-way'!U131/(3*'OddsRatio_working_3-way'!X131^(1/3))*SIN(('OddsRatio_working_3-way'!Y131+2*PI())/3)</f>
        <v>-0.43299424372236417</v>
      </c>
      <c r="AK131" s="11">
        <f>'OddsRatio_working_3-way'!U131/(3*'OddsRatio_working_3-way'!X131^(1/3))*SIN(('OddsRatio_working_3-way'!Y131+4*PI())/3)</f>
        <v>0.46179445786107259</v>
      </c>
      <c r="AL131" s="11">
        <f>'OddsRatio_working_3-way'!Z131+'OddsRatio_working_3-way'!AF131</f>
        <v>1.0332129954540656</v>
      </c>
      <c r="AM131" s="11">
        <f>'OddsRatio_working_3-way'!AA131+'OddsRatio_working_3-way'!AG131</f>
        <v>-0.56648993188413921</v>
      </c>
      <c r="AN131" s="11">
        <f>'OddsRatio_working_3-way'!AB131+'OddsRatio_working_3-way'!AH131</f>
        <v>-0.46672306356992627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1.0332129954540656</v>
      </c>
      <c r="AS131" s="11">
        <f>IF(('OddsRatio_working_3-way'!X131=0),IF(Q131&gt;0,-Q131^(1/3),(-Q131)^(1/3)),'OddsRatio_working_3-way'!AM131-'OddsRatio_working_3-way'!R131/3)</f>
        <v>-0.56648993188413921</v>
      </c>
      <c r="AT131" s="11">
        <f>IF(('OddsRatio_working_3-way'!X131=0),IF(Q131&gt;0,-Q131^(1/3),(-Q131)^(1/3)),'OddsRatio_working_3-way'!AN131-'OddsRatio_working_3-way'!R131/3)</f>
        <v>-0.46672306356992627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3.09</v>
      </c>
      <c r="B132" s="4">
        <f>IF('True_Odds_Calculator_3-way'!B133="","",'True_Odds_Calculator_3-way'!B133)</f>
        <v>2.98</v>
      </c>
      <c r="C132" s="4">
        <f>IF('True_Odds_Calculator_3-way'!C133="","",'True_Odds_Calculator_3-way'!C133)</f>
        <v>2.76</v>
      </c>
      <c r="D132" s="9">
        <f t="shared" ref="D132:D195" si="39">(K132/(AR132+K132-(AR132*K132)))</f>
        <v>0.31663004977950093</v>
      </c>
      <c r="E132" s="9">
        <f t="shared" ref="E132:E195" si="40">(L132/(AR132+L132-(AR132*L132)))</f>
        <v>0.32844311041172874</v>
      </c>
      <c r="F132" s="9">
        <f t="shared" ref="F132:F195" si="41">(M132/(AR132+M132-(AR132*M132)))</f>
        <v>0.35492683980877016</v>
      </c>
      <c r="G132" s="9">
        <f t="shared" ref="G132:G195" si="42">AR132</f>
        <v>1.0326602553225328</v>
      </c>
      <c r="H132" s="9">
        <f t="shared" ref="H132:H195" si="43">IF(A132="","",1/D132)</f>
        <v>3.1582599336240933</v>
      </c>
      <c r="I132" s="9">
        <f t="shared" ref="I132:I195" si="44">IF(B132="","",1/E132)</f>
        <v>3.0446673055386149</v>
      </c>
      <c r="J132" s="9">
        <f t="shared" ref="J132:J195" si="45">IF(C132="","",1/F132)</f>
        <v>2.8174820493676576</v>
      </c>
      <c r="K132" s="11">
        <f t="shared" ref="K132:K195" si="46">1/A132</f>
        <v>0.3236245954692557</v>
      </c>
      <c r="L132" s="11">
        <f t="shared" ref="L132:L195" si="47">1/B132</f>
        <v>0.33557046979865773</v>
      </c>
      <c r="M132" s="11">
        <f t="shared" ref="M132:M195" si="48">1/C132</f>
        <v>0.3623188405797102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-0.2865763313039511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0.2293954128472134</v>
      </c>
      <c r="Q132" s="11">
        <f>2*'OddsRatio_working_3-way'!K132*'OddsRatio_working_3-way'!L132*'OddsRatio_working_3-way'!M132</f>
        <v>7.8694824304361394E-2</v>
      </c>
      <c r="R132" s="11">
        <f t="shared" ref="R132:R195" si="49">O132/N132</f>
        <v>0</v>
      </c>
      <c r="S132" s="11">
        <f t="shared" ref="S132:S195" si="50">P132/N132</f>
        <v>-0.80046880286114774</v>
      </c>
      <c r="T132" s="11">
        <f t="shared" ref="T132:T195" si="51">Q132/N132</f>
        <v>-0.27460336290262366</v>
      </c>
      <c r="U132" s="11">
        <f>'OddsRatio_working_3-way'!S132-'OddsRatio_working_3-way'!R132^2/3</f>
        <v>-0.80046880286114774</v>
      </c>
      <c r="V132" s="11">
        <f>'OddsRatio_working_3-way'!S132*'OddsRatio_working_3-way'!R132/3-2*'OddsRatio_working_3-way'!R132^3/27-'OddsRatio_working_3-way'!T132</f>
        <v>0.27460336290262366</v>
      </c>
      <c r="W132" s="11">
        <f>'OddsRatio_working_3-way'!V132^2+4*'OddsRatio_working_3-way'!U132^3/27</f>
        <v>-5.7827146170028043E-4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0.13782713664145599</v>
      </c>
      <c r="Y132" s="11">
        <f>IF('OddsRatio_working_3-way'!W132&gt;=0,IF('OddsRatio_working_3-way'!V132+SQRT('OddsRatio_working_3-way'!W132)&gt;0,0,PI()),ACOS('OddsRatio_working_3-way'!V132/(2*'OddsRatio_working_3-way'!X132)))</f>
        <v>8.7348116905737294E-2</v>
      </c>
      <c r="Z132" s="11">
        <f>'OddsRatio_working_3-way'!X132^(1/3)*COS('OddsRatio_working_3-way'!Y132/3)</f>
        <v>0.51633012766126629</v>
      </c>
      <c r="AA132" s="11">
        <f>'OddsRatio_working_3-way'!X132^(1/3)*COS(('OddsRatio_working_3-way'!Y132+2*PI())/3)</f>
        <v>-0.271188126729284</v>
      </c>
      <c r="AB132" s="11">
        <f>'OddsRatio_working_3-way'!X132^(1/3)*COS(('OddsRatio_working_3-way'!Y132+4*PI())/3)</f>
        <v>-0.24514200093198224</v>
      </c>
      <c r="AC132" s="11">
        <f>'OddsRatio_working_3-way'!X132^(1/3)*SIN('OddsRatio_working_3-way'!Y132/3)</f>
        <v>1.5037737740419053E-2</v>
      </c>
      <c r="AD132" s="11">
        <f>'OddsRatio_working_3-way'!X132^(1/3)*SIN(('OddsRatio_working_3-way'!Y132+2*PI())/3)</f>
        <v>0.43963613842370947</v>
      </c>
      <c r="AE132" s="11">
        <f>'OddsRatio_working_3-way'!X132^(1/3)*SIN(('OddsRatio_working_3-way'!Y132+4*PI())/3)</f>
        <v>-0.45467387616412847</v>
      </c>
      <c r="AF132" s="11">
        <f>-'OddsRatio_working_3-way'!U132/(3*'OddsRatio_working_3-way'!X132^(1/3))*COS(('OddsRatio_working_3-way'!Y132)/3)</f>
        <v>0.5163301276612664</v>
      </c>
      <c r="AG132" s="11">
        <f>-'OddsRatio_working_3-way'!U132/(3*'OddsRatio_working_3-way'!X132^(1/3))*COS(('OddsRatio_working_3-way'!Y132+2*PI())/3)</f>
        <v>-0.27118812672928405</v>
      </c>
      <c r="AH132" s="11">
        <f>-'OddsRatio_working_3-way'!U132/(3*'OddsRatio_working_3-way'!X132^(1/3))*COS(('OddsRatio_working_3-way'!Y132+4*PI())/3)</f>
        <v>-0.2451420009319823</v>
      </c>
      <c r="AI132" s="11">
        <f>'OddsRatio_working_3-way'!U132/(3*'OddsRatio_working_3-way'!X132^(1/3))*SIN(('OddsRatio_working_3-way'!Y132)/3)</f>
        <v>-1.5037737740419057E-2</v>
      </c>
      <c r="AJ132" s="11">
        <f>'OddsRatio_working_3-way'!U132/(3*'OddsRatio_working_3-way'!X132^(1/3))*SIN(('OddsRatio_working_3-way'!Y132+2*PI())/3)</f>
        <v>-0.43963613842370952</v>
      </c>
      <c r="AK132" s="11">
        <f>'OddsRatio_working_3-way'!U132/(3*'OddsRatio_working_3-way'!X132^(1/3))*SIN(('OddsRatio_working_3-way'!Y132+4*PI())/3)</f>
        <v>0.45467387616412858</v>
      </c>
      <c r="AL132" s="11">
        <f>'OddsRatio_working_3-way'!Z132+'OddsRatio_working_3-way'!AF132</f>
        <v>1.0326602553225328</v>
      </c>
      <c r="AM132" s="11">
        <f>'OddsRatio_working_3-way'!AA132+'OddsRatio_working_3-way'!AG132</f>
        <v>-0.5423762534585681</v>
      </c>
      <c r="AN132" s="11">
        <f>'OddsRatio_working_3-way'!AB132+'OddsRatio_working_3-way'!AH132</f>
        <v>-0.49028400186396454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1.0326602553225328</v>
      </c>
      <c r="AS132" s="11">
        <f>IF(('OddsRatio_working_3-way'!X132=0),IF(Q132&gt;0,-Q132^(1/3),(-Q132)^(1/3)),'OddsRatio_working_3-way'!AM132-'OddsRatio_working_3-way'!R132/3)</f>
        <v>-0.5423762534585681</v>
      </c>
      <c r="AT132" s="11">
        <f>IF(('OddsRatio_working_3-way'!X132=0),IF(Q132&gt;0,-Q132^(1/3),(-Q132)^(1/3)),'OddsRatio_working_3-way'!AN132-'OddsRatio_working_3-way'!R132/3)</f>
        <v>-0.49028400186396454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1.85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4.7699999999999996</v>
      </c>
      <c r="D133" s="9">
        <f t="shared" si="39"/>
        <v>0.53038130289909324</v>
      </c>
      <c r="E133" s="9">
        <f t="shared" si="40"/>
        <v>0.2666623976434207</v>
      </c>
      <c r="F133" s="9">
        <f t="shared" si="41"/>
        <v>0.20295629945748589</v>
      </c>
      <c r="G133" s="9">
        <f t="shared" si="42"/>
        <v>1.0416894068562397</v>
      </c>
      <c r="H133" s="9">
        <f t="shared" si="43"/>
        <v>1.885435995827804</v>
      </c>
      <c r="I133" s="9">
        <f t="shared" si="44"/>
        <v>3.7500600341004726</v>
      </c>
      <c r="J133" s="9">
        <f t="shared" si="45"/>
        <v>4.9271690638480239</v>
      </c>
      <c r="K133" s="11">
        <f t="shared" si="46"/>
        <v>0.54054054054054046</v>
      </c>
      <c r="L133" s="11">
        <f t="shared" si="47"/>
        <v>0.27472527472527469</v>
      </c>
      <c r="M133" s="11">
        <f t="shared" si="48"/>
        <v>0.20964360587002098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-0.26337388601539535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0.22601909394362218</v>
      </c>
      <c r="Q133" s="11">
        <f>2*'OddsRatio_working_3-way'!K133*'OddsRatio_working_3-way'!L133*'OddsRatio_working_3-way'!M133</f>
        <v>6.2264213207609415E-2</v>
      </c>
      <c r="R133" s="11">
        <f t="shared" si="49"/>
        <v>0</v>
      </c>
      <c r="S133" s="11">
        <f t="shared" si="50"/>
        <v>-0.85816820096738966</v>
      </c>
      <c r="T133" s="11">
        <f t="shared" si="51"/>
        <v>-0.23640997271828917</v>
      </c>
      <c r="U133" s="11">
        <f>'OddsRatio_working_3-way'!S133-'OddsRatio_working_3-way'!R133^2/3</f>
        <v>-0.85816820096738966</v>
      </c>
      <c r="V133" s="11">
        <f>'OddsRatio_working_3-way'!S133*'OddsRatio_working_3-way'!R133/3-2*'OddsRatio_working_3-way'!R133^3/27-'OddsRatio_working_3-way'!T133</f>
        <v>0.23640997271828917</v>
      </c>
      <c r="W133" s="11">
        <f>'OddsRatio_working_3-way'!V133^2+4*'OddsRatio_working_3-way'!U133^3/27</f>
        <v>-3.7739992253874137E-2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0.15299482626426977</v>
      </c>
      <c r="Y133" s="11">
        <f>IF('OddsRatio_working_3-way'!W133&gt;=0,IF('OddsRatio_working_3-way'!V133+SQRT('OddsRatio_working_3-way'!W133)&gt;0,0,PI()),ACOS('OddsRatio_working_3-way'!V133/(2*'OddsRatio_working_3-way'!X133)))</f>
        <v>0.68785795459185561</v>
      </c>
      <c r="Z133" s="11">
        <f>'OddsRatio_working_3-way'!X133^(1/3)*COS('OddsRatio_working_3-way'!Y133/3)</f>
        <v>0.52084470342811984</v>
      </c>
      <c r="AA133" s="11">
        <f>'OddsRatio_working_3-way'!X133^(1/3)*COS(('OddsRatio_working_3-way'!Y133+2*PI())/3)</f>
        <v>-0.36569650060638237</v>
      </c>
      <c r="AB133" s="11">
        <f>'OddsRatio_working_3-way'!X133^(1/3)*COS(('OddsRatio_working_3-way'!Y133+4*PI())/3)</f>
        <v>-0.15514820282173752</v>
      </c>
      <c r="AC133" s="11">
        <f>'OddsRatio_working_3-way'!X133^(1/3)*SIN('OddsRatio_working_3-way'!Y133/3)</f>
        <v>0.12156011640338227</v>
      </c>
      <c r="AD133" s="11">
        <f>'OddsRatio_working_3-way'!X133^(1/3)*SIN(('OddsRatio_working_3-way'!Y133+2*PI())/3)</f>
        <v>0.39028468639363251</v>
      </c>
      <c r="AE133" s="11">
        <f>'OddsRatio_working_3-way'!X133^(1/3)*SIN(('OddsRatio_working_3-way'!Y133+4*PI())/3)</f>
        <v>-0.51184480279701483</v>
      </c>
      <c r="AF133" s="11">
        <f>-'OddsRatio_working_3-way'!U133/(3*'OddsRatio_working_3-way'!X133^(1/3))*COS(('OddsRatio_working_3-way'!Y133)/3)</f>
        <v>0.52084470342811973</v>
      </c>
      <c r="AG133" s="11">
        <f>-'OddsRatio_working_3-way'!U133/(3*'OddsRatio_working_3-way'!X133^(1/3))*COS(('OddsRatio_working_3-way'!Y133+2*PI())/3)</f>
        <v>-0.36569650060638231</v>
      </c>
      <c r="AH133" s="11">
        <f>-'OddsRatio_working_3-way'!U133/(3*'OddsRatio_working_3-way'!X133^(1/3))*COS(('OddsRatio_working_3-way'!Y133+4*PI())/3)</f>
        <v>-0.1551482028217375</v>
      </c>
      <c r="AI133" s="11">
        <f>'OddsRatio_working_3-way'!U133/(3*'OddsRatio_working_3-way'!X133^(1/3))*SIN(('OddsRatio_working_3-way'!Y133)/3)</f>
        <v>-0.12156011640338224</v>
      </c>
      <c r="AJ133" s="11">
        <f>'OddsRatio_working_3-way'!U133/(3*'OddsRatio_working_3-way'!X133^(1/3))*SIN(('OddsRatio_working_3-way'!Y133+2*PI())/3)</f>
        <v>-0.39028468639363245</v>
      </c>
      <c r="AK133" s="11">
        <f>'OddsRatio_working_3-way'!U133/(3*'OddsRatio_working_3-way'!X133^(1/3))*SIN(('OddsRatio_working_3-way'!Y133+4*PI())/3)</f>
        <v>0.51184480279701472</v>
      </c>
      <c r="AL133" s="11">
        <f>'OddsRatio_working_3-way'!Z133+'OddsRatio_working_3-way'!AF133</f>
        <v>1.0416894068562397</v>
      </c>
      <c r="AM133" s="11">
        <f>'OddsRatio_working_3-way'!AA133+'OddsRatio_working_3-way'!AG133</f>
        <v>-0.73139300121276474</v>
      </c>
      <c r="AN133" s="11">
        <f>'OddsRatio_working_3-way'!AB133+'OddsRatio_working_3-way'!AH133</f>
        <v>-0.31029640564347505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1.0416894068562397</v>
      </c>
      <c r="AS133" s="11">
        <f>IF(('OddsRatio_working_3-way'!X133=0),IF(Q133&gt;0,-Q133^(1/3),(-Q133)^(1/3)),'OddsRatio_working_3-way'!AM133-'OddsRatio_working_3-way'!R133/3)</f>
        <v>-0.73139300121276474</v>
      </c>
      <c r="AT133" s="11">
        <f>IF(('OddsRatio_working_3-way'!X133=0),IF(Q133&gt;0,-Q133^(1/3),(-Q133)^(1/3)),'OddsRatio_working_3-way'!AN133-'OddsRatio_working_3-way'!R133/3)</f>
        <v>-0.31029640564347505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3.25</v>
      </c>
      <c r="B134" s="4">
        <f>IF('True_Odds_Calculator_3-way'!B135="","",'True_Odds_Calculator_3-way'!B135)</f>
        <v>3.26</v>
      </c>
      <c r="C134" s="4">
        <f>IF('True_Odds_Calculator_3-way'!C135="","",'True_Odds_Calculator_3-way'!C135)</f>
        <v>2.4500000000000002</v>
      </c>
      <c r="D134" s="9">
        <f t="shared" si="39"/>
        <v>0.30048472315043523</v>
      </c>
      <c r="E134" s="9">
        <f t="shared" si="40"/>
        <v>0.29955342449857136</v>
      </c>
      <c r="F134" s="9">
        <f t="shared" si="41"/>
        <v>0.3999618523509933</v>
      </c>
      <c r="G134" s="9">
        <f t="shared" si="42"/>
        <v>1.0346472038252648</v>
      </c>
      <c r="H134" s="9">
        <f t="shared" si="43"/>
        <v>3.3279562086068455</v>
      </c>
      <c r="I134" s="9">
        <f t="shared" si="44"/>
        <v>3.3383026806450986</v>
      </c>
      <c r="J134" s="9">
        <f t="shared" si="45"/>
        <v>2.5002384455466347</v>
      </c>
      <c r="K134" s="11">
        <f t="shared" si="46"/>
        <v>0.30769230769230771</v>
      </c>
      <c r="L134" s="11">
        <f t="shared" si="47"/>
        <v>0.30674846625766872</v>
      </c>
      <c r="M134" s="11">
        <f t="shared" si="48"/>
        <v>0.4081632653061224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-0.28404811665109642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0.22960387552850298</v>
      </c>
      <c r="Q134" s="11">
        <f>2*'OddsRatio_working_3-way'!K134*'OddsRatio_working_3-way'!L134*'OddsRatio_working_3-way'!M134</f>
        <v>7.7048280378692297E-2</v>
      </c>
      <c r="R134" s="11">
        <f t="shared" si="49"/>
        <v>0</v>
      </c>
      <c r="S134" s="11">
        <f t="shared" si="50"/>
        <v>-0.80832739972196788</v>
      </c>
      <c r="T134" s="11">
        <f t="shared" si="51"/>
        <v>-0.27125080527582823</v>
      </c>
      <c r="U134" s="11">
        <f>'OddsRatio_working_3-way'!S134-'OddsRatio_working_3-way'!R134^2/3</f>
        <v>-0.80832739972196788</v>
      </c>
      <c r="V134" s="11">
        <f>'OddsRatio_working_3-way'!S134*'OddsRatio_working_3-way'!R134/3-2*'OddsRatio_working_3-way'!R134^3/27-'OddsRatio_working_3-way'!T134</f>
        <v>0.27125080527582823</v>
      </c>
      <c r="W134" s="11">
        <f>'OddsRatio_working_3-way'!V134^2+4*'OddsRatio_working_3-way'!U134^3/27</f>
        <v>-4.6682768359263549E-3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0.13986178552298661</v>
      </c>
      <c r="Y134" s="11">
        <f>IF('OddsRatio_working_3-way'!W134&gt;=0,IF('OddsRatio_working_3-way'!V134+SQRT('OddsRatio_working_3-way'!W134)&gt;0,0,PI()),ACOS('OddsRatio_working_3-way'!V134/(2*'OddsRatio_working_3-way'!X134)))</f>
        <v>0.24675469721330701</v>
      </c>
      <c r="Z134" s="11">
        <f>'OddsRatio_working_3-way'!X134^(1/3)*COS('OddsRatio_working_3-way'!Y134/3)</f>
        <v>0.51732360191263238</v>
      </c>
      <c r="AA134" s="11">
        <f>'OddsRatio_working_3-way'!X134^(1/3)*COS(('OddsRatio_working_3-way'!Y134+2*PI())/3)</f>
        <v>-0.29559509364187497</v>
      </c>
      <c r="AB134" s="11">
        <f>'OddsRatio_working_3-way'!X134^(1/3)*COS(('OddsRatio_working_3-way'!Y134+4*PI())/3)</f>
        <v>-0.22172850827075746</v>
      </c>
      <c r="AC134" s="11">
        <f>'OddsRatio_working_3-way'!X134^(1/3)*SIN('OddsRatio_working_3-way'!Y134/3)</f>
        <v>4.2646892948133404E-2</v>
      </c>
      <c r="AD134" s="11">
        <f>'OddsRatio_working_3-way'!X134^(1/3)*SIN(('OddsRatio_working_3-way'!Y134+2*PI())/3)</f>
        <v>0.42669193475954104</v>
      </c>
      <c r="AE134" s="11">
        <f>'OddsRatio_working_3-way'!X134^(1/3)*SIN(('OddsRatio_working_3-way'!Y134+4*PI())/3)</f>
        <v>-0.46933882770767421</v>
      </c>
      <c r="AF134" s="11">
        <f>-'OddsRatio_working_3-way'!U134/(3*'OddsRatio_working_3-way'!X134^(1/3))*COS(('OddsRatio_working_3-way'!Y134)/3)</f>
        <v>0.51732360191263238</v>
      </c>
      <c r="AG134" s="11">
        <f>-'OddsRatio_working_3-way'!U134/(3*'OddsRatio_working_3-way'!X134^(1/3))*COS(('OddsRatio_working_3-way'!Y134+2*PI())/3)</f>
        <v>-0.29559509364187497</v>
      </c>
      <c r="AH134" s="11">
        <f>-'OddsRatio_working_3-way'!U134/(3*'OddsRatio_working_3-way'!X134^(1/3))*COS(('OddsRatio_working_3-way'!Y134+4*PI())/3)</f>
        <v>-0.22172850827075746</v>
      </c>
      <c r="AI134" s="11">
        <f>'OddsRatio_working_3-way'!U134/(3*'OddsRatio_working_3-way'!X134^(1/3))*SIN(('OddsRatio_working_3-way'!Y134)/3)</f>
        <v>-4.2646892948133404E-2</v>
      </c>
      <c r="AJ134" s="11">
        <f>'OddsRatio_working_3-way'!U134/(3*'OddsRatio_working_3-way'!X134^(1/3))*SIN(('OddsRatio_working_3-way'!Y134+2*PI())/3)</f>
        <v>-0.42669193475954104</v>
      </c>
      <c r="AK134" s="11">
        <f>'OddsRatio_working_3-way'!U134/(3*'OddsRatio_working_3-way'!X134^(1/3))*SIN(('OddsRatio_working_3-way'!Y134+4*PI())/3)</f>
        <v>0.46933882770767421</v>
      </c>
      <c r="AL134" s="11">
        <f>'OddsRatio_working_3-way'!Z134+'OddsRatio_working_3-way'!AF134</f>
        <v>1.0346472038252648</v>
      </c>
      <c r="AM134" s="11">
        <f>'OddsRatio_working_3-way'!AA134+'OddsRatio_working_3-way'!AG134</f>
        <v>-0.59119018728374995</v>
      </c>
      <c r="AN134" s="11">
        <f>'OddsRatio_working_3-way'!AB134+'OddsRatio_working_3-way'!AH134</f>
        <v>-0.44345701654151493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1.0346472038252648</v>
      </c>
      <c r="AS134" s="11">
        <f>IF(('OddsRatio_working_3-way'!X134=0),IF(Q134&gt;0,-Q134^(1/3),(-Q134)^(1/3)),'OddsRatio_working_3-way'!AM134-'OddsRatio_working_3-way'!R134/3)</f>
        <v>-0.59119018728374995</v>
      </c>
      <c r="AT134" s="11">
        <f>IF(('OddsRatio_working_3-way'!X134=0),IF(Q134&gt;0,-Q134^(1/3),(-Q134)^(1/3)),'OddsRatio_working_3-way'!AN134-'OddsRatio_working_3-way'!R134/3)</f>
        <v>-0.44345701654151493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1.74</v>
      </c>
      <c r="B135" s="4">
        <f>IF('True_Odds_Calculator_3-way'!B136="","",'True_Odds_Calculator_3-way'!B136)</f>
        <v>3.47</v>
      </c>
      <c r="C135" s="4">
        <f>IF('True_Odds_Calculator_3-way'!C136="","",'True_Odds_Calculator_3-way'!C136)</f>
        <v>5.84</v>
      </c>
      <c r="D135" s="9">
        <f t="shared" si="39"/>
        <v>0.56044860961155263</v>
      </c>
      <c r="E135" s="9">
        <f t="shared" si="40"/>
        <v>0.27640986632355791</v>
      </c>
      <c r="F135" s="9">
        <f t="shared" si="41"/>
        <v>0.16314152406488933</v>
      </c>
      <c r="G135" s="9">
        <f t="shared" si="42"/>
        <v>1.0598444803021052</v>
      </c>
      <c r="H135" s="9">
        <f t="shared" si="43"/>
        <v>1.7842849154235583</v>
      </c>
      <c r="I135" s="9">
        <f t="shared" si="44"/>
        <v>3.6178158663461999</v>
      </c>
      <c r="J135" s="9">
        <f t="shared" si="45"/>
        <v>6.1296472846621892</v>
      </c>
      <c r="K135" s="11">
        <f t="shared" si="46"/>
        <v>0.57471264367816088</v>
      </c>
      <c r="L135" s="11">
        <f t="shared" si="47"/>
        <v>0.28818443804034583</v>
      </c>
      <c r="M135" s="11">
        <f t="shared" si="48"/>
        <v>0.17123287671232876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-0.25088948755261942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0.22829915822555341</v>
      </c>
      <c r="Q135" s="11">
        <f>2*'OddsRatio_working_3-way'!K135*'OddsRatio_working_3-way'!L135*'OddsRatio_working_3-way'!M135</f>
        <v>5.6720287757901465E-2</v>
      </c>
      <c r="R135" s="11">
        <f t="shared" si="49"/>
        <v>0</v>
      </c>
      <c r="S135" s="11">
        <f t="shared" si="50"/>
        <v>-0.90995904393033566</v>
      </c>
      <c r="T135" s="11">
        <f t="shared" si="51"/>
        <v>-0.2260767811007045</v>
      </c>
      <c r="U135" s="11">
        <f>'OddsRatio_working_3-way'!S135-'OddsRatio_working_3-way'!R135^2/3</f>
        <v>-0.90995904393033566</v>
      </c>
      <c r="V135" s="11">
        <f>'OddsRatio_working_3-way'!S135*'OddsRatio_working_3-way'!R135/3-2*'OddsRatio_working_3-way'!R135^3/27-'OddsRatio_working_3-way'!T135</f>
        <v>0.2260767811007045</v>
      </c>
      <c r="W135" s="11">
        <f>'OddsRatio_working_3-way'!V135^2+4*'OddsRatio_working_3-way'!U135^3/27</f>
        <v>-6.0514364219790832E-2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0.16705169497242964</v>
      </c>
      <c r="Y135" s="11">
        <f>IF('OddsRatio_working_3-way'!W135&gt;=0,IF('OddsRatio_working_3-way'!V135+SQRT('OddsRatio_working_3-way'!W135)&gt;0,0,PI()),ACOS('OddsRatio_working_3-way'!V135/(2*'OddsRatio_working_3-way'!X135)))</f>
        <v>0.82756974423882512</v>
      </c>
      <c r="Z135" s="11">
        <f>'OddsRatio_working_3-way'!X135^(1/3)*COS('OddsRatio_working_3-way'!Y135/3)</f>
        <v>0.5299222401510526</v>
      </c>
      <c r="AA135" s="11">
        <f>'OddsRatio_working_3-way'!X135^(1/3)*COS(('OddsRatio_working_3-way'!Y135+2*PI())/3)</f>
        <v>-0.39487099471002646</v>
      </c>
      <c r="AB135" s="11">
        <f>'OddsRatio_working_3-way'!X135^(1/3)*COS(('OddsRatio_working_3-way'!Y135+4*PI())/3)</f>
        <v>-0.13505124544102631</v>
      </c>
      <c r="AC135" s="11">
        <f>'OddsRatio_working_3-way'!X135^(1/3)*SIN('OddsRatio_working_3-way'!Y135/3)</f>
        <v>0.15000700218123839</v>
      </c>
      <c r="AD135" s="11">
        <f>'OddsRatio_working_3-way'!X135^(1/3)*SIN(('OddsRatio_working_3-way'!Y135+2*PI())/3)</f>
        <v>0.38392262091055041</v>
      </c>
      <c r="AE135" s="11">
        <f>'OddsRatio_working_3-way'!X135^(1/3)*SIN(('OddsRatio_working_3-way'!Y135+4*PI())/3)</f>
        <v>-0.53392962309178871</v>
      </c>
      <c r="AF135" s="11">
        <f>-'OddsRatio_working_3-way'!U135/(3*'OddsRatio_working_3-way'!X135^(1/3))*COS(('OddsRatio_working_3-way'!Y135)/3)</f>
        <v>0.5299222401510526</v>
      </c>
      <c r="AG135" s="11">
        <f>-'OddsRatio_working_3-way'!U135/(3*'OddsRatio_working_3-way'!X135^(1/3))*COS(('OddsRatio_working_3-way'!Y135+2*PI())/3)</f>
        <v>-0.39487099471002646</v>
      </c>
      <c r="AH135" s="11">
        <f>-'OddsRatio_working_3-way'!U135/(3*'OddsRatio_working_3-way'!X135^(1/3))*COS(('OddsRatio_working_3-way'!Y135+4*PI())/3)</f>
        <v>-0.13505124544102631</v>
      </c>
      <c r="AI135" s="11">
        <f>'OddsRatio_working_3-way'!U135/(3*'OddsRatio_working_3-way'!X135^(1/3))*SIN(('OddsRatio_working_3-way'!Y135)/3)</f>
        <v>-0.15000700218123839</v>
      </c>
      <c r="AJ135" s="11">
        <f>'OddsRatio_working_3-way'!U135/(3*'OddsRatio_working_3-way'!X135^(1/3))*SIN(('OddsRatio_working_3-way'!Y135+2*PI())/3)</f>
        <v>-0.38392262091055041</v>
      </c>
      <c r="AK135" s="11">
        <f>'OddsRatio_working_3-way'!U135/(3*'OddsRatio_working_3-way'!X135^(1/3))*SIN(('OddsRatio_working_3-way'!Y135+4*PI())/3)</f>
        <v>0.53392962309178871</v>
      </c>
      <c r="AL135" s="11">
        <f>'OddsRatio_working_3-way'!Z135+'OddsRatio_working_3-way'!AF135</f>
        <v>1.0598444803021052</v>
      </c>
      <c r="AM135" s="11">
        <f>'OddsRatio_working_3-way'!AA135+'OddsRatio_working_3-way'!AG135</f>
        <v>-0.78974198942005291</v>
      </c>
      <c r="AN135" s="11">
        <f>'OddsRatio_working_3-way'!AB135+'OddsRatio_working_3-way'!AH135</f>
        <v>-0.27010249088205263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1.0598444803021052</v>
      </c>
      <c r="AS135" s="11">
        <f>IF(('OddsRatio_working_3-way'!X135=0),IF(Q135&gt;0,-Q135^(1/3),(-Q135)^(1/3)),'OddsRatio_working_3-way'!AM135-'OddsRatio_working_3-way'!R135/3)</f>
        <v>-0.78974198942005291</v>
      </c>
      <c r="AT135" s="11">
        <f>IF(('OddsRatio_working_3-way'!X135=0),IF(Q135&gt;0,-Q135^(1/3),(-Q135)^(1/3)),'OddsRatio_working_3-way'!AN135-'OddsRatio_working_3-way'!R135/3)</f>
        <v>-0.27010249088205263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2.77</v>
      </c>
      <c r="B136" s="4">
        <f>IF('True_Odds_Calculator_3-way'!B137="","",'True_Odds_Calculator_3-way'!B137)</f>
        <v>2.9</v>
      </c>
      <c r="C136" s="4">
        <f>IF('True_Odds_Calculator_3-way'!C137="","",'True_Odds_Calculator_3-way'!C137)</f>
        <v>3.06</v>
      </c>
      <c r="D136" s="9">
        <f t="shared" si="39"/>
        <v>0.34987508249791116</v>
      </c>
      <c r="E136" s="9">
        <f t="shared" si="40"/>
        <v>0.33393015542603793</v>
      </c>
      <c r="F136" s="9">
        <f t="shared" si="41"/>
        <v>0.31619476207605091</v>
      </c>
      <c r="G136" s="9">
        <f t="shared" si="42"/>
        <v>1.0498095796239195</v>
      </c>
      <c r="H136" s="9">
        <f t="shared" si="43"/>
        <v>2.8581629559343376</v>
      </c>
      <c r="I136" s="9">
        <f t="shared" si="44"/>
        <v>2.9946382012854471</v>
      </c>
      <c r="J136" s="9">
        <f t="shared" si="45"/>
        <v>3.1626077340252738</v>
      </c>
      <c r="K136" s="11">
        <f t="shared" si="46"/>
        <v>0.36101083032490977</v>
      </c>
      <c r="L136" s="11">
        <f t="shared" si="47"/>
        <v>0.34482758620689657</v>
      </c>
      <c r="M136" s="11">
        <f t="shared" si="48"/>
        <v>0.32679738562091504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-0.28183497972822891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0.23310706082507693</v>
      </c>
      <c r="Q136" s="11">
        <f>2*'OddsRatio_working_3-way'!K136*'OddsRatio_working_3-way'!L136*'OddsRatio_working_3-way'!M136</f>
        <v>8.1363721055873292E-2</v>
      </c>
      <c r="R136" s="11">
        <f t="shared" si="49"/>
        <v>0</v>
      </c>
      <c r="S136" s="11">
        <f t="shared" si="50"/>
        <v>-0.82710478681482369</v>
      </c>
      <c r="T136" s="11">
        <f t="shared" si="51"/>
        <v>-0.28869277026695422</v>
      </c>
      <c r="U136" s="11">
        <f>'OddsRatio_working_3-way'!S136-'OddsRatio_working_3-way'!R136^2/3</f>
        <v>-0.82710478681482369</v>
      </c>
      <c r="V136" s="11">
        <f>'OddsRatio_working_3-way'!S136*'OddsRatio_working_3-way'!R136/3-2*'OddsRatio_working_3-way'!R136^3/27-'OddsRatio_working_3-way'!T136</f>
        <v>0.28869277026695422</v>
      </c>
      <c r="W136" s="11">
        <f>'OddsRatio_working_3-way'!V136^2+4*'OddsRatio_working_3-way'!U136^3/27</f>
        <v>-4.8230816857579295E-4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0.14476344822933049</v>
      </c>
      <c r="Y136" s="11">
        <f>IF('OddsRatio_working_3-way'!W136&gt;=0,IF('OddsRatio_working_3-way'!V136+SQRT('OddsRatio_working_3-way'!W136)&gt;0,0,PI()),ACOS('OddsRatio_working_3-way'!V136/(2*'OddsRatio_working_3-way'!X136)))</f>
        <v>7.5926038597575962E-2</v>
      </c>
      <c r="Z136" s="11">
        <f>'OddsRatio_working_3-way'!X136^(1/3)*COS('OddsRatio_working_3-way'!Y136/3)</f>
        <v>0.52490478981195976</v>
      </c>
      <c r="AA136" s="11">
        <f>'OddsRatio_working_3-way'!X136^(1/3)*COS(('OddsRatio_working_3-way'!Y136+2*PI())/3)</f>
        <v>-0.27395969380940183</v>
      </c>
      <c r="AB136" s="11">
        <f>'OddsRatio_working_3-way'!X136^(1/3)*COS(('OddsRatio_working_3-way'!Y136+4*PI())/3)</f>
        <v>-0.25094509600255804</v>
      </c>
      <c r="AC136" s="11">
        <f>'OddsRatio_working_3-way'!X136^(1/3)*SIN('OddsRatio_working_3-way'!Y136/3)</f>
        <v>1.3287484239072483E-2</v>
      </c>
      <c r="AD136" s="11">
        <f>'OddsRatio_working_3-way'!X136^(1/3)*SIN(('OddsRatio_working_3-way'!Y136+2*PI())/3)</f>
        <v>0.44793714042575222</v>
      </c>
      <c r="AE136" s="11">
        <f>'OddsRatio_working_3-way'!X136^(1/3)*SIN(('OddsRatio_working_3-way'!Y136+4*PI())/3)</f>
        <v>-0.46122462466482445</v>
      </c>
      <c r="AF136" s="11">
        <f>-'OddsRatio_working_3-way'!U136/(3*'OddsRatio_working_3-way'!X136^(1/3))*COS(('OddsRatio_working_3-way'!Y136)/3)</f>
        <v>0.52490478981195976</v>
      </c>
      <c r="AG136" s="11">
        <f>-'OddsRatio_working_3-way'!U136/(3*'OddsRatio_working_3-way'!X136^(1/3))*COS(('OddsRatio_working_3-way'!Y136+2*PI())/3)</f>
        <v>-0.27395969380940183</v>
      </c>
      <c r="AH136" s="11">
        <f>-'OddsRatio_working_3-way'!U136/(3*'OddsRatio_working_3-way'!X136^(1/3))*COS(('OddsRatio_working_3-way'!Y136+4*PI())/3)</f>
        <v>-0.25094509600255804</v>
      </c>
      <c r="AI136" s="11">
        <f>'OddsRatio_working_3-way'!U136/(3*'OddsRatio_working_3-way'!X136^(1/3))*SIN(('OddsRatio_working_3-way'!Y136)/3)</f>
        <v>-1.3287484239072483E-2</v>
      </c>
      <c r="AJ136" s="11">
        <f>'OddsRatio_working_3-way'!U136/(3*'OddsRatio_working_3-way'!X136^(1/3))*SIN(('OddsRatio_working_3-way'!Y136+2*PI())/3)</f>
        <v>-0.44793714042575222</v>
      </c>
      <c r="AK136" s="11">
        <f>'OddsRatio_working_3-way'!U136/(3*'OddsRatio_working_3-way'!X136^(1/3))*SIN(('OddsRatio_working_3-way'!Y136+4*PI())/3)</f>
        <v>0.46122462466482445</v>
      </c>
      <c r="AL136" s="11">
        <f>'OddsRatio_working_3-way'!Z136+'OddsRatio_working_3-way'!AF136</f>
        <v>1.0498095796239195</v>
      </c>
      <c r="AM136" s="11">
        <f>'OddsRatio_working_3-way'!AA136+'OddsRatio_working_3-way'!AG136</f>
        <v>-0.54791938761880365</v>
      </c>
      <c r="AN136" s="11">
        <f>'OddsRatio_working_3-way'!AB136+'OddsRatio_working_3-way'!AH136</f>
        <v>-0.50189019200511609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1.0498095796239195</v>
      </c>
      <c r="AS136" s="11">
        <f>IF(('OddsRatio_working_3-way'!X136=0),IF(Q136&gt;0,-Q136^(1/3),(-Q136)^(1/3)),'OddsRatio_working_3-way'!AM136-'OddsRatio_working_3-way'!R136/3)</f>
        <v>-0.54791938761880365</v>
      </c>
      <c r="AT136" s="11">
        <f>IF(('OddsRatio_working_3-way'!X136=0),IF(Q136&gt;0,-Q136^(1/3),(-Q136)^(1/3)),'OddsRatio_working_3-way'!AN136-'OddsRatio_working_3-way'!R136/3)</f>
        <v>-0.50189019200511609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3.13</v>
      </c>
      <c r="B137" s="4">
        <f>IF('True_Odds_Calculator_3-way'!B138="","",'True_Odds_Calculator_3-way'!B138)</f>
        <v>3.05</v>
      </c>
      <c r="C137" s="4">
        <f>IF('True_Odds_Calculator_3-way'!C138="","",'True_Odds_Calculator_3-way'!C138)</f>
        <v>2.59</v>
      </c>
      <c r="D137" s="9">
        <f t="shared" si="39"/>
        <v>0.30872306090764512</v>
      </c>
      <c r="E137" s="9">
        <f t="shared" si="40"/>
        <v>0.3169522354102895</v>
      </c>
      <c r="F137" s="9">
        <f t="shared" si="41"/>
        <v>0.37432470368206533</v>
      </c>
      <c r="G137" s="9">
        <f t="shared" si="42"/>
        <v>1.0512436710719575</v>
      </c>
      <c r="H137" s="9">
        <f t="shared" si="43"/>
        <v>3.2391490193832695</v>
      </c>
      <c r="I137" s="9">
        <f t="shared" si="44"/>
        <v>3.1550495256975117</v>
      </c>
      <c r="J137" s="9">
        <f t="shared" si="45"/>
        <v>2.6714774370044125</v>
      </c>
      <c r="K137" s="11">
        <f t="shared" si="46"/>
        <v>0.31948881789137379</v>
      </c>
      <c r="L137" s="11">
        <f t="shared" si="47"/>
        <v>0.32786885245901642</v>
      </c>
      <c r="M137" s="11">
        <f t="shared" si="48"/>
        <v>0.38610038610038611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-0.28079323983582061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0.23336293173406253</v>
      </c>
      <c r="Q137" s="11">
        <f>2*'OddsRatio_working_3-way'!K137*'OddsRatio_working_3-way'!L137*'OddsRatio_working_3-way'!M137</f>
        <v>8.0888364552534675E-2</v>
      </c>
      <c r="R137" s="11">
        <f t="shared" si="49"/>
        <v>0</v>
      </c>
      <c r="S137" s="11">
        <f t="shared" si="50"/>
        <v>-0.83108457978015959</v>
      </c>
      <c r="T137" s="11">
        <f t="shared" si="51"/>
        <v>-0.2880709115355839</v>
      </c>
      <c r="U137" s="11">
        <f>'OddsRatio_working_3-way'!S137-'OddsRatio_working_3-way'!R137^2/3</f>
        <v>-0.83108457978015959</v>
      </c>
      <c r="V137" s="11">
        <f>'OddsRatio_working_3-way'!S137*'OddsRatio_working_3-way'!R137/3-2*'OddsRatio_working_3-way'!R137^3/27-'OddsRatio_working_3-way'!T137</f>
        <v>0.2880709115355839</v>
      </c>
      <c r="W137" s="11">
        <f>'OddsRatio_working_3-way'!V137^2+4*'OddsRatio_working_3-way'!U137^3/27</f>
        <v>-2.0568434570692462E-3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0.14580954489505432</v>
      </c>
      <c r="Y137" s="11">
        <f>IF('OddsRatio_working_3-way'!W137&gt;=0,IF('OddsRatio_working_3-way'!V137+SQRT('OddsRatio_working_3-way'!W137)&gt;0,0,PI()),ACOS('OddsRatio_working_3-way'!V137/(2*'OddsRatio_working_3-way'!X137)))</f>
        <v>0.15615326445325972</v>
      </c>
      <c r="Z137" s="11">
        <f>'OddsRatio_working_3-way'!X137^(1/3)*COS('OddsRatio_working_3-way'!Y137/3)</f>
        <v>0.52562183553597885</v>
      </c>
      <c r="AA137" s="11">
        <f>'OddsRatio_working_3-way'!X137^(1/3)*COS(('OddsRatio_working_3-way'!Y137+2*PI())/3)</f>
        <v>-0.2865260911993856</v>
      </c>
      <c r="AB137" s="11">
        <f>'OddsRatio_working_3-way'!X137^(1/3)*COS(('OddsRatio_working_3-way'!Y137+4*PI())/3)</f>
        <v>-0.23909574433659342</v>
      </c>
      <c r="AC137" s="11">
        <f>'OddsRatio_working_3-way'!X137^(1/3)*SIN('OddsRatio_working_3-way'!Y137/3)</f>
        <v>2.738392352899038E-2</v>
      </c>
      <c r="AD137" s="11">
        <f>'OddsRatio_working_3-way'!X137^(1/3)*SIN(('OddsRatio_working_3-way'!Y137+2*PI())/3)</f>
        <v>0.44150990059346867</v>
      </c>
      <c r="AE137" s="11">
        <f>'OddsRatio_working_3-way'!X137^(1/3)*SIN(('OddsRatio_working_3-way'!Y137+4*PI())/3)</f>
        <v>-0.46889382412245911</v>
      </c>
      <c r="AF137" s="11">
        <f>-'OddsRatio_working_3-way'!U137/(3*'OddsRatio_working_3-way'!X137^(1/3))*COS(('OddsRatio_working_3-way'!Y137)/3)</f>
        <v>0.52562183553597874</v>
      </c>
      <c r="AG137" s="11">
        <f>-'OddsRatio_working_3-way'!U137/(3*'OddsRatio_working_3-way'!X137^(1/3))*COS(('OddsRatio_working_3-way'!Y137+2*PI())/3)</f>
        <v>-0.28652609119938555</v>
      </c>
      <c r="AH137" s="11">
        <f>-'OddsRatio_working_3-way'!U137/(3*'OddsRatio_working_3-way'!X137^(1/3))*COS(('OddsRatio_working_3-way'!Y137+4*PI())/3)</f>
        <v>-0.23909574433659336</v>
      </c>
      <c r="AI137" s="11">
        <f>'OddsRatio_working_3-way'!U137/(3*'OddsRatio_working_3-way'!X137^(1/3))*SIN(('OddsRatio_working_3-way'!Y137)/3)</f>
        <v>-2.7383923528990373E-2</v>
      </c>
      <c r="AJ137" s="11">
        <f>'OddsRatio_working_3-way'!U137/(3*'OddsRatio_working_3-way'!X137^(1/3))*SIN(('OddsRatio_working_3-way'!Y137+2*PI())/3)</f>
        <v>-0.44150990059346862</v>
      </c>
      <c r="AK137" s="11">
        <f>'OddsRatio_working_3-way'!U137/(3*'OddsRatio_working_3-way'!X137^(1/3))*SIN(('OddsRatio_working_3-way'!Y137+4*PI())/3)</f>
        <v>0.468893824122459</v>
      </c>
      <c r="AL137" s="11">
        <f>'OddsRatio_working_3-way'!Z137+'OddsRatio_working_3-way'!AF137</f>
        <v>1.0512436710719575</v>
      </c>
      <c r="AM137" s="11">
        <f>'OddsRatio_working_3-way'!AA137+'OddsRatio_working_3-way'!AG137</f>
        <v>-0.57305218239877109</v>
      </c>
      <c r="AN137" s="11">
        <f>'OddsRatio_working_3-way'!AB137+'OddsRatio_working_3-way'!AH137</f>
        <v>-0.47819148867318678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1.0512436710719575</v>
      </c>
      <c r="AS137" s="11">
        <f>IF(('OddsRatio_working_3-way'!X137=0),IF(Q137&gt;0,-Q137^(1/3),(-Q137)^(1/3)),'OddsRatio_working_3-way'!AM137-'OddsRatio_working_3-way'!R137/3)</f>
        <v>-0.57305218239877109</v>
      </c>
      <c r="AT137" s="11">
        <f>IF(('OddsRatio_working_3-way'!X137=0),IF(Q137&gt;0,-Q137^(1/3),(-Q137)^(1/3)),'OddsRatio_working_3-way'!AN137-'OddsRatio_working_3-way'!R137/3)</f>
        <v>-0.47819148867318678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2.5099999999999998</v>
      </c>
      <c r="B138" s="4">
        <f>IF('True_Odds_Calculator_3-way'!B139="","",'True_Odds_Calculator_3-way'!B139)</f>
        <v>2.9</v>
      </c>
      <c r="C138" s="4">
        <f>IF('True_Odds_Calculator_3-way'!C139="","",'True_Odds_Calculator_3-way'!C139)</f>
        <v>3.45</v>
      </c>
      <c r="D138" s="9">
        <f t="shared" si="39"/>
        <v>0.38656494376711908</v>
      </c>
      <c r="E138" s="9">
        <f t="shared" si="40"/>
        <v>0.33369530456855184</v>
      </c>
      <c r="F138" s="9">
        <f t="shared" si="41"/>
        <v>0.27973975166432907</v>
      </c>
      <c r="G138" s="9">
        <f t="shared" si="42"/>
        <v>1.050918838248091</v>
      </c>
      <c r="H138" s="9">
        <f t="shared" si="43"/>
        <v>2.5868874457546176</v>
      </c>
      <c r="I138" s="9">
        <f t="shared" si="44"/>
        <v>2.9967457926713728</v>
      </c>
      <c r="J138" s="9">
        <f t="shared" si="45"/>
        <v>3.574751153707822</v>
      </c>
      <c r="K138" s="11">
        <f t="shared" si="46"/>
        <v>0.39840637450199207</v>
      </c>
      <c r="L138" s="11">
        <f t="shared" si="47"/>
        <v>0.34482758620689657</v>
      </c>
      <c r="M138" s="11">
        <f t="shared" si="48"/>
        <v>0.28985507246376813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-0.27990188172845853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0.23334946072780352</v>
      </c>
      <c r="Q138" s="11">
        <f>2*'OddsRatio_working_3-way'!K138*'OddsRatio_working_3-way'!L138*'OddsRatio_working_3-way'!M138</f>
        <v>7.9641454173311768E-2</v>
      </c>
      <c r="R138" s="11">
        <f t="shared" si="49"/>
        <v>0</v>
      </c>
      <c r="S138" s="11">
        <f t="shared" si="50"/>
        <v>-0.83368307239242878</v>
      </c>
      <c r="T138" s="11">
        <f t="shared" si="51"/>
        <v>-0.28453347180628963</v>
      </c>
      <c r="U138" s="11">
        <f>'OddsRatio_working_3-way'!S138-'OddsRatio_working_3-way'!R138^2/3</f>
        <v>-0.83368307239242878</v>
      </c>
      <c r="V138" s="11">
        <f>'OddsRatio_working_3-way'!S138*'OddsRatio_working_3-way'!R138/3-2*'OddsRatio_working_3-way'!R138^3/27-'OddsRatio_working_3-way'!T138</f>
        <v>0.28453347180628963</v>
      </c>
      <c r="W138" s="11">
        <f>'OddsRatio_working_3-way'!V138^2+4*'OddsRatio_working_3-way'!U138^3/27</f>
        <v>-4.8825749151614195E-3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0.14649391753013336</v>
      </c>
      <c r="Y138" s="11">
        <f>IF('OddsRatio_working_3-way'!W138&gt;=0,IF('OddsRatio_working_3-way'!V138+SQRT('OddsRatio_working_3-way'!W138)&gt;0,0,PI()),ACOS('OddsRatio_working_3-way'!V138/(2*'OddsRatio_working_3-way'!X138)))</f>
        <v>0.24081334285300904</v>
      </c>
      <c r="Z138" s="11">
        <f>'OddsRatio_working_3-way'!X138^(1/3)*COS('OddsRatio_working_3-way'!Y138/3)</f>
        <v>0.52545941912404548</v>
      </c>
      <c r="AA138" s="11">
        <f>'OddsRatio_working_3-way'!X138^(1/3)*COS(('OddsRatio_working_3-way'!Y138+2*PI())/3)</f>
        <v>-0.29933663839349856</v>
      </c>
      <c r="AB138" s="11">
        <f>'OddsRatio_working_3-way'!X138^(1/3)*COS(('OddsRatio_working_3-way'!Y138+4*PI())/3)</f>
        <v>-0.22612278073054709</v>
      </c>
      <c r="AC138" s="11">
        <f>'OddsRatio_working_3-way'!X138^(1/3)*SIN('OddsRatio_working_3-way'!Y138/3)</f>
        <v>4.2270040430116125E-2</v>
      </c>
      <c r="AD138" s="11">
        <f>'OddsRatio_working_3-way'!X138^(1/3)*SIN(('OddsRatio_working_3-way'!Y138+2*PI())/3)</f>
        <v>0.43392618540418004</v>
      </c>
      <c r="AE138" s="11">
        <f>'OddsRatio_working_3-way'!X138^(1/3)*SIN(('OddsRatio_working_3-way'!Y138+4*PI())/3)</f>
        <v>-0.47619622583429605</v>
      </c>
      <c r="AF138" s="11">
        <f>-'OddsRatio_working_3-way'!U138/(3*'OddsRatio_working_3-way'!X138^(1/3))*COS(('OddsRatio_working_3-way'!Y138)/3)</f>
        <v>0.52545941912404548</v>
      </c>
      <c r="AG138" s="11">
        <f>-'OddsRatio_working_3-way'!U138/(3*'OddsRatio_working_3-way'!X138^(1/3))*COS(('OddsRatio_working_3-way'!Y138+2*PI())/3)</f>
        <v>-0.29933663839349856</v>
      </c>
      <c r="AH138" s="11">
        <f>-'OddsRatio_working_3-way'!U138/(3*'OddsRatio_working_3-way'!X138^(1/3))*COS(('OddsRatio_working_3-way'!Y138+4*PI())/3)</f>
        <v>-0.22612278073054709</v>
      </c>
      <c r="AI138" s="11">
        <f>'OddsRatio_working_3-way'!U138/(3*'OddsRatio_working_3-way'!X138^(1/3))*SIN(('OddsRatio_working_3-way'!Y138)/3)</f>
        <v>-4.2270040430116125E-2</v>
      </c>
      <c r="AJ138" s="11">
        <f>'OddsRatio_working_3-way'!U138/(3*'OddsRatio_working_3-way'!X138^(1/3))*SIN(('OddsRatio_working_3-way'!Y138+2*PI())/3)</f>
        <v>-0.43392618540418004</v>
      </c>
      <c r="AK138" s="11">
        <f>'OddsRatio_working_3-way'!U138/(3*'OddsRatio_working_3-way'!X138^(1/3))*SIN(('OddsRatio_working_3-way'!Y138+4*PI())/3)</f>
        <v>0.47619622583429605</v>
      </c>
      <c r="AL138" s="11">
        <f>'OddsRatio_working_3-way'!Z138+'OddsRatio_working_3-way'!AF138</f>
        <v>1.050918838248091</v>
      </c>
      <c r="AM138" s="11">
        <f>'OddsRatio_working_3-way'!AA138+'OddsRatio_working_3-way'!AG138</f>
        <v>-0.59867327678699711</v>
      </c>
      <c r="AN138" s="11">
        <f>'OddsRatio_working_3-way'!AB138+'OddsRatio_working_3-way'!AH138</f>
        <v>-0.45224556146109418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1.050918838248091</v>
      </c>
      <c r="AS138" s="11">
        <f>IF(('OddsRatio_working_3-way'!X138=0),IF(Q138&gt;0,-Q138^(1/3),(-Q138)^(1/3)),'OddsRatio_working_3-way'!AM138-'OddsRatio_working_3-way'!R138/3)</f>
        <v>-0.59867327678699711</v>
      </c>
      <c r="AT138" s="11">
        <f>IF(('OddsRatio_working_3-way'!X138=0),IF(Q138&gt;0,-Q138^(1/3),(-Q138)^(1/3)),'OddsRatio_working_3-way'!AN138-'OddsRatio_working_3-way'!R138/3)</f>
        <v>-0.45224556146109418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1.51</v>
      </c>
      <c r="B139" s="4">
        <f>IF('True_Odds_Calculator_3-way'!B140="","",'True_Odds_Calculator_3-way'!B140)</f>
        <v>4.63</v>
      </c>
      <c r="C139" s="4">
        <f>IF('True_Odds_Calculator_3-way'!C140="","",'True_Odds_Calculator_3-way'!C140)</f>
        <v>6.55</v>
      </c>
      <c r="D139" s="9">
        <f t="shared" si="39"/>
        <v>0.6488050889182615</v>
      </c>
      <c r="E139" s="9">
        <f t="shared" si="40"/>
        <v>0.20606887971649962</v>
      </c>
      <c r="F139" s="9">
        <f t="shared" si="41"/>
        <v>0.14512603136523883</v>
      </c>
      <c r="G139" s="9">
        <f t="shared" si="42"/>
        <v>1.0613626256498818</v>
      </c>
      <c r="H139" s="9">
        <f t="shared" si="43"/>
        <v>1.5412949390814399</v>
      </c>
      <c r="I139" s="9">
        <f t="shared" si="44"/>
        <v>4.8527463311090706</v>
      </c>
      <c r="J139" s="9">
        <f t="shared" si="45"/>
        <v>6.8905625723568438</v>
      </c>
      <c r="K139" s="11">
        <f t="shared" si="46"/>
        <v>0.66225165562913912</v>
      </c>
      <c r="L139" s="11">
        <f t="shared" si="47"/>
        <v>0.21598272138228941</v>
      </c>
      <c r="M139" s="11">
        <f t="shared" si="48"/>
        <v>0.15267175572519084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-0.22437297478665685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0.21160432437130428</v>
      </c>
      <c r="Q139" s="11">
        <f>2*'OddsRatio_working_3-way'!K139*'OddsRatio_working_3-way'!L139*'OddsRatio_working_3-way'!M139</f>
        <v>4.3674783151971978E-2</v>
      </c>
      <c r="R139" s="11">
        <f t="shared" si="49"/>
        <v>0</v>
      </c>
      <c r="S139" s="11">
        <f t="shared" si="50"/>
        <v>-0.94309185218276159</v>
      </c>
      <c r="T139" s="11">
        <f t="shared" si="51"/>
        <v>-0.19465260106971338</v>
      </c>
      <c r="U139" s="11">
        <f>'OddsRatio_working_3-way'!S139-'OddsRatio_working_3-way'!R139^2/3</f>
        <v>-0.94309185218276159</v>
      </c>
      <c r="V139" s="11">
        <f>'OddsRatio_working_3-way'!S139*'OddsRatio_working_3-way'!R139/3-2*'OddsRatio_working_3-way'!R139^3/27-'OddsRatio_working_3-way'!T139</f>
        <v>0.19465260106971338</v>
      </c>
      <c r="W139" s="11">
        <f>'OddsRatio_working_3-way'!V139^2+4*'OddsRatio_working_3-way'!U139^3/27</f>
        <v>-8.6378049230654896E-2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0.17625810927008428</v>
      </c>
      <c r="Y139" s="11">
        <f>IF('OddsRatio_working_3-way'!W139&gt;=0,IF('OddsRatio_working_3-way'!V139+SQRT('OddsRatio_working_3-way'!W139)&gt;0,0,PI()),ACOS('OddsRatio_working_3-way'!V139/(2*'OddsRatio_working_3-way'!X139)))</f>
        <v>0.98581890960179719</v>
      </c>
      <c r="Z139" s="11">
        <f>'OddsRatio_working_3-way'!X139^(1/3)*COS('OddsRatio_working_3-way'!Y139/3)</f>
        <v>0.53068131282494091</v>
      </c>
      <c r="AA139" s="11">
        <f>'OddsRatio_working_3-way'!X139^(1/3)*COS(('OddsRatio_working_3-way'!Y139+2*PI())/3)</f>
        <v>-0.42204410630904515</v>
      </c>
      <c r="AB139" s="11">
        <f>'OddsRatio_working_3-way'!X139^(1/3)*COS(('OddsRatio_working_3-way'!Y139+4*PI())/3)</f>
        <v>-0.1086372065158959</v>
      </c>
      <c r="AC139" s="11">
        <f>'OddsRatio_working_3-way'!X139^(1/3)*SIN('OddsRatio_working_3-way'!Y139/3)</f>
        <v>0.18094555796146078</v>
      </c>
      <c r="AD139" s="11">
        <f>'OddsRatio_working_3-way'!X139^(1/3)*SIN(('OddsRatio_working_3-way'!Y139+2*PI())/3)</f>
        <v>0.36911071923934508</v>
      </c>
      <c r="AE139" s="11">
        <f>'OddsRatio_working_3-way'!X139^(1/3)*SIN(('OddsRatio_working_3-way'!Y139+4*PI())/3)</f>
        <v>-0.55005627720080585</v>
      </c>
      <c r="AF139" s="11">
        <f>-'OddsRatio_working_3-way'!U139/(3*'OddsRatio_working_3-way'!X139^(1/3))*COS(('OddsRatio_working_3-way'!Y139)/3)</f>
        <v>0.53068131282494091</v>
      </c>
      <c r="AG139" s="11">
        <f>-'OddsRatio_working_3-way'!U139/(3*'OddsRatio_working_3-way'!X139^(1/3))*COS(('OddsRatio_working_3-way'!Y139+2*PI())/3)</f>
        <v>-0.42204410630904515</v>
      </c>
      <c r="AH139" s="11">
        <f>-'OddsRatio_working_3-way'!U139/(3*'OddsRatio_working_3-way'!X139^(1/3))*COS(('OddsRatio_working_3-way'!Y139+4*PI())/3)</f>
        <v>-0.1086372065158959</v>
      </c>
      <c r="AI139" s="11">
        <f>'OddsRatio_working_3-way'!U139/(3*'OddsRatio_working_3-way'!X139^(1/3))*SIN(('OddsRatio_working_3-way'!Y139)/3)</f>
        <v>-0.18094555796146078</v>
      </c>
      <c r="AJ139" s="11">
        <f>'OddsRatio_working_3-way'!U139/(3*'OddsRatio_working_3-way'!X139^(1/3))*SIN(('OddsRatio_working_3-way'!Y139+2*PI())/3)</f>
        <v>-0.36911071923934508</v>
      </c>
      <c r="AK139" s="11">
        <f>'OddsRatio_working_3-way'!U139/(3*'OddsRatio_working_3-way'!X139^(1/3))*SIN(('OddsRatio_working_3-way'!Y139+4*PI())/3)</f>
        <v>0.55005627720080585</v>
      </c>
      <c r="AL139" s="11">
        <f>'OddsRatio_working_3-way'!Z139+'OddsRatio_working_3-way'!AF139</f>
        <v>1.0613626256498818</v>
      </c>
      <c r="AM139" s="11">
        <f>'OddsRatio_working_3-way'!AA139+'OddsRatio_working_3-way'!AG139</f>
        <v>-0.84408821261809031</v>
      </c>
      <c r="AN139" s="11">
        <f>'OddsRatio_working_3-way'!AB139+'OddsRatio_working_3-way'!AH139</f>
        <v>-0.21727441303179179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1.0613626256498818</v>
      </c>
      <c r="AS139" s="11">
        <f>IF(('OddsRatio_working_3-way'!X139=0),IF(Q139&gt;0,-Q139^(1/3),(-Q139)^(1/3)),'OddsRatio_working_3-way'!AM139-'OddsRatio_working_3-way'!R139/3)</f>
        <v>-0.84408821261809031</v>
      </c>
      <c r="AT139" s="11">
        <f>IF(('OddsRatio_working_3-way'!X139=0),IF(Q139&gt;0,-Q139^(1/3),(-Q139)^(1/3)),'OddsRatio_working_3-way'!AN139-'OddsRatio_working_3-way'!R139/3)</f>
        <v>-0.21727441303179179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2.6</v>
      </c>
      <c r="B140" s="4">
        <f>IF('True_Odds_Calculator_3-way'!B141="","",'True_Odds_Calculator_3-way'!B141)</f>
        <v>3.43</v>
      </c>
      <c r="C140" s="4">
        <f>IF('True_Odds_Calculator_3-way'!C141="","",'True_Odds_Calculator_3-way'!C141)</f>
        <v>2.84</v>
      </c>
      <c r="D140" s="9">
        <f t="shared" si="39"/>
        <v>0.37463109347543794</v>
      </c>
      <c r="E140" s="9">
        <f t="shared" si="40"/>
        <v>0.28286637782713492</v>
      </c>
      <c r="F140" s="9">
        <f t="shared" si="41"/>
        <v>0.34250252869742692</v>
      </c>
      <c r="G140" s="9">
        <f t="shared" si="42"/>
        <v>1.0433078657510766</v>
      </c>
      <c r="H140" s="9">
        <f t="shared" si="43"/>
        <v>2.6692925852017226</v>
      </c>
      <c r="I140" s="9">
        <f t="shared" si="44"/>
        <v>3.535238113775117</v>
      </c>
      <c r="J140" s="9">
        <f t="shared" si="45"/>
        <v>2.9196864729819807</v>
      </c>
      <c r="K140" s="11">
        <f t="shared" si="46"/>
        <v>0.38461538461538458</v>
      </c>
      <c r="L140" s="11">
        <f t="shared" si="47"/>
        <v>0.29154518950437314</v>
      </c>
      <c r="M140" s="11">
        <f t="shared" si="48"/>
        <v>0.35211267605633806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-0.2824608561889389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0.23176737031292938</v>
      </c>
      <c r="Q140" s="11">
        <f>2*'OddsRatio_working_3-way'!K140*'OddsRatio_working_3-way'!L140*'OddsRatio_working_3-way'!M140</f>
        <v>7.8966736052105399E-2</v>
      </c>
      <c r="R140" s="11">
        <f t="shared" si="49"/>
        <v>0</v>
      </c>
      <c r="S140" s="11">
        <f t="shared" si="50"/>
        <v>-0.8205291644301308</v>
      </c>
      <c r="T140" s="11">
        <f t="shared" si="51"/>
        <v>-0.27956700662014672</v>
      </c>
      <c r="U140" s="11">
        <f>'OddsRatio_working_3-way'!S140-'OddsRatio_working_3-way'!R140^2/3</f>
        <v>-0.8205291644301308</v>
      </c>
      <c r="V140" s="11">
        <f>'OddsRatio_working_3-way'!S140*'OddsRatio_working_3-way'!R140/3-2*'OddsRatio_working_3-way'!R140^3/27-'OddsRatio_working_3-way'!T140</f>
        <v>0.27956700662014672</v>
      </c>
      <c r="W140" s="11">
        <f>'OddsRatio_working_3-way'!V140^2+4*'OddsRatio_working_3-way'!U140^3/27</f>
        <v>-3.6846768796018475E-3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0.14304054326496998</v>
      </c>
      <c r="Y140" s="11">
        <f>IF('OddsRatio_working_3-way'!W140&gt;=0,IF('OddsRatio_working_3-way'!V140+SQRT('OddsRatio_working_3-way'!W140)&gt;0,0,PI()),ACOS('OddsRatio_working_3-way'!V140/(2*'OddsRatio_working_3-way'!X140)))</f>
        <v>0.21380827164466853</v>
      </c>
      <c r="Z140" s="11">
        <f>'OddsRatio_working_3-way'!X140^(1/3)*COS('OddsRatio_working_3-way'!Y140/3)</f>
        <v>0.5216539328755383</v>
      </c>
      <c r="AA140" s="11">
        <f>'OddsRatio_working_3-way'!X140^(1/3)*COS(('OddsRatio_working_3-way'!Y140+2*PI())/3)</f>
        <v>-0.29307866165128171</v>
      </c>
      <c r="AB140" s="11">
        <f>'OddsRatio_working_3-way'!X140^(1/3)*COS(('OddsRatio_working_3-way'!Y140+4*PI())/3)</f>
        <v>-0.22857527122425669</v>
      </c>
      <c r="AC140" s="11">
        <f>'OddsRatio_working_3-way'!X140^(1/3)*SIN('OddsRatio_working_3-way'!Y140/3)</f>
        <v>3.7241049826686377E-2</v>
      </c>
      <c r="AD140" s="11">
        <f>'OddsRatio_working_3-way'!X140^(1/3)*SIN(('OddsRatio_working_3-way'!Y140+2*PI())/3)</f>
        <v>0.43314503294093526</v>
      </c>
      <c r="AE140" s="11">
        <f>'OddsRatio_working_3-way'!X140^(1/3)*SIN(('OddsRatio_working_3-way'!Y140+4*PI())/3)</f>
        <v>-0.47038608276762167</v>
      </c>
      <c r="AF140" s="11">
        <f>-'OddsRatio_working_3-way'!U140/(3*'OddsRatio_working_3-way'!X140^(1/3))*COS(('OddsRatio_working_3-way'!Y140)/3)</f>
        <v>0.52165393287553818</v>
      </c>
      <c r="AG140" s="11">
        <f>-'OddsRatio_working_3-way'!U140/(3*'OddsRatio_working_3-way'!X140^(1/3))*COS(('OddsRatio_working_3-way'!Y140+2*PI())/3)</f>
        <v>-0.29307866165128166</v>
      </c>
      <c r="AH140" s="11">
        <f>-'OddsRatio_working_3-way'!U140/(3*'OddsRatio_working_3-way'!X140^(1/3))*COS(('OddsRatio_working_3-way'!Y140+4*PI())/3)</f>
        <v>-0.22857527122425667</v>
      </c>
      <c r="AI140" s="11">
        <f>'OddsRatio_working_3-way'!U140/(3*'OddsRatio_working_3-way'!X140^(1/3))*SIN(('OddsRatio_working_3-way'!Y140)/3)</f>
        <v>-3.724104982668637E-2</v>
      </c>
      <c r="AJ140" s="11">
        <f>'OddsRatio_working_3-way'!U140/(3*'OddsRatio_working_3-way'!X140^(1/3))*SIN(('OddsRatio_working_3-way'!Y140+2*PI())/3)</f>
        <v>-0.4331450329409352</v>
      </c>
      <c r="AK140" s="11">
        <f>'OddsRatio_working_3-way'!U140/(3*'OddsRatio_working_3-way'!X140^(1/3))*SIN(('OddsRatio_working_3-way'!Y140+4*PI())/3)</f>
        <v>0.47038608276762156</v>
      </c>
      <c r="AL140" s="11">
        <f>'OddsRatio_working_3-way'!Z140+'OddsRatio_working_3-way'!AF140</f>
        <v>1.0433078657510766</v>
      </c>
      <c r="AM140" s="11">
        <f>'OddsRatio_working_3-way'!AA140+'OddsRatio_working_3-way'!AG140</f>
        <v>-0.58615732330256343</v>
      </c>
      <c r="AN140" s="11">
        <f>'OddsRatio_working_3-way'!AB140+'OddsRatio_working_3-way'!AH140</f>
        <v>-0.45715054244851339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1.0433078657510766</v>
      </c>
      <c r="AS140" s="11">
        <f>IF(('OddsRatio_working_3-way'!X140=0),IF(Q140&gt;0,-Q140^(1/3),(-Q140)^(1/3)),'OddsRatio_working_3-way'!AM140-'OddsRatio_working_3-way'!R140/3)</f>
        <v>-0.58615732330256343</v>
      </c>
      <c r="AT140" s="11">
        <f>IF(('OddsRatio_working_3-way'!X140=0),IF(Q140&gt;0,-Q140^(1/3),(-Q140)^(1/3)),'OddsRatio_working_3-way'!AN140-'OddsRatio_working_3-way'!R140/3)</f>
        <v>-0.45715054244851339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2.13</v>
      </c>
      <c r="B141" s="4">
        <f>IF('True_Odds_Calculator_3-way'!B142="","",'True_Odds_Calculator_3-way'!B142)</f>
        <v>3.46</v>
      </c>
      <c r="C141" s="4">
        <f>IF('True_Odds_Calculator_3-way'!C142="","",'True_Odds_Calculator_3-way'!C142)</f>
        <v>3.48</v>
      </c>
      <c r="D141" s="9">
        <f t="shared" si="39"/>
        <v>0.45202439667422345</v>
      </c>
      <c r="E141" s="9">
        <f t="shared" si="40"/>
        <v>0.27479314228951307</v>
      </c>
      <c r="F141" s="9">
        <f t="shared" si="41"/>
        <v>0.2731824610362632</v>
      </c>
      <c r="G141" s="9">
        <f t="shared" si="42"/>
        <v>1.0728052861816995</v>
      </c>
      <c r="H141" s="9">
        <f t="shared" si="43"/>
        <v>2.2122699733853208</v>
      </c>
      <c r="I141" s="9">
        <f t="shared" si="44"/>
        <v>3.6391010040069802</v>
      </c>
      <c r="J141" s="9">
        <f t="shared" si="45"/>
        <v>3.6605571097306151</v>
      </c>
      <c r="K141" s="11">
        <f t="shared" si="46"/>
        <v>0.46948356807511737</v>
      </c>
      <c r="L141" s="11">
        <f t="shared" si="47"/>
        <v>0.28901734104046245</v>
      </c>
      <c r="M141" s="11">
        <f t="shared" si="48"/>
        <v>0.28735632183908044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-0.26880063184234626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0.23667574066639785</v>
      </c>
      <c r="Q141" s="11">
        <f>2*'OddsRatio_working_3-way'!K141*'OddsRatio_working_3-way'!L141*'OddsRatio_working_3-way'!M141</f>
        <v>7.798212213060883E-2</v>
      </c>
      <c r="R141" s="11">
        <f t="shared" si="49"/>
        <v>0</v>
      </c>
      <c r="S141" s="11">
        <f t="shared" si="50"/>
        <v>-0.88048803696715294</v>
      </c>
      <c r="T141" s="11">
        <f t="shared" si="51"/>
        <v>-0.2901113795608411</v>
      </c>
      <c r="U141" s="11">
        <f>'OddsRatio_working_3-way'!S141-'OddsRatio_working_3-way'!R141^2/3</f>
        <v>-0.88048803696715294</v>
      </c>
      <c r="V141" s="11">
        <f>'OddsRatio_working_3-way'!S141*'OddsRatio_working_3-way'!R141/3-2*'OddsRatio_working_3-way'!R141^3/27-'OddsRatio_working_3-way'!T141</f>
        <v>0.2901113795608411</v>
      </c>
      <c r="W141" s="11">
        <f>'OddsRatio_working_3-way'!V141^2+4*'OddsRatio_working_3-way'!U141^3/27</f>
        <v>-1.6962266915045598E-2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0.15900226371481319</v>
      </c>
      <c r="Y141" s="11">
        <f>IF('OddsRatio_working_3-way'!W141&gt;=0,IF('OddsRatio_working_3-way'!V141+SQRT('OddsRatio_working_3-way'!W141)&gt;0,0,PI()),ACOS('OddsRatio_working_3-way'!V141/(2*'OddsRatio_working_3-way'!X141)))</f>
        <v>0.42196251290453302</v>
      </c>
      <c r="Z141" s="11">
        <f>'OddsRatio_working_3-way'!X141^(1/3)*COS('OddsRatio_working_3-way'!Y141/3)</f>
        <v>0.53640264309084973</v>
      </c>
      <c r="AA141" s="11">
        <f>'OddsRatio_working_3-way'!X141^(1/3)*COS(('OddsRatio_working_3-way'!Y141+2*PI())/3)</f>
        <v>-0.33397489226840688</v>
      </c>
      <c r="AB141" s="11">
        <f>'OddsRatio_working_3-way'!X141^(1/3)*COS(('OddsRatio_working_3-way'!Y141+4*PI())/3)</f>
        <v>-0.20242775082244294</v>
      </c>
      <c r="AC141" s="11">
        <f>'OddsRatio_working_3-way'!X141^(1/3)*SIN('OddsRatio_working_3-way'!Y141/3)</f>
        <v>7.5948777524953118E-2</v>
      </c>
      <c r="AD141" s="11">
        <f>'OddsRatio_working_3-way'!X141^(1/3)*SIN(('OddsRatio_working_3-way'!Y141+2*PI())/3)</f>
        <v>0.42656392681131661</v>
      </c>
      <c r="AE141" s="11">
        <f>'OddsRatio_working_3-way'!X141^(1/3)*SIN(('OddsRatio_working_3-way'!Y141+4*PI())/3)</f>
        <v>-0.50251270433626971</v>
      </c>
      <c r="AF141" s="11">
        <f>-'OddsRatio_working_3-way'!U141/(3*'OddsRatio_working_3-way'!X141^(1/3))*COS(('OddsRatio_working_3-way'!Y141)/3)</f>
        <v>0.53640264309084973</v>
      </c>
      <c r="AG141" s="11">
        <f>-'OddsRatio_working_3-way'!U141/(3*'OddsRatio_working_3-way'!X141^(1/3))*COS(('OddsRatio_working_3-way'!Y141+2*PI())/3)</f>
        <v>-0.33397489226840688</v>
      </c>
      <c r="AH141" s="11">
        <f>-'OddsRatio_working_3-way'!U141/(3*'OddsRatio_working_3-way'!X141^(1/3))*COS(('OddsRatio_working_3-way'!Y141+4*PI())/3)</f>
        <v>-0.20242775082244294</v>
      </c>
      <c r="AI141" s="11">
        <f>'OddsRatio_working_3-way'!U141/(3*'OddsRatio_working_3-way'!X141^(1/3))*SIN(('OddsRatio_working_3-way'!Y141)/3)</f>
        <v>-7.5948777524953118E-2</v>
      </c>
      <c r="AJ141" s="11">
        <f>'OddsRatio_working_3-way'!U141/(3*'OddsRatio_working_3-way'!X141^(1/3))*SIN(('OddsRatio_working_3-way'!Y141+2*PI())/3)</f>
        <v>-0.42656392681131661</v>
      </c>
      <c r="AK141" s="11">
        <f>'OddsRatio_working_3-way'!U141/(3*'OddsRatio_working_3-way'!X141^(1/3))*SIN(('OddsRatio_working_3-way'!Y141+4*PI())/3)</f>
        <v>0.50251270433626971</v>
      </c>
      <c r="AL141" s="11">
        <f>'OddsRatio_working_3-way'!Z141+'OddsRatio_working_3-way'!AF141</f>
        <v>1.0728052861816995</v>
      </c>
      <c r="AM141" s="11">
        <f>'OddsRatio_working_3-way'!AA141+'OddsRatio_working_3-way'!AG141</f>
        <v>-0.66794978453681375</v>
      </c>
      <c r="AN141" s="11">
        <f>'OddsRatio_working_3-way'!AB141+'OddsRatio_working_3-way'!AH141</f>
        <v>-0.40485550164488587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1.0728052861816995</v>
      </c>
      <c r="AS141" s="11">
        <f>IF(('OddsRatio_working_3-way'!X141=0),IF(Q141&gt;0,-Q141^(1/3),(-Q141)^(1/3)),'OddsRatio_working_3-way'!AM141-'OddsRatio_working_3-way'!R141/3)</f>
        <v>-0.66794978453681375</v>
      </c>
      <c r="AT141" s="11">
        <f>IF(('OddsRatio_working_3-way'!X141=0),IF(Q141&gt;0,-Q141^(1/3),(-Q141)^(1/3)),'OddsRatio_working_3-way'!AN141-'OddsRatio_working_3-way'!R141/3)</f>
        <v>-0.40485550164488587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3.59</v>
      </c>
      <c r="B142" s="4">
        <f>IF('True_Odds_Calculator_3-way'!B143="","",'True_Odds_Calculator_3-way'!B143)</f>
        <v>3.65</v>
      </c>
      <c r="C142" s="4">
        <f>IF('True_Odds_Calculator_3-way'!C143="","",'True_Odds_Calculator_3-way'!C143)</f>
        <v>2.0299999999999998</v>
      </c>
      <c r="D142" s="9">
        <f t="shared" si="39"/>
        <v>0.26467199870849073</v>
      </c>
      <c r="E142" s="9">
        <f t="shared" si="40"/>
        <v>0.26023892605928406</v>
      </c>
      <c r="F142" s="9">
        <f t="shared" si="41"/>
        <v>0.47508907523222516</v>
      </c>
      <c r="G142" s="9">
        <f t="shared" si="42"/>
        <v>1.0726878045069488</v>
      </c>
      <c r="H142" s="9">
        <f t="shared" si="43"/>
        <v>3.7782614136729977</v>
      </c>
      <c r="I142" s="9">
        <f t="shared" si="44"/>
        <v>3.8426226819434142</v>
      </c>
      <c r="J142" s="9">
        <f t="shared" si="45"/>
        <v>2.104868438642157</v>
      </c>
      <c r="K142" s="11">
        <f t="shared" si="46"/>
        <v>0.2785515320334262</v>
      </c>
      <c r="L142" s="11">
        <f t="shared" si="47"/>
        <v>0.27397260273972601</v>
      </c>
      <c r="M142" s="11">
        <f t="shared" si="48"/>
        <v>0.49261083743842371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-0.2657660561866203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0.23571335526683074</v>
      </c>
      <c r="Q142" s="11">
        <f>2*'OddsRatio_working_3-way'!K142*'OddsRatio_working_3-way'!L142*'OddsRatio_working_3-way'!M142</f>
        <v>7.5187673131365457E-2</v>
      </c>
      <c r="R142" s="11">
        <f t="shared" si="49"/>
        <v>0</v>
      </c>
      <c r="S142" s="11">
        <f t="shared" si="50"/>
        <v>-0.88692046926155754</v>
      </c>
      <c r="T142" s="11">
        <f t="shared" si="51"/>
        <v>-0.28290924059379818</v>
      </c>
      <c r="U142" s="11">
        <f>'OddsRatio_working_3-way'!S142-'OddsRatio_working_3-way'!R142^2/3</f>
        <v>-0.88692046926155754</v>
      </c>
      <c r="V142" s="11">
        <f>'OddsRatio_working_3-way'!S142*'OddsRatio_working_3-way'!R142/3-2*'OddsRatio_working_3-way'!R142^3/27-'OddsRatio_working_3-way'!T142</f>
        <v>0.28290924059379818</v>
      </c>
      <c r="W142" s="11">
        <f>'OddsRatio_working_3-way'!V142^2+4*'OddsRatio_working_3-way'!U142^3/27</f>
        <v>-2.3321828678792886E-2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0.16074783598244213</v>
      </c>
      <c r="Y142" s="11">
        <f>IF('OddsRatio_working_3-way'!W142&gt;=0,IF('OddsRatio_working_3-way'!V142+SQRT('OddsRatio_working_3-way'!W142)&gt;0,0,PI()),ACOS('OddsRatio_working_3-way'!V142/(2*'OddsRatio_working_3-way'!X142)))</f>
        <v>0.49497964272566541</v>
      </c>
      <c r="Z142" s="11">
        <f>'OddsRatio_working_3-way'!X142^(1/3)*COS('OddsRatio_working_3-way'!Y142/3)</f>
        <v>0.53634390225347439</v>
      </c>
      <c r="AA142" s="11">
        <f>'OddsRatio_working_3-way'!X142^(1/3)*COS(('OddsRatio_working_3-way'!Y142+2*PI())/3)</f>
        <v>-0.34551231059077153</v>
      </c>
      <c r="AB142" s="11">
        <f>'OddsRatio_working_3-way'!X142^(1/3)*COS(('OddsRatio_working_3-way'!Y142+4*PI())/3)</f>
        <v>-0.19083159166270272</v>
      </c>
      <c r="AC142" s="11">
        <f>'OddsRatio_working_3-way'!X142^(1/3)*SIN('OddsRatio_working_3-way'!Y142/3)</f>
        <v>8.9304954711565368E-2</v>
      </c>
      <c r="AD142" s="11">
        <f>'OddsRatio_working_3-way'!X142^(1/3)*SIN(('OddsRatio_working_3-way'!Y142+2*PI())/3)</f>
        <v>0.41983496716060403</v>
      </c>
      <c r="AE142" s="11">
        <f>'OddsRatio_working_3-way'!X142^(1/3)*SIN(('OddsRatio_working_3-way'!Y142+4*PI())/3)</f>
        <v>-0.50913992187216928</v>
      </c>
      <c r="AF142" s="11">
        <f>-'OddsRatio_working_3-way'!U142/(3*'OddsRatio_working_3-way'!X142^(1/3))*COS(('OddsRatio_working_3-way'!Y142)/3)</f>
        <v>0.53634390225347439</v>
      </c>
      <c r="AG142" s="11">
        <f>-'OddsRatio_working_3-way'!U142/(3*'OddsRatio_working_3-way'!X142^(1/3))*COS(('OddsRatio_working_3-way'!Y142+2*PI())/3)</f>
        <v>-0.34551231059077153</v>
      </c>
      <c r="AH142" s="11">
        <f>-'OddsRatio_working_3-way'!U142/(3*'OddsRatio_working_3-way'!X142^(1/3))*COS(('OddsRatio_working_3-way'!Y142+4*PI())/3)</f>
        <v>-0.19083159166270272</v>
      </c>
      <c r="AI142" s="11">
        <f>'OddsRatio_working_3-way'!U142/(3*'OddsRatio_working_3-way'!X142^(1/3))*SIN(('OddsRatio_working_3-way'!Y142)/3)</f>
        <v>-8.9304954711565368E-2</v>
      </c>
      <c r="AJ142" s="11">
        <f>'OddsRatio_working_3-way'!U142/(3*'OddsRatio_working_3-way'!X142^(1/3))*SIN(('OddsRatio_working_3-way'!Y142+2*PI())/3)</f>
        <v>-0.41983496716060403</v>
      </c>
      <c r="AK142" s="11">
        <f>'OddsRatio_working_3-way'!U142/(3*'OddsRatio_working_3-way'!X142^(1/3))*SIN(('OddsRatio_working_3-way'!Y142+4*PI())/3)</f>
        <v>0.50913992187216928</v>
      </c>
      <c r="AL142" s="11">
        <f>'OddsRatio_working_3-way'!Z142+'OddsRatio_working_3-way'!AF142</f>
        <v>1.0726878045069488</v>
      </c>
      <c r="AM142" s="11">
        <f>'OddsRatio_working_3-way'!AA142+'OddsRatio_working_3-way'!AG142</f>
        <v>-0.69102462118154306</v>
      </c>
      <c r="AN142" s="11">
        <f>'OddsRatio_working_3-way'!AB142+'OddsRatio_working_3-way'!AH142</f>
        <v>-0.38166318332540544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1.0726878045069488</v>
      </c>
      <c r="AS142" s="11">
        <f>IF(('OddsRatio_working_3-way'!X142=0),IF(Q142&gt;0,-Q142^(1/3),(-Q142)^(1/3)),'OddsRatio_working_3-way'!AM142-'OddsRatio_working_3-way'!R142/3)</f>
        <v>-0.69102462118154306</v>
      </c>
      <c r="AT142" s="11">
        <f>IF(('OddsRatio_working_3-way'!X142=0),IF(Q142&gt;0,-Q142^(1/3),(-Q142)^(1/3)),'OddsRatio_working_3-way'!AN142-'OddsRatio_working_3-way'!R142/3)</f>
        <v>-0.38166318332540544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1.88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3.96</v>
      </c>
      <c r="D143" s="9">
        <f t="shared" si="39"/>
        <v>0.51398564830799653</v>
      </c>
      <c r="E143" s="9">
        <f t="shared" si="40"/>
        <v>0.24681343465854305</v>
      </c>
      <c r="F143" s="9">
        <f t="shared" si="41"/>
        <v>0.23920091703346028</v>
      </c>
      <c r="G143" s="9">
        <f t="shared" si="42"/>
        <v>1.0745222903241285</v>
      </c>
      <c r="H143" s="9">
        <f t="shared" si="43"/>
        <v>1.9455796154852327</v>
      </c>
      <c r="I143" s="9">
        <f t="shared" si="44"/>
        <v>4.0516433045205247</v>
      </c>
      <c r="J143" s="9">
        <f t="shared" si="45"/>
        <v>4.18058597935942</v>
      </c>
      <c r="K143" s="11">
        <f t="shared" si="46"/>
        <v>0.53191489361702127</v>
      </c>
      <c r="L143" s="11">
        <f t="shared" si="47"/>
        <v>0.26041666666666669</v>
      </c>
      <c r="M143" s="11">
        <f t="shared" si="48"/>
        <v>0.25252525252525254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-0.25876674546887302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0.23366421305251095</v>
      </c>
      <c r="Q143" s="11">
        <f>2*'OddsRatio_working_3-way'!K143*'OddsRatio_working_3-way'!L143*'OddsRatio_working_3-way'!M143</f>
        <v>6.9959345225302672E-2</v>
      </c>
      <c r="R143" s="11">
        <f t="shared" si="49"/>
        <v>0</v>
      </c>
      <c r="S143" s="11">
        <f t="shared" si="50"/>
        <v>-0.90299166003391407</v>
      </c>
      <c r="T143" s="11">
        <f t="shared" si="51"/>
        <v>-0.27035678444129158</v>
      </c>
      <c r="U143" s="11">
        <f>'OddsRatio_working_3-way'!S143-'OddsRatio_working_3-way'!R143^2/3</f>
        <v>-0.90299166003391407</v>
      </c>
      <c r="V143" s="11">
        <f>'OddsRatio_working_3-way'!S143*'OddsRatio_working_3-way'!R143/3-2*'OddsRatio_working_3-way'!R143^3/27-'OddsRatio_working_3-way'!T143</f>
        <v>0.27035678444129158</v>
      </c>
      <c r="W143" s="11">
        <f>'OddsRatio_working_3-way'!V143^2+4*'OddsRatio_working_3-way'!U143^3/27</f>
        <v>-3.598779069741026E-2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0.16513674756913227</v>
      </c>
      <c r="Y143" s="11">
        <f>IF('OddsRatio_working_3-way'!W143&gt;=0,IF('OddsRatio_working_3-way'!V143+SQRT('OddsRatio_working_3-way'!W143)&gt;0,0,PI()),ACOS('OddsRatio_working_3-way'!V143/(2*'OddsRatio_working_3-way'!X143)))</f>
        <v>0.6118539151030925</v>
      </c>
      <c r="Z143" s="11">
        <f>'OddsRatio_working_3-way'!X143^(1/3)*COS('OddsRatio_working_3-way'!Y143/3)</f>
        <v>0.53726114516206425</v>
      </c>
      <c r="AA143" s="11">
        <f>'OddsRatio_working_3-way'!X143^(1/3)*COS(('OddsRatio_working_3-way'!Y143+2*PI())/3)</f>
        <v>-0.36486342265229965</v>
      </c>
      <c r="AB143" s="11">
        <f>'OddsRatio_working_3-way'!X143^(1/3)*COS(('OddsRatio_working_3-way'!Y143+4*PI())/3)</f>
        <v>-0.17239772250976493</v>
      </c>
      <c r="AC143" s="11">
        <f>'OddsRatio_working_3-way'!X143^(1/3)*SIN('OddsRatio_working_3-way'!Y143/3)</f>
        <v>0.11112012378706242</v>
      </c>
      <c r="AD143" s="11">
        <f>'OddsRatio_working_3-way'!X143^(1/3)*SIN(('OddsRatio_working_3-way'!Y143+2*PI())/3)</f>
        <v>0.40972173828313535</v>
      </c>
      <c r="AE143" s="11">
        <f>'OddsRatio_working_3-way'!X143^(1/3)*SIN(('OddsRatio_working_3-way'!Y143+4*PI())/3)</f>
        <v>-0.52084186207019767</v>
      </c>
      <c r="AF143" s="11">
        <f>-'OddsRatio_working_3-way'!U143/(3*'OddsRatio_working_3-way'!X143^(1/3))*COS(('OddsRatio_working_3-way'!Y143)/3)</f>
        <v>0.53726114516206425</v>
      </c>
      <c r="AG143" s="11">
        <f>-'OddsRatio_working_3-way'!U143/(3*'OddsRatio_working_3-way'!X143^(1/3))*COS(('OddsRatio_working_3-way'!Y143+2*PI())/3)</f>
        <v>-0.36486342265229965</v>
      </c>
      <c r="AH143" s="11">
        <f>-'OddsRatio_working_3-way'!U143/(3*'OddsRatio_working_3-way'!X143^(1/3))*COS(('OddsRatio_working_3-way'!Y143+4*PI())/3)</f>
        <v>-0.17239772250976493</v>
      </c>
      <c r="AI143" s="11">
        <f>'OddsRatio_working_3-way'!U143/(3*'OddsRatio_working_3-way'!X143^(1/3))*SIN(('OddsRatio_working_3-way'!Y143)/3)</f>
        <v>-0.11112012378706242</v>
      </c>
      <c r="AJ143" s="11">
        <f>'OddsRatio_working_3-way'!U143/(3*'OddsRatio_working_3-way'!X143^(1/3))*SIN(('OddsRatio_working_3-way'!Y143+2*PI())/3)</f>
        <v>-0.40972173828313535</v>
      </c>
      <c r="AK143" s="11">
        <f>'OddsRatio_working_3-way'!U143/(3*'OddsRatio_working_3-way'!X143^(1/3))*SIN(('OddsRatio_working_3-way'!Y143+4*PI())/3)</f>
        <v>0.52084186207019767</v>
      </c>
      <c r="AL143" s="11">
        <f>'OddsRatio_working_3-way'!Z143+'OddsRatio_working_3-way'!AF143</f>
        <v>1.0745222903241285</v>
      </c>
      <c r="AM143" s="11">
        <f>'OddsRatio_working_3-way'!AA143+'OddsRatio_working_3-way'!AG143</f>
        <v>-0.7297268453045993</v>
      </c>
      <c r="AN143" s="11">
        <f>'OddsRatio_working_3-way'!AB143+'OddsRatio_working_3-way'!AH143</f>
        <v>-0.34479544501952986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1.0745222903241285</v>
      </c>
      <c r="AS143" s="11">
        <f>IF(('OddsRatio_working_3-way'!X143=0),IF(Q143&gt;0,-Q143^(1/3),(-Q143)^(1/3)),'OddsRatio_working_3-way'!AM143-'OddsRatio_working_3-way'!R143/3)</f>
        <v>-0.7297268453045993</v>
      </c>
      <c r="AT143" s="11">
        <f>IF(('OddsRatio_working_3-way'!X143=0),IF(Q143&gt;0,-Q143^(1/3),(-Q143)^(1/3)),'OddsRatio_working_3-way'!AN143-'OddsRatio_working_3-way'!R143/3)</f>
        <v>-0.34479544501952986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2.02</v>
      </c>
      <c r="B144" s="4">
        <f>IF('True_Odds_Calculator_3-way'!B145="","",'True_Odds_Calculator_3-way'!B145)</f>
        <v>3.48</v>
      </c>
      <c r="C144" s="4">
        <f>IF('True_Odds_Calculator_3-way'!C145="","",'True_Odds_Calculator_3-way'!C145)</f>
        <v>3.8</v>
      </c>
      <c r="D144" s="9">
        <f t="shared" si="39"/>
        <v>0.47732368276556464</v>
      </c>
      <c r="E144" s="9">
        <f t="shared" si="40"/>
        <v>0.2730458917373747</v>
      </c>
      <c r="F144" s="9">
        <f t="shared" si="41"/>
        <v>0.24963042549706049</v>
      </c>
      <c r="G144" s="9">
        <f t="shared" si="42"/>
        <v>1.0735435523031045</v>
      </c>
      <c r="H144" s="9">
        <f t="shared" si="43"/>
        <v>2.0950144233491668</v>
      </c>
      <c r="I144" s="9">
        <f t="shared" si="44"/>
        <v>3.6623880097116999</v>
      </c>
      <c r="J144" s="9">
        <f t="shared" si="45"/>
        <v>4.0059219464486926</v>
      </c>
      <c r="K144" s="11">
        <f t="shared" si="46"/>
        <v>0.49504950495049505</v>
      </c>
      <c r="L144" s="11">
        <f t="shared" si="47"/>
        <v>0.28735632183908044</v>
      </c>
      <c r="M144" s="11">
        <f t="shared" si="48"/>
        <v>0.26315789473684209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-0.26515246805987314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0.23584481860164236</v>
      </c>
      <c r="Q144" s="11">
        <f>2*'OddsRatio_working_3-way'!K144*'OddsRatio_working_3-way'!L144*'OddsRatio_working_3-way'!M144</f>
        <v>7.4871370984648369E-2</v>
      </c>
      <c r="R144" s="11">
        <f t="shared" si="49"/>
        <v>0</v>
      </c>
      <c r="S144" s="11">
        <f t="shared" si="50"/>
        <v>-0.88946869070208723</v>
      </c>
      <c r="T144" s="11">
        <f t="shared" si="51"/>
        <v>-0.28237101292129752</v>
      </c>
      <c r="U144" s="11">
        <f>'OddsRatio_working_3-way'!S144-'OddsRatio_working_3-way'!R144^2/3</f>
        <v>-0.88946869070208723</v>
      </c>
      <c r="V144" s="11">
        <f>'OddsRatio_working_3-way'!S144*'OddsRatio_working_3-way'!R144/3-2*'OddsRatio_working_3-way'!R144^3/27-'OddsRatio_working_3-way'!T144</f>
        <v>0.28237101292129752</v>
      </c>
      <c r="W144" s="11">
        <f>'OddsRatio_working_3-way'!V144^2+4*'OddsRatio_working_3-way'!U144^3/27</f>
        <v>-2.4519530066028417E-2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0.16144110304088297</v>
      </c>
      <c r="Y144" s="11">
        <f>IF('OddsRatio_working_3-way'!W144&gt;=0,IF('OddsRatio_working_3-way'!V144+SQRT('OddsRatio_working_3-way'!W144)&gt;0,0,PI()),ACOS('OddsRatio_working_3-way'!V144/(2*'OddsRatio_working_3-way'!X144)))</f>
        <v>0.50632514126107719</v>
      </c>
      <c r="Z144" s="11">
        <f>'OddsRatio_working_3-way'!X144^(1/3)*COS('OddsRatio_working_3-way'!Y144/3)</f>
        <v>0.53677177615155225</v>
      </c>
      <c r="AA144" s="11">
        <f>'OddsRatio_working_3-way'!X144^(1/3)*COS(('OddsRatio_working_3-way'!Y144+2*PI())/3)</f>
        <v>-0.3475958490709235</v>
      </c>
      <c r="AB144" s="11">
        <f>'OddsRatio_working_3-way'!X144^(1/3)*COS(('OddsRatio_working_3-way'!Y144+4*PI())/3)</f>
        <v>-0.18917592708062883</v>
      </c>
      <c r="AC144" s="11">
        <f>'OddsRatio_working_3-way'!X144^(1/3)*SIN('OddsRatio_working_3-way'!Y144/3)</f>
        <v>9.1463784606096193E-2</v>
      </c>
      <c r="AD144" s="11">
        <f>'OddsRatio_working_3-way'!X144^(1/3)*SIN(('OddsRatio_working_3-way'!Y144+2*PI())/3)</f>
        <v>0.4191261018786902</v>
      </c>
      <c r="AE144" s="11">
        <f>'OddsRatio_working_3-way'!X144^(1/3)*SIN(('OddsRatio_working_3-way'!Y144+4*PI())/3)</f>
        <v>-0.51058988648478632</v>
      </c>
      <c r="AF144" s="11">
        <f>-'OddsRatio_working_3-way'!U144/(3*'OddsRatio_working_3-way'!X144^(1/3))*COS(('OddsRatio_working_3-way'!Y144)/3)</f>
        <v>0.53677177615155214</v>
      </c>
      <c r="AG144" s="11">
        <f>-'OddsRatio_working_3-way'!U144/(3*'OddsRatio_working_3-way'!X144^(1/3))*COS(('OddsRatio_working_3-way'!Y144+2*PI())/3)</f>
        <v>-0.34759584907092339</v>
      </c>
      <c r="AH144" s="11">
        <f>-'OddsRatio_working_3-way'!U144/(3*'OddsRatio_working_3-way'!X144^(1/3))*COS(('OddsRatio_working_3-way'!Y144+4*PI())/3)</f>
        <v>-0.18917592708062878</v>
      </c>
      <c r="AI144" s="11">
        <f>'OddsRatio_working_3-way'!U144/(3*'OddsRatio_working_3-way'!X144^(1/3))*SIN(('OddsRatio_working_3-way'!Y144)/3)</f>
        <v>-9.146378460609618E-2</v>
      </c>
      <c r="AJ144" s="11">
        <f>'OddsRatio_working_3-way'!U144/(3*'OddsRatio_working_3-way'!X144^(1/3))*SIN(('OddsRatio_working_3-way'!Y144+2*PI())/3)</f>
        <v>-0.41912610187869015</v>
      </c>
      <c r="AK144" s="11">
        <f>'OddsRatio_working_3-way'!U144/(3*'OddsRatio_working_3-way'!X144^(1/3))*SIN(('OddsRatio_working_3-way'!Y144+4*PI())/3)</f>
        <v>0.5105898864847862</v>
      </c>
      <c r="AL144" s="11">
        <f>'OddsRatio_working_3-way'!Z144+'OddsRatio_working_3-way'!AF144</f>
        <v>1.0735435523031045</v>
      </c>
      <c r="AM144" s="11">
        <f>'OddsRatio_working_3-way'!AA144+'OddsRatio_working_3-way'!AG144</f>
        <v>-0.69519169814184689</v>
      </c>
      <c r="AN144" s="11">
        <f>'OddsRatio_working_3-way'!AB144+'OddsRatio_working_3-way'!AH144</f>
        <v>-0.37835185416125761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1.0735435523031045</v>
      </c>
      <c r="AS144" s="11">
        <f>IF(('OddsRatio_working_3-way'!X144=0),IF(Q144&gt;0,-Q144^(1/3),(-Q144)^(1/3)),'OddsRatio_working_3-way'!AM144-'OddsRatio_working_3-way'!R144/3)</f>
        <v>-0.69519169814184689</v>
      </c>
      <c r="AT144" s="11">
        <f>IF(('OddsRatio_working_3-way'!X144=0),IF(Q144&gt;0,-Q144^(1/3),(-Q144)^(1/3)),'OddsRatio_working_3-way'!AN144-'OddsRatio_working_3-way'!R144/3)</f>
        <v>-0.37835185416125761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2.2400000000000002</v>
      </c>
      <c r="B145" s="4">
        <f>IF('True_Odds_Calculator_3-way'!B146="","",'True_Odds_Calculator_3-way'!B146)</f>
        <v>3.66</v>
      </c>
      <c r="C145" s="4">
        <f>IF('True_Odds_Calculator_3-way'!C146="","",'True_Odds_Calculator_3-way'!C146)</f>
        <v>3.3</v>
      </c>
      <c r="D145" s="9">
        <f t="shared" si="39"/>
        <v>0.43786613253425061</v>
      </c>
      <c r="E145" s="9">
        <f t="shared" si="40"/>
        <v>0.26638503990617379</v>
      </c>
      <c r="F145" s="9">
        <f t="shared" si="41"/>
        <v>0.29574882755957577</v>
      </c>
      <c r="G145" s="9">
        <f t="shared" si="42"/>
        <v>1.0353250237955347</v>
      </c>
      <c r="H145" s="9">
        <f t="shared" si="43"/>
        <v>2.2838030295064629</v>
      </c>
      <c r="I145" s="9">
        <f t="shared" si="44"/>
        <v>3.7539645632961229</v>
      </c>
      <c r="J145" s="9">
        <f t="shared" si="45"/>
        <v>3.3812475547297294</v>
      </c>
      <c r="K145" s="11">
        <f t="shared" si="46"/>
        <v>0.4464285714285714</v>
      </c>
      <c r="L145" s="11">
        <f t="shared" si="47"/>
        <v>0.27322404371584696</v>
      </c>
      <c r="M145" s="11">
        <f t="shared" si="48"/>
        <v>0.30303030303030304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-0.28040652425898338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0.2291651881815816</v>
      </c>
      <c r="Q145" s="11">
        <f>2*'OddsRatio_working_3-way'!K145*'OddsRatio_working_3-way'!L145*'OddsRatio_working_3-way'!M145</f>
        <v>7.3924254252123095E-2</v>
      </c>
      <c r="R145" s="11">
        <f t="shared" si="49"/>
        <v>0</v>
      </c>
      <c r="S145" s="11">
        <f t="shared" si="50"/>
        <v>-0.8172605426609999</v>
      </c>
      <c r="T145" s="11">
        <f t="shared" si="51"/>
        <v>-0.26363243311645157</v>
      </c>
      <c r="U145" s="11">
        <f>'OddsRatio_working_3-way'!S145-'OddsRatio_working_3-way'!R145^2/3</f>
        <v>-0.8172605426609999</v>
      </c>
      <c r="V145" s="11">
        <f>'OddsRatio_working_3-way'!S145*'OddsRatio_working_3-way'!R145/3-2*'OddsRatio_working_3-way'!R145^3/27-'OddsRatio_working_3-way'!T145</f>
        <v>0.26363243311645157</v>
      </c>
      <c r="W145" s="11">
        <f>'OddsRatio_working_3-way'!V145^2+4*'OddsRatio_working_3-way'!U145^3/27</f>
        <v>-1.1366148724415964E-2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0.14218668056055414</v>
      </c>
      <c r="Y145" s="11">
        <f>IF('OddsRatio_working_3-way'!W145&gt;=0,IF('OddsRatio_working_3-way'!V145+SQRT('OddsRatio_working_3-way'!W145)&gt;0,0,PI()),ACOS('OddsRatio_working_3-way'!V145/(2*'OddsRatio_working_3-way'!X145)))</f>
        <v>0.38429106112530897</v>
      </c>
      <c r="Z145" s="11">
        <f>'OddsRatio_working_3-way'!X145^(1/3)*COS('OddsRatio_working_3-way'!Y145/3)</f>
        <v>0.51766251189776735</v>
      </c>
      <c r="AA145" s="11">
        <f>'OddsRatio_working_3-way'!X145^(1/3)*COS(('OddsRatio_working_3-way'!Y145+2*PI())/3)</f>
        <v>-0.3165744676453276</v>
      </c>
      <c r="AB145" s="11">
        <f>'OddsRatio_working_3-way'!X145^(1/3)*COS(('OddsRatio_working_3-way'!Y145+4*PI())/3)</f>
        <v>-0.20108804425243995</v>
      </c>
      <c r="AC145" s="11">
        <f>'OddsRatio_working_3-way'!X145^(1/3)*SIN('OddsRatio_working_3-way'!Y145/3)</f>
        <v>6.6676117633631016E-2</v>
      </c>
      <c r="AD145" s="11">
        <f>'OddsRatio_working_3-way'!X145^(1/3)*SIN(('OddsRatio_working_3-way'!Y145+2*PI())/3)</f>
        <v>0.41497082707351535</v>
      </c>
      <c r="AE145" s="11">
        <f>'OddsRatio_working_3-way'!X145^(1/3)*SIN(('OddsRatio_working_3-way'!Y145+4*PI())/3)</f>
        <v>-0.4816469447071462</v>
      </c>
      <c r="AF145" s="11">
        <f>-'OddsRatio_working_3-way'!U145/(3*'OddsRatio_working_3-way'!X145^(1/3))*COS(('OddsRatio_working_3-way'!Y145)/3)</f>
        <v>0.51766251189776735</v>
      </c>
      <c r="AG145" s="11">
        <f>-'OddsRatio_working_3-way'!U145/(3*'OddsRatio_working_3-way'!X145^(1/3))*COS(('OddsRatio_working_3-way'!Y145+2*PI())/3)</f>
        <v>-0.3165744676453276</v>
      </c>
      <c r="AH145" s="11">
        <f>-'OddsRatio_working_3-way'!U145/(3*'OddsRatio_working_3-way'!X145^(1/3))*COS(('OddsRatio_working_3-way'!Y145+4*PI())/3)</f>
        <v>-0.20108804425243995</v>
      </c>
      <c r="AI145" s="11">
        <f>'OddsRatio_working_3-way'!U145/(3*'OddsRatio_working_3-way'!X145^(1/3))*SIN(('OddsRatio_working_3-way'!Y145)/3)</f>
        <v>-6.6676117633631016E-2</v>
      </c>
      <c r="AJ145" s="11">
        <f>'OddsRatio_working_3-way'!U145/(3*'OddsRatio_working_3-way'!X145^(1/3))*SIN(('OddsRatio_working_3-way'!Y145+2*PI())/3)</f>
        <v>-0.41497082707351535</v>
      </c>
      <c r="AK145" s="11">
        <f>'OddsRatio_working_3-way'!U145/(3*'OddsRatio_working_3-way'!X145^(1/3))*SIN(('OddsRatio_working_3-way'!Y145+4*PI())/3)</f>
        <v>0.4816469447071462</v>
      </c>
      <c r="AL145" s="11">
        <f>'OddsRatio_working_3-way'!Z145+'OddsRatio_working_3-way'!AF145</f>
        <v>1.0353250237955347</v>
      </c>
      <c r="AM145" s="11">
        <f>'OddsRatio_working_3-way'!AA145+'OddsRatio_working_3-way'!AG145</f>
        <v>-0.63314893529065519</v>
      </c>
      <c r="AN145" s="11">
        <f>'OddsRatio_working_3-way'!AB145+'OddsRatio_working_3-way'!AH145</f>
        <v>-0.4021760885048799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1.0353250237955347</v>
      </c>
      <c r="AS145" s="11">
        <f>IF(('OddsRatio_working_3-way'!X145=0),IF(Q145&gt;0,-Q145^(1/3),(-Q145)^(1/3)),'OddsRatio_working_3-way'!AM145-'OddsRatio_working_3-way'!R145/3)</f>
        <v>-0.63314893529065519</v>
      </c>
      <c r="AT145" s="11">
        <f>IF(('OddsRatio_working_3-way'!X145=0),IF(Q145&gt;0,-Q145^(1/3),(-Q145)^(1/3)),'OddsRatio_working_3-way'!AN145-'OddsRatio_working_3-way'!R145/3)</f>
        <v>-0.4021760885048799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1.34</v>
      </c>
      <c r="B146" s="4">
        <f>IF('True_Odds_Calculator_3-way'!B147="","",'True_Odds_Calculator_3-way'!B147)</f>
        <v>5.68</v>
      </c>
      <c r="C146" s="4">
        <f>IF('True_Odds_Calculator_3-way'!C147="","",'True_Odds_Calculator_3-way'!C147)</f>
        <v>9.74</v>
      </c>
      <c r="D146" s="9">
        <f t="shared" si="39"/>
        <v>0.73495580853630282</v>
      </c>
      <c r="E146" s="9">
        <f t="shared" si="40"/>
        <v>0.16767520053414603</v>
      </c>
      <c r="F146" s="9">
        <f t="shared" si="41"/>
        <v>9.73689909295513E-2</v>
      </c>
      <c r="G146" s="9">
        <f t="shared" si="42"/>
        <v>1.0606647781335334</v>
      </c>
      <c r="H146" s="9">
        <f t="shared" si="43"/>
        <v>1.3606260245654014</v>
      </c>
      <c r="I146" s="9">
        <f t="shared" si="44"/>
        <v>5.9639111616649361</v>
      </c>
      <c r="J146" s="9">
        <f t="shared" si="45"/>
        <v>10.270210160887084</v>
      </c>
      <c r="K146" s="11">
        <f t="shared" si="46"/>
        <v>0.74626865671641784</v>
      </c>
      <c r="L146" s="11">
        <f t="shared" si="47"/>
        <v>0.17605633802816903</v>
      </c>
      <c r="M146" s="11">
        <f t="shared" si="48"/>
        <v>0.10266940451745379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-0.18759623233285527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0.18561212504732028</v>
      </c>
      <c r="Q146" s="11">
        <f>2*'OddsRatio_working_3-way'!K146*'OddsRatio_working_3-way'!L146*'OddsRatio_working_3-way'!M146</f>
        <v>2.6978506547575623E-2</v>
      </c>
      <c r="R146" s="11">
        <f t="shared" si="49"/>
        <v>0</v>
      </c>
      <c r="S146" s="11">
        <f t="shared" si="50"/>
        <v>-0.98942352273890788</v>
      </c>
      <c r="T146" s="11">
        <f t="shared" si="51"/>
        <v>-0.14381155853763197</v>
      </c>
      <c r="U146" s="11">
        <f>'OddsRatio_working_3-way'!S146-'OddsRatio_working_3-way'!R146^2/3</f>
        <v>-0.98942352273890788</v>
      </c>
      <c r="V146" s="11">
        <f>'OddsRatio_working_3-way'!S146*'OddsRatio_working_3-way'!R146/3-2*'OddsRatio_working_3-way'!R146^3/27-'OddsRatio_working_3-way'!T146</f>
        <v>0.14381155853763197</v>
      </c>
      <c r="W146" s="11">
        <f>'OddsRatio_working_3-way'!V146^2+4*'OddsRatio_working_3-way'!U146^3/27</f>
        <v>-0.12281526833111786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0.18940501095545267</v>
      </c>
      <c r="Y146" s="11">
        <f>IF('OddsRatio_working_3-way'!W146&gt;=0,IF('OddsRatio_working_3-way'!V146+SQRT('OddsRatio_working_3-way'!W146)&gt;0,0,PI()),ACOS('OddsRatio_working_3-way'!V146/(2*'OddsRatio_working_3-way'!X146)))</f>
        <v>1.1813888464884172</v>
      </c>
      <c r="Z146" s="11">
        <f>'OddsRatio_working_3-way'!X146^(1/3)*COS('OddsRatio_working_3-way'!Y146/3)</f>
        <v>0.53033238906676672</v>
      </c>
      <c r="AA146" s="11">
        <f>'OddsRatio_working_3-way'!X146^(1/3)*COS(('OddsRatio_working_3-way'!Y146+2*PI())/3)</f>
        <v>-0.45599739878147955</v>
      </c>
      <c r="AB146" s="11">
        <f>'OddsRatio_working_3-way'!X146^(1/3)*COS(('OddsRatio_working_3-way'!Y146+4*PI())/3)</f>
        <v>-7.4334990285287367E-2</v>
      </c>
      <c r="AC146" s="11">
        <f>'OddsRatio_working_3-way'!X146^(1/3)*SIN('OddsRatio_working_3-way'!Y146/3)</f>
        <v>0.22035289428483751</v>
      </c>
      <c r="AD146" s="11">
        <f>'OddsRatio_working_3-way'!X146^(1/3)*SIN(('OddsRatio_working_3-way'!Y146+2*PI())/3)</f>
        <v>0.34910487423909392</v>
      </c>
      <c r="AE146" s="11">
        <f>'OddsRatio_working_3-way'!X146^(1/3)*SIN(('OddsRatio_working_3-way'!Y146+4*PI())/3)</f>
        <v>-0.56945776852393148</v>
      </c>
      <c r="AF146" s="11">
        <f>-'OddsRatio_working_3-way'!U146/(3*'OddsRatio_working_3-way'!X146^(1/3))*COS(('OddsRatio_working_3-way'!Y146)/3)</f>
        <v>0.53033238906676672</v>
      </c>
      <c r="AG146" s="11">
        <f>-'OddsRatio_working_3-way'!U146/(3*'OddsRatio_working_3-way'!X146^(1/3))*COS(('OddsRatio_working_3-way'!Y146+2*PI())/3)</f>
        <v>-0.45599739878147955</v>
      </c>
      <c r="AH146" s="11">
        <f>-'OddsRatio_working_3-way'!U146/(3*'OddsRatio_working_3-way'!X146^(1/3))*COS(('OddsRatio_working_3-way'!Y146+4*PI())/3)</f>
        <v>-7.4334990285287367E-2</v>
      </c>
      <c r="AI146" s="11">
        <f>'OddsRatio_working_3-way'!U146/(3*'OddsRatio_working_3-way'!X146^(1/3))*SIN(('OddsRatio_working_3-way'!Y146)/3)</f>
        <v>-0.22035289428483751</v>
      </c>
      <c r="AJ146" s="11">
        <f>'OddsRatio_working_3-way'!U146/(3*'OddsRatio_working_3-way'!X146^(1/3))*SIN(('OddsRatio_working_3-way'!Y146+2*PI())/3)</f>
        <v>-0.34910487423909392</v>
      </c>
      <c r="AK146" s="11">
        <f>'OddsRatio_working_3-way'!U146/(3*'OddsRatio_working_3-way'!X146^(1/3))*SIN(('OddsRatio_working_3-way'!Y146+4*PI())/3)</f>
        <v>0.56945776852393148</v>
      </c>
      <c r="AL146" s="11">
        <f>'OddsRatio_working_3-way'!Z146+'OddsRatio_working_3-way'!AF146</f>
        <v>1.0606647781335334</v>
      </c>
      <c r="AM146" s="11">
        <f>'OddsRatio_working_3-way'!AA146+'OddsRatio_working_3-way'!AG146</f>
        <v>-0.91199479756295909</v>
      </c>
      <c r="AN146" s="11">
        <f>'OddsRatio_working_3-way'!AB146+'OddsRatio_working_3-way'!AH146</f>
        <v>-0.14866998057057473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1.0606647781335334</v>
      </c>
      <c r="AS146" s="11">
        <f>IF(('OddsRatio_working_3-way'!X146=0),IF(Q146&gt;0,-Q146^(1/3),(-Q146)^(1/3)),'OddsRatio_working_3-way'!AM146-'OddsRatio_working_3-way'!R146/3)</f>
        <v>-0.91199479756295909</v>
      </c>
      <c r="AT146" s="11">
        <f>IF(('OddsRatio_working_3-way'!X146=0),IF(Q146&gt;0,-Q146^(1/3),(-Q146)^(1/3)),'OddsRatio_working_3-way'!AN146-'OddsRatio_working_3-way'!R146/3)</f>
        <v>-0.14866998057057473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3.12</v>
      </c>
      <c r="B147" s="4">
        <f>IF('True_Odds_Calculator_3-way'!B148="","",'True_Odds_Calculator_3-way'!B148)</f>
        <v>3.41</v>
      </c>
      <c r="C147" s="4">
        <f>IF('True_Odds_Calculator_3-way'!C148="","",'True_Odds_Calculator_3-way'!C148)</f>
        <v>2.42</v>
      </c>
      <c r="D147" s="9">
        <f t="shared" si="39"/>
        <v>0.31171562084933141</v>
      </c>
      <c r="E147" s="9">
        <f t="shared" si="40"/>
        <v>0.28489240064215604</v>
      </c>
      <c r="F147" s="9">
        <f t="shared" si="41"/>
        <v>0.40339197850851255</v>
      </c>
      <c r="G147" s="9">
        <f t="shared" si="42"/>
        <v>1.0415340819654491</v>
      </c>
      <c r="H147" s="9">
        <f t="shared" si="43"/>
        <v>3.208052253766752</v>
      </c>
      <c r="I147" s="9">
        <f t="shared" si="44"/>
        <v>3.5100971375367327</v>
      </c>
      <c r="J147" s="9">
        <f t="shared" si="45"/>
        <v>2.4789783963909375</v>
      </c>
      <c r="K147" s="11">
        <f t="shared" si="46"/>
        <v>0.32051282051282048</v>
      </c>
      <c r="L147" s="11">
        <f t="shared" si="47"/>
        <v>0.29325513196480935</v>
      </c>
      <c r="M147" s="11">
        <f t="shared" si="48"/>
        <v>0.41322314049586778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-0.28178437575931581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0.2310961055295899</v>
      </c>
      <c r="Q147" s="11">
        <f>2*'OddsRatio_working_3-way'!K147*'OddsRatio_working_3-way'!L147*'OddsRatio_working_3-way'!M147</f>
        <v>7.7679363203223495E-2</v>
      </c>
      <c r="R147" s="11">
        <f t="shared" si="49"/>
        <v>0</v>
      </c>
      <c r="S147" s="11">
        <f t="shared" si="50"/>
        <v>-0.82011681771518463</v>
      </c>
      <c r="T147" s="11">
        <f t="shared" si="51"/>
        <v>-0.27566951855972593</v>
      </c>
      <c r="U147" s="11">
        <f>'OddsRatio_working_3-way'!S147-'OddsRatio_working_3-way'!R147^2/3</f>
        <v>-0.82011681771518463</v>
      </c>
      <c r="V147" s="11">
        <f>'OddsRatio_working_3-way'!S147*'OddsRatio_working_3-way'!R147/3-2*'OddsRatio_working_3-way'!R147^3/27-'OddsRatio_working_3-way'!T147</f>
        <v>0.27566951855972593</v>
      </c>
      <c r="W147" s="11">
        <f>'OddsRatio_working_3-way'!V147^2+4*'OddsRatio_working_3-way'!U147^3/27</f>
        <v>-5.725379983975723E-3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0.1429327319466458</v>
      </c>
      <c r="Y147" s="11">
        <f>IF('OddsRatio_working_3-way'!W147&gt;=0,IF('OddsRatio_working_3-way'!V147+SQRT('OddsRatio_working_3-way'!W147)&gt;0,0,PI()),ACOS('OddsRatio_working_3-way'!V147/(2*'OddsRatio_working_3-way'!X147)))</f>
        <v>0.26788429654647783</v>
      </c>
      <c r="Z147" s="11">
        <f>'OddsRatio_working_3-way'!X147^(1/3)*COS('OddsRatio_working_3-way'!Y147/3)</f>
        <v>0.52076704098272453</v>
      </c>
      <c r="AA147" s="11">
        <f>'OddsRatio_working_3-way'!X147^(1/3)*COS(('OddsRatio_working_3-way'!Y147+2*PI())/3)</f>
        <v>-0.30076261407169358</v>
      </c>
      <c r="AB147" s="11">
        <f>'OddsRatio_working_3-way'!X147^(1/3)*COS(('OddsRatio_working_3-way'!Y147+4*PI())/3)</f>
        <v>-0.22000442691103067</v>
      </c>
      <c r="AC147" s="11">
        <f>'OddsRatio_working_3-way'!X147^(1/3)*SIN('OddsRatio_working_3-way'!Y147/3)</f>
        <v>4.6625761096474885E-2</v>
      </c>
      <c r="AD147" s="11">
        <f>'OddsRatio_working_3-way'!X147^(1/3)*SIN(('OddsRatio_working_3-way'!Y147+2*PI())/3)</f>
        <v>0.427684606396454</v>
      </c>
      <c r="AE147" s="11">
        <f>'OddsRatio_working_3-way'!X147^(1/3)*SIN(('OddsRatio_working_3-way'!Y147+4*PI())/3)</f>
        <v>-0.47431036749292882</v>
      </c>
      <c r="AF147" s="11">
        <f>-'OddsRatio_working_3-way'!U147/(3*'OddsRatio_working_3-way'!X147^(1/3))*COS(('OddsRatio_working_3-way'!Y147)/3)</f>
        <v>0.52076704098272453</v>
      </c>
      <c r="AG147" s="11">
        <f>-'OddsRatio_working_3-way'!U147/(3*'OddsRatio_working_3-way'!X147^(1/3))*COS(('OddsRatio_working_3-way'!Y147+2*PI())/3)</f>
        <v>-0.30076261407169358</v>
      </c>
      <c r="AH147" s="11">
        <f>-'OddsRatio_working_3-way'!U147/(3*'OddsRatio_working_3-way'!X147^(1/3))*COS(('OddsRatio_working_3-way'!Y147+4*PI())/3)</f>
        <v>-0.22000442691103067</v>
      </c>
      <c r="AI147" s="11">
        <f>'OddsRatio_working_3-way'!U147/(3*'OddsRatio_working_3-way'!X147^(1/3))*SIN(('OddsRatio_working_3-way'!Y147)/3)</f>
        <v>-4.6625761096474885E-2</v>
      </c>
      <c r="AJ147" s="11">
        <f>'OddsRatio_working_3-way'!U147/(3*'OddsRatio_working_3-way'!X147^(1/3))*SIN(('OddsRatio_working_3-way'!Y147+2*PI())/3)</f>
        <v>-0.427684606396454</v>
      </c>
      <c r="AK147" s="11">
        <f>'OddsRatio_working_3-way'!U147/(3*'OddsRatio_working_3-way'!X147^(1/3))*SIN(('OddsRatio_working_3-way'!Y147+4*PI())/3)</f>
        <v>0.47431036749292882</v>
      </c>
      <c r="AL147" s="11">
        <f>'OddsRatio_working_3-way'!Z147+'OddsRatio_working_3-way'!AF147</f>
        <v>1.0415340819654491</v>
      </c>
      <c r="AM147" s="11">
        <f>'OddsRatio_working_3-way'!AA147+'OddsRatio_working_3-way'!AG147</f>
        <v>-0.60152522814338716</v>
      </c>
      <c r="AN147" s="11">
        <f>'OddsRatio_working_3-way'!AB147+'OddsRatio_working_3-way'!AH147</f>
        <v>-0.44000885382206134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1.0415340819654491</v>
      </c>
      <c r="AS147" s="11">
        <f>IF(('OddsRatio_working_3-way'!X147=0),IF(Q147&gt;0,-Q147^(1/3),(-Q147)^(1/3)),'OddsRatio_working_3-way'!AM147-'OddsRatio_working_3-way'!R147/3)</f>
        <v>-0.60152522814338716</v>
      </c>
      <c r="AT147" s="11">
        <f>IF(('OddsRatio_working_3-way'!X147=0),IF(Q147&gt;0,-Q147^(1/3),(-Q147)^(1/3)),'OddsRatio_working_3-way'!AN147-'OddsRatio_working_3-way'!R147/3)</f>
        <v>-0.44000885382206134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1.98</v>
      </c>
      <c r="B148" s="4">
        <f>IF('True_Odds_Calculator_3-way'!B149="","",'True_Odds_Calculator_3-way'!B149)</f>
        <v>3.99</v>
      </c>
      <c r="C148" s="4">
        <f>IF('True_Odds_Calculator_3-way'!C149="","",'True_Odds_Calculator_3-way'!C149)</f>
        <v>3.65</v>
      </c>
      <c r="D148" s="9">
        <f t="shared" si="39"/>
        <v>0.493329735323847</v>
      </c>
      <c r="E148" s="9">
        <f t="shared" si="40"/>
        <v>0.24192423489868337</v>
      </c>
      <c r="F148" s="9">
        <f t="shared" si="41"/>
        <v>0.26474602977746964</v>
      </c>
      <c r="G148" s="9">
        <f t="shared" si="42"/>
        <v>1.0480018477295872</v>
      </c>
      <c r="H148" s="9">
        <f t="shared" si="43"/>
        <v>2.0270418107749952</v>
      </c>
      <c r="I148" s="9">
        <f t="shared" si="44"/>
        <v>4.1335255247114659</v>
      </c>
      <c r="J148" s="9">
        <f t="shared" si="45"/>
        <v>3.7772048964834064</v>
      </c>
      <c r="K148" s="11">
        <f t="shared" si="46"/>
        <v>0.50505050505050508</v>
      </c>
      <c r="L148" s="11">
        <f t="shared" si="47"/>
        <v>0.25062656641604009</v>
      </c>
      <c r="M148" s="11">
        <f t="shared" si="48"/>
        <v>0.27397260273972601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-0.26928501549986761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0.22957629302258001</v>
      </c>
      <c r="Q148" s="11">
        <f>2*'OddsRatio_working_3-way'!K148*'OddsRatio_working_3-way'!L148*'OddsRatio_working_3-way'!M148</f>
        <v>6.9358396683558907E-2</v>
      </c>
      <c r="R148" s="11">
        <f t="shared" si="49"/>
        <v>0</v>
      </c>
      <c r="S148" s="11">
        <f t="shared" si="50"/>
        <v>-0.85254017048227804</v>
      </c>
      <c r="T148" s="11">
        <f t="shared" si="51"/>
        <v>-0.25756500618799938</v>
      </c>
      <c r="U148" s="11">
        <f>'OddsRatio_working_3-way'!S148-'OddsRatio_working_3-way'!R148^2/3</f>
        <v>-0.85254017048227804</v>
      </c>
      <c r="V148" s="11">
        <f>'OddsRatio_working_3-way'!S148*'OddsRatio_working_3-way'!R148/3-2*'OddsRatio_working_3-way'!R148^3/27-'OddsRatio_working_3-way'!T148</f>
        <v>0.25756500618799938</v>
      </c>
      <c r="W148" s="11">
        <f>'OddsRatio_working_3-way'!V148^2+4*'OddsRatio_working_3-way'!U148^3/27</f>
        <v>-2.5459866061331868E-2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0.151492242766714</v>
      </c>
      <c r="Y148" s="11">
        <f>IF('OddsRatio_working_3-way'!W148&gt;=0,IF('OddsRatio_working_3-way'!V148+SQRT('OddsRatio_working_3-way'!W148)&gt;0,0,PI()),ACOS('OddsRatio_working_3-way'!V148/(2*'OddsRatio_working_3-way'!X148)))</f>
        <v>0.55463436461925708</v>
      </c>
      <c r="Z148" s="11">
        <f>'OddsRatio_working_3-way'!X148^(1/3)*COS('OddsRatio_working_3-way'!Y148/3)</f>
        <v>0.52400092386479369</v>
      </c>
      <c r="AA148" s="11">
        <f>'OddsRatio_working_3-way'!X148^(1/3)*COS(('OddsRatio_working_3-way'!Y148+2*PI())/3)</f>
        <v>-0.34686692446148742</v>
      </c>
      <c r="AB148" s="11">
        <f>'OddsRatio_working_3-way'!X148^(1/3)*COS(('OddsRatio_working_3-way'!Y148+4*PI())/3)</f>
        <v>-0.17713399940330635</v>
      </c>
      <c r="AC148" s="11">
        <f>'OddsRatio_working_3-way'!X148^(1/3)*SIN('OddsRatio_working_3-way'!Y148/3)</f>
        <v>9.7995349972683388E-2</v>
      </c>
      <c r="AD148" s="11">
        <f>'OddsRatio_working_3-way'!X148^(1/3)*SIN(('OddsRatio_working_3-way'!Y148+2*PI())/3)</f>
        <v>0.4048004366870851</v>
      </c>
      <c r="AE148" s="11">
        <f>'OddsRatio_working_3-way'!X148^(1/3)*SIN(('OddsRatio_working_3-way'!Y148+4*PI())/3)</f>
        <v>-0.50279578665976854</v>
      </c>
      <c r="AF148" s="11">
        <f>-'OddsRatio_working_3-way'!U148/(3*'OddsRatio_working_3-way'!X148^(1/3))*COS(('OddsRatio_working_3-way'!Y148)/3)</f>
        <v>0.52400092386479358</v>
      </c>
      <c r="AG148" s="11">
        <f>-'OddsRatio_working_3-way'!U148/(3*'OddsRatio_working_3-way'!X148^(1/3))*COS(('OddsRatio_working_3-way'!Y148+2*PI())/3)</f>
        <v>-0.34686692446148737</v>
      </c>
      <c r="AH148" s="11">
        <f>-'OddsRatio_working_3-way'!U148/(3*'OddsRatio_working_3-way'!X148^(1/3))*COS(('OddsRatio_working_3-way'!Y148+4*PI())/3)</f>
        <v>-0.17713399940330632</v>
      </c>
      <c r="AI148" s="11">
        <f>'OddsRatio_working_3-way'!U148/(3*'OddsRatio_working_3-way'!X148^(1/3))*SIN(('OddsRatio_working_3-way'!Y148)/3)</f>
        <v>-9.7995349972683374E-2</v>
      </c>
      <c r="AJ148" s="11">
        <f>'OddsRatio_working_3-way'!U148/(3*'OddsRatio_working_3-way'!X148^(1/3))*SIN(('OddsRatio_working_3-way'!Y148+2*PI())/3)</f>
        <v>-0.40480043668708499</v>
      </c>
      <c r="AK148" s="11">
        <f>'OddsRatio_working_3-way'!U148/(3*'OddsRatio_working_3-way'!X148^(1/3))*SIN(('OddsRatio_working_3-way'!Y148+4*PI())/3)</f>
        <v>0.50279578665976854</v>
      </c>
      <c r="AL148" s="11">
        <f>'OddsRatio_working_3-way'!Z148+'OddsRatio_working_3-way'!AF148</f>
        <v>1.0480018477295872</v>
      </c>
      <c r="AM148" s="11">
        <f>'OddsRatio_working_3-way'!AA148+'OddsRatio_working_3-way'!AG148</f>
        <v>-0.69373384892297474</v>
      </c>
      <c r="AN148" s="11">
        <f>'OddsRatio_working_3-way'!AB148+'OddsRatio_working_3-way'!AH148</f>
        <v>-0.35426799880661264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1.0480018477295872</v>
      </c>
      <c r="AS148" s="11">
        <f>IF(('OddsRatio_working_3-way'!X148=0),IF(Q148&gt;0,-Q148^(1/3),(-Q148)^(1/3)),'OddsRatio_working_3-way'!AM148-'OddsRatio_working_3-way'!R148/3)</f>
        <v>-0.69373384892297474</v>
      </c>
      <c r="AT148" s="11">
        <f>IF(('OddsRatio_working_3-way'!X148=0),IF(Q148&gt;0,-Q148^(1/3),(-Q148)^(1/3)),'OddsRatio_working_3-way'!AN148-'OddsRatio_working_3-way'!R148/3)</f>
        <v>-0.35426799880661264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1.78</v>
      </c>
      <c r="B149" s="4">
        <f>IF('True_Odds_Calculator_3-way'!B150="","",'True_Odds_Calculator_3-way'!B150)</f>
        <v>3.66</v>
      </c>
      <c r="C149" s="4">
        <f>IF('True_Odds_Calculator_3-way'!C150="","",'True_Odds_Calculator_3-way'!C150)</f>
        <v>5.13</v>
      </c>
      <c r="D149" s="9">
        <f t="shared" si="39"/>
        <v>0.54942541906585141</v>
      </c>
      <c r="E149" s="9">
        <f t="shared" si="40"/>
        <v>0.26338703136426755</v>
      </c>
      <c r="F149" s="9">
        <f t="shared" si="41"/>
        <v>0.18718754956988112</v>
      </c>
      <c r="G149" s="9">
        <f t="shared" si="42"/>
        <v>1.051388776530394</v>
      </c>
      <c r="H149" s="9">
        <f t="shared" si="43"/>
        <v>1.8200832456937071</v>
      </c>
      <c r="I149" s="9">
        <f t="shared" si="44"/>
        <v>3.7966941455708483</v>
      </c>
      <c r="J149" s="9">
        <f t="shared" si="45"/>
        <v>5.3422356470705257</v>
      </c>
      <c r="K149" s="11">
        <f t="shared" si="46"/>
        <v>0.5617977528089888</v>
      </c>
      <c r="L149" s="11">
        <f t="shared" si="47"/>
        <v>0.27322404371584696</v>
      </c>
      <c r="M149" s="11">
        <f t="shared" si="48"/>
        <v>0.19493177387914232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-0.25639398838883087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0.22650480878386248</v>
      </c>
      <c r="Q149" s="11">
        <f>2*'OddsRatio_working_3-way'!K149*'OddsRatio_working_3-way'!L149*'OddsRatio_working_3-way'!M149</f>
        <v>5.9842750008946496E-2</v>
      </c>
      <c r="R149" s="11">
        <f t="shared" si="49"/>
        <v>0</v>
      </c>
      <c r="S149" s="11">
        <f t="shared" si="50"/>
        <v>-0.88342480339421858</v>
      </c>
      <c r="T149" s="11">
        <f t="shared" si="51"/>
        <v>-0.23340153326135235</v>
      </c>
      <c r="U149" s="11">
        <f>'OddsRatio_working_3-way'!S149-'OddsRatio_working_3-way'!R149^2/3</f>
        <v>-0.88342480339421858</v>
      </c>
      <c r="V149" s="11">
        <f>'OddsRatio_working_3-way'!S149*'OddsRatio_working_3-way'!R149/3-2*'OddsRatio_working_3-way'!R149^3/27-'OddsRatio_working_3-way'!T149</f>
        <v>0.23340153326135235</v>
      </c>
      <c r="W149" s="11">
        <f>'OddsRatio_working_3-way'!V149^2+4*'OddsRatio_working_3-way'!U149^3/27</f>
        <v>-4.7665873709857802E-2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0.15979842727527699</v>
      </c>
      <c r="Y149" s="11">
        <f>IF('OddsRatio_working_3-way'!W149&gt;=0,IF('OddsRatio_working_3-way'!V149+SQRT('OddsRatio_working_3-way'!W149)&gt;0,0,PI()),ACOS('OddsRatio_working_3-way'!V149/(2*'OddsRatio_working_3-way'!X149)))</f>
        <v>0.75203554918000992</v>
      </c>
      <c r="Z149" s="11">
        <f>'OddsRatio_working_3-way'!X149^(1/3)*COS('OddsRatio_working_3-way'!Y149/3)</f>
        <v>0.5256943882651971</v>
      </c>
      <c r="AA149" s="11">
        <f>'OddsRatio_working_3-way'!X149^(1/3)*COS(('OddsRatio_working_3-way'!Y149+2*PI())/3)</f>
        <v>-0.37942445803261832</v>
      </c>
      <c r="AB149" s="11">
        <f>'OddsRatio_working_3-way'!X149^(1/3)*COS(('OddsRatio_working_3-way'!Y149+4*PI())/3)</f>
        <v>-0.14626993023257889</v>
      </c>
      <c r="AC149" s="11">
        <f>'OddsRatio_working_3-way'!X149^(1/3)*SIN('OddsRatio_working_3-way'!Y149/3)</f>
        <v>0.13461182938813301</v>
      </c>
      <c r="AD149" s="11">
        <f>'OddsRatio_working_3-way'!X149^(1/3)*SIN(('OddsRatio_working_3-way'!Y149+2*PI())/3)</f>
        <v>0.38795878017051433</v>
      </c>
      <c r="AE149" s="11">
        <f>'OddsRatio_working_3-way'!X149^(1/3)*SIN(('OddsRatio_working_3-way'!Y149+4*PI())/3)</f>
        <v>-0.5225706095586472</v>
      </c>
      <c r="AF149" s="11">
        <f>-'OddsRatio_working_3-way'!U149/(3*'OddsRatio_working_3-way'!X149^(1/3))*COS(('OddsRatio_working_3-way'!Y149)/3)</f>
        <v>0.52569438826519688</v>
      </c>
      <c r="AG149" s="11">
        <f>-'OddsRatio_working_3-way'!U149/(3*'OddsRatio_working_3-way'!X149^(1/3))*COS(('OddsRatio_working_3-way'!Y149+2*PI())/3)</f>
        <v>-0.37942445803261821</v>
      </c>
      <c r="AH149" s="11">
        <f>-'OddsRatio_working_3-way'!U149/(3*'OddsRatio_working_3-way'!X149^(1/3))*COS(('OddsRatio_working_3-way'!Y149+4*PI())/3)</f>
        <v>-0.14626993023257884</v>
      </c>
      <c r="AI149" s="11">
        <f>'OddsRatio_working_3-way'!U149/(3*'OddsRatio_working_3-way'!X149^(1/3))*SIN(('OddsRatio_working_3-way'!Y149)/3)</f>
        <v>-0.13461182938813296</v>
      </c>
      <c r="AJ149" s="11">
        <f>'OddsRatio_working_3-way'!U149/(3*'OddsRatio_working_3-way'!X149^(1/3))*SIN(('OddsRatio_working_3-way'!Y149+2*PI())/3)</f>
        <v>-0.38795878017051416</v>
      </c>
      <c r="AK149" s="11">
        <f>'OddsRatio_working_3-way'!U149/(3*'OddsRatio_working_3-way'!X149^(1/3))*SIN(('OddsRatio_working_3-way'!Y149+4*PI())/3)</f>
        <v>0.52257060955864698</v>
      </c>
      <c r="AL149" s="11">
        <f>'OddsRatio_working_3-way'!Z149+'OddsRatio_working_3-way'!AF149</f>
        <v>1.051388776530394</v>
      </c>
      <c r="AM149" s="11">
        <f>'OddsRatio_working_3-way'!AA149+'OddsRatio_working_3-way'!AG149</f>
        <v>-0.75884891606523652</v>
      </c>
      <c r="AN149" s="11">
        <f>'OddsRatio_working_3-way'!AB149+'OddsRatio_working_3-way'!AH149</f>
        <v>-0.29253986046515773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1.051388776530394</v>
      </c>
      <c r="AS149" s="11">
        <f>IF(('OddsRatio_working_3-way'!X149=0),IF(Q149&gt;0,-Q149^(1/3),(-Q149)^(1/3)),'OddsRatio_working_3-way'!AM149-'OddsRatio_working_3-way'!R149/3)</f>
        <v>-0.75884891606523652</v>
      </c>
      <c r="AT149" s="11">
        <f>IF(('OddsRatio_working_3-way'!X149=0),IF(Q149&gt;0,-Q149^(1/3),(-Q149)^(1/3)),'OddsRatio_working_3-way'!AN149-'OddsRatio_working_3-way'!R149/3)</f>
        <v>-0.29253986046515773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2.59</v>
      </c>
      <c r="B150" s="4">
        <f>IF('True_Odds_Calculator_3-way'!B151="","",'True_Odds_Calculator_3-way'!B151)</f>
        <v>3.36</v>
      </c>
      <c r="C150" s="4">
        <f>IF('True_Odds_Calculator_3-way'!C151="","",'True_Odds_Calculator_3-way'!C151)</f>
        <v>2.96</v>
      </c>
      <c r="D150" s="9">
        <f t="shared" si="39"/>
        <v>0.37846070174505142</v>
      </c>
      <c r="E150" s="9">
        <f t="shared" si="40"/>
        <v>0.29090051423580737</v>
      </c>
      <c r="F150" s="9">
        <f t="shared" si="41"/>
        <v>0.33063878401914143</v>
      </c>
      <c r="G150" s="9">
        <f t="shared" si="42"/>
        <v>1.0328819273066858</v>
      </c>
      <c r="H150" s="9">
        <f t="shared" si="43"/>
        <v>2.6422822644176307</v>
      </c>
      <c r="I150" s="9">
        <f t="shared" si="44"/>
        <v>3.4376013484437786</v>
      </c>
      <c r="J150" s="9">
        <f t="shared" si="45"/>
        <v>3.0244485775211043</v>
      </c>
      <c r="K150" s="11">
        <f t="shared" si="46"/>
        <v>0.38610038610038611</v>
      </c>
      <c r="L150" s="11">
        <f t="shared" si="47"/>
        <v>0.29761904761904762</v>
      </c>
      <c r="M150" s="11">
        <f t="shared" si="48"/>
        <v>0.33783783783783783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-0.28551862673484318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0.22943344613228783</v>
      </c>
      <c r="Q150" s="11">
        <f>2*'OddsRatio_working_3-way'!K150*'OddsRatio_working_3-way'!L150*'OddsRatio_working_3-way'!M150</f>
        <v>7.764245215982668E-2</v>
      </c>
      <c r="R150" s="11">
        <f t="shared" si="49"/>
        <v>0</v>
      </c>
      <c r="S150" s="11">
        <f t="shared" si="50"/>
        <v>-0.80356734954934894</v>
      </c>
      <c r="T150" s="11">
        <f t="shared" si="51"/>
        <v>-0.27193480526204705</v>
      </c>
      <c r="U150" s="11">
        <f>'OddsRatio_working_3-way'!S150-'OddsRatio_working_3-way'!R150^2/3</f>
        <v>-0.80356734954934894</v>
      </c>
      <c r="V150" s="11">
        <f>'OddsRatio_working_3-way'!S150*'OddsRatio_working_3-way'!R150/3-2*'OddsRatio_working_3-way'!R150^3/27-'OddsRatio_working_3-way'!T150</f>
        <v>0.27193480526204705</v>
      </c>
      <c r="W150" s="11">
        <f>'OddsRatio_working_3-way'!V150^2+4*'OddsRatio_working_3-way'!U150^3/27</f>
        <v>-2.9225578191690305E-3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0.13862818628626403</v>
      </c>
      <c r="Y150" s="11">
        <f>IF('OddsRatio_working_3-way'!W150&gt;=0,IF('OddsRatio_working_3-way'!V150+SQRT('OddsRatio_working_3-way'!W150)&gt;0,0,PI()),ACOS('OddsRatio_working_3-way'!V150/(2*'OddsRatio_working_3-way'!X150)))</f>
        <v>0.19624161471010959</v>
      </c>
      <c r="Z150" s="11">
        <f>'OddsRatio_working_3-way'!X150^(1/3)*COS('OddsRatio_working_3-way'!Y150/3)</f>
        <v>0.51644096365334291</v>
      </c>
      <c r="AA150" s="11">
        <f>'OddsRatio_working_3-way'!X150^(1/3)*COS(('OddsRatio_working_3-way'!Y150+2*PI())/3)</f>
        <v>-0.28751870161801918</v>
      </c>
      <c r="AB150" s="11">
        <f>'OddsRatio_working_3-way'!X150^(1/3)*COS(('OddsRatio_working_3-way'!Y150+4*PI())/3)</f>
        <v>-0.22892226203532365</v>
      </c>
      <c r="AC150" s="11">
        <f>'OddsRatio_working_3-way'!X150^(1/3)*SIN('OddsRatio_working_3-way'!Y150/3)</f>
        <v>3.3830670166622945E-2</v>
      </c>
      <c r="AD150" s="11">
        <f>'OddsRatio_working_3-way'!X150^(1/3)*SIN(('OddsRatio_working_3-way'!Y150+2*PI())/3)</f>
        <v>0.43033565899539944</v>
      </c>
      <c r="AE150" s="11">
        <f>'OddsRatio_working_3-way'!X150^(1/3)*SIN(('OddsRatio_working_3-way'!Y150+4*PI())/3)</f>
        <v>-0.46416632916202233</v>
      </c>
      <c r="AF150" s="11">
        <f>-'OddsRatio_working_3-way'!U150/(3*'OddsRatio_working_3-way'!X150^(1/3))*COS(('OddsRatio_working_3-way'!Y150)/3)</f>
        <v>0.51644096365334302</v>
      </c>
      <c r="AG150" s="11">
        <f>-'OddsRatio_working_3-way'!U150/(3*'OddsRatio_working_3-way'!X150^(1/3))*COS(('OddsRatio_working_3-way'!Y150+2*PI())/3)</f>
        <v>-0.28751870161801923</v>
      </c>
      <c r="AH150" s="11">
        <f>-'OddsRatio_working_3-way'!U150/(3*'OddsRatio_working_3-way'!X150^(1/3))*COS(('OddsRatio_working_3-way'!Y150+4*PI())/3)</f>
        <v>-0.2289222620353237</v>
      </c>
      <c r="AI150" s="11">
        <f>'OddsRatio_working_3-way'!U150/(3*'OddsRatio_working_3-way'!X150^(1/3))*SIN(('OddsRatio_working_3-way'!Y150)/3)</f>
        <v>-3.3830670166622952E-2</v>
      </c>
      <c r="AJ150" s="11">
        <f>'OddsRatio_working_3-way'!U150/(3*'OddsRatio_working_3-way'!X150^(1/3))*SIN(('OddsRatio_working_3-way'!Y150+2*PI())/3)</f>
        <v>-0.43033565899539955</v>
      </c>
      <c r="AK150" s="11">
        <f>'OddsRatio_working_3-way'!U150/(3*'OddsRatio_working_3-way'!X150^(1/3))*SIN(('OddsRatio_working_3-way'!Y150+4*PI())/3)</f>
        <v>0.46416632916202244</v>
      </c>
      <c r="AL150" s="11">
        <f>'OddsRatio_working_3-way'!Z150+'OddsRatio_working_3-way'!AF150</f>
        <v>1.0328819273066858</v>
      </c>
      <c r="AM150" s="11">
        <f>'OddsRatio_working_3-way'!AA150+'OddsRatio_working_3-way'!AG150</f>
        <v>-0.57503740323603836</v>
      </c>
      <c r="AN150" s="11">
        <f>'OddsRatio_working_3-way'!AB150+'OddsRatio_working_3-way'!AH150</f>
        <v>-0.45784452407064735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1.0328819273066858</v>
      </c>
      <c r="AS150" s="11">
        <f>IF(('OddsRatio_working_3-way'!X150=0),IF(Q150&gt;0,-Q150^(1/3),(-Q150)^(1/3)),'OddsRatio_working_3-way'!AM150-'OddsRatio_working_3-way'!R150/3)</f>
        <v>-0.57503740323603836</v>
      </c>
      <c r="AT150" s="11">
        <f>IF(('OddsRatio_working_3-way'!X150=0),IF(Q150&gt;0,-Q150^(1/3),(-Q150)^(1/3)),'OddsRatio_working_3-way'!AN150-'OddsRatio_working_3-way'!R150/3)</f>
        <v>-0.45784452407064735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2.12</v>
      </c>
      <c r="B151" s="4">
        <f>IF('True_Odds_Calculator_3-way'!B152="","",'True_Odds_Calculator_3-way'!B152)</f>
        <v>3.58</v>
      </c>
      <c r="C151" s="4">
        <f>IF('True_Odds_Calculator_3-way'!C152="","",'True_Odds_Calculator_3-way'!C152)</f>
        <v>3.69</v>
      </c>
      <c r="D151" s="9">
        <f t="shared" si="39"/>
        <v>0.46319190442216146</v>
      </c>
      <c r="E151" s="9">
        <f t="shared" si="40"/>
        <v>0.27250306351063197</v>
      </c>
      <c r="F151" s="9">
        <f t="shared" si="41"/>
        <v>0.26430503206720646</v>
      </c>
      <c r="G151" s="9">
        <f t="shared" si="42"/>
        <v>1.0347610523939053</v>
      </c>
      <c r="H151" s="9">
        <f t="shared" si="43"/>
        <v>2.158932378681174</v>
      </c>
      <c r="I151" s="9">
        <f t="shared" si="44"/>
        <v>3.6696835151762763</v>
      </c>
      <c r="J151" s="9">
        <f t="shared" si="45"/>
        <v>3.7835072309396058</v>
      </c>
      <c r="K151" s="11">
        <f t="shared" si="46"/>
        <v>0.47169811320754712</v>
      </c>
      <c r="L151" s="11">
        <f t="shared" si="47"/>
        <v>0.27932960893854747</v>
      </c>
      <c r="M151" s="11">
        <f t="shared" si="48"/>
        <v>0.2710027100271003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-0.27755225164774033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0.228168456450033</v>
      </c>
      <c r="Q151" s="11">
        <f>2*'OddsRatio_working_3-way'!K151*'OddsRatio_working_3-way'!L151*'OddsRatio_working_3-way'!M151</f>
        <v>7.1414227370902361E-2</v>
      </c>
      <c r="R151" s="11">
        <f t="shared" si="49"/>
        <v>0</v>
      </c>
      <c r="S151" s="11">
        <f t="shared" si="50"/>
        <v>-0.82207388012696248</v>
      </c>
      <c r="T151" s="11">
        <f t="shared" si="51"/>
        <v>-0.25730011897557514</v>
      </c>
      <c r="U151" s="11">
        <f>'OddsRatio_working_3-way'!S151-'OddsRatio_working_3-way'!R151^2/3</f>
        <v>-0.82207388012696248</v>
      </c>
      <c r="V151" s="11">
        <f>'OddsRatio_working_3-way'!S151*'OddsRatio_working_3-way'!R151/3-2*'OddsRatio_working_3-way'!R151^3/27-'OddsRatio_working_3-way'!T151</f>
        <v>0.25730011897557514</v>
      </c>
      <c r="W151" s="11">
        <f>'OddsRatio_working_3-way'!V151^2+4*'OddsRatio_working_3-way'!U151^3/27</f>
        <v>-1.6102133266951091E-2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0.14344466223233632</v>
      </c>
      <c r="Y151" s="11">
        <f>IF('OddsRatio_working_3-way'!W151&gt;=0,IF('OddsRatio_working_3-way'!V151+SQRT('OddsRatio_working_3-way'!W151)&gt;0,0,PI()),ACOS('OddsRatio_working_3-way'!V151/(2*'OddsRatio_working_3-way'!X151)))</f>
        <v>0.45817332732517468</v>
      </c>
      <c r="Z151" s="11">
        <f>'OddsRatio_working_3-way'!X151^(1/3)*COS('OddsRatio_working_3-way'!Y151/3)</f>
        <v>0.51738052619695274</v>
      </c>
      <c r="AA151" s="11">
        <f>'OddsRatio_working_3-way'!X151^(1/3)*COS(('OddsRatio_working_3-way'!Y151+2*PI())/3)</f>
        <v>-0.3276577435937349</v>
      </c>
      <c r="AB151" s="11">
        <f>'OddsRatio_working_3-way'!X151^(1/3)*COS(('OddsRatio_working_3-way'!Y151+4*PI())/3)</f>
        <v>-0.18972278260321801</v>
      </c>
      <c r="AC151" s="11">
        <f>'OddsRatio_working_3-way'!X151^(1/3)*SIN('OddsRatio_working_3-way'!Y151/3)</f>
        <v>7.9636786858535522E-2</v>
      </c>
      <c r="AD151" s="11">
        <f>'OddsRatio_working_3-way'!X151^(1/3)*SIN(('OddsRatio_working_3-way'!Y151+2*PI())/3)</f>
        <v>0.40824628568065363</v>
      </c>
      <c r="AE151" s="11">
        <f>'OddsRatio_working_3-way'!X151^(1/3)*SIN(('OddsRatio_working_3-way'!Y151+4*PI())/3)</f>
        <v>-0.48788307253918911</v>
      </c>
      <c r="AF151" s="11">
        <f>-'OddsRatio_working_3-way'!U151/(3*'OddsRatio_working_3-way'!X151^(1/3))*COS(('OddsRatio_working_3-way'!Y151)/3)</f>
        <v>0.51738052619695263</v>
      </c>
      <c r="AG151" s="11">
        <f>-'OddsRatio_working_3-way'!U151/(3*'OddsRatio_working_3-way'!X151^(1/3))*COS(('OddsRatio_working_3-way'!Y151+2*PI())/3)</f>
        <v>-0.32765774359373484</v>
      </c>
      <c r="AH151" s="11">
        <f>-'OddsRatio_working_3-way'!U151/(3*'OddsRatio_working_3-way'!X151^(1/3))*COS(('OddsRatio_working_3-way'!Y151+4*PI())/3)</f>
        <v>-0.18972278260321795</v>
      </c>
      <c r="AI151" s="11">
        <f>'OddsRatio_working_3-way'!U151/(3*'OddsRatio_working_3-way'!X151^(1/3))*SIN(('OddsRatio_working_3-way'!Y151)/3)</f>
        <v>-7.9636786858535508E-2</v>
      </c>
      <c r="AJ151" s="11">
        <f>'OddsRatio_working_3-way'!U151/(3*'OddsRatio_working_3-way'!X151^(1/3))*SIN(('OddsRatio_working_3-way'!Y151+2*PI())/3)</f>
        <v>-0.40824628568065352</v>
      </c>
      <c r="AK151" s="11">
        <f>'OddsRatio_working_3-way'!U151/(3*'OddsRatio_working_3-way'!X151^(1/3))*SIN(('OddsRatio_working_3-way'!Y151+4*PI())/3)</f>
        <v>0.487883072539189</v>
      </c>
      <c r="AL151" s="11">
        <f>'OddsRatio_working_3-way'!Z151+'OddsRatio_working_3-way'!AF151</f>
        <v>1.0347610523939053</v>
      </c>
      <c r="AM151" s="11">
        <f>'OddsRatio_working_3-way'!AA151+'OddsRatio_working_3-way'!AG151</f>
        <v>-0.65531548718746979</v>
      </c>
      <c r="AN151" s="11">
        <f>'OddsRatio_working_3-way'!AB151+'OddsRatio_working_3-way'!AH151</f>
        <v>-0.37944556520643596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1.0347610523939053</v>
      </c>
      <c r="AS151" s="11">
        <f>IF(('OddsRatio_working_3-way'!X151=0),IF(Q151&gt;0,-Q151^(1/3),(-Q151)^(1/3)),'OddsRatio_working_3-way'!AM151-'OddsRatio_working_3-way'!R151/3)</f>
        <v>-0.65531548718746979</v>
      </c>
      <c r="AT151" s="11">
        <f>IF(('OddsRatio_working_3-way'!X151=0),IF(Q151&gt;0,-Q151^(1/3),(-Q151)^(1/3)),'OddsRatio_working_3-way'!AN151-'OddsRatio_working_3-way'!R151/3)</f>
        <v>-0.37944556520643596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2.29</v>
      </c>
      <c r="B152" s="4">
        <f>IF('True_Odds_Calculator_3-way'!B153="","",'True_Odds_Calculator_3-way'!B153)</f>
        <v>3.23</v>
      </c>
      <c r="C152" s="4">
        <f>IF('True_Odds_Calculator_3-way'!C153="","",'True_Odds_Calculator_3-way'!C153)</f>
        <v>3.62</v>
      </c>
      <c r="D152" s="9">
        <f t="shared" si="39"/>
        <v>0.42825706242773692</v>
      </c>
      <c r="E152" s="9">
        <f t="shared" si="40"/>
        <v>0.30230929930427802</v>
      </c>
      <c r="F152" s="9">
        <f t="shared" si="41"/>
        <v>0.26943363826798505</v>
      </c>
      <c r="G152" s="9">
        <f t="shared" si="42"/>
        <v>1.0349194873772074</v>
      </c>
      <c r="H152" s="9">
        <f t="shared" si="43"/>
        <v>2.3350461387165975</v>
      </c>
      <c r="I152" s="9">
        <f t="shared" si="44"/>
        <v>3.3078704568511728</v>
      </c>
      <c r="J152" s="9">
        <f t="shared" si="45"/>
        <v>3.7114890569282832</v>
      </c>
      <c r="K152" s="11">
        <f t="shared" si="46"/>
        <v>0.4366812227074236</v>
      </c>
      <c r="L152" s="11">
        <f t="shared" si="47"/>
        <v>0.30959752321981426</v>
      </c>
      <c r="M152" s="11">
        <f t="shared" si="48"/>
        <v>0.27624309392265195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-0.28148113235803907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0.22930936724283574</v>
      </c>
      <c r="Q152" s="11">
        <f>2*'OddsRatio_working_3-way'!K152*'OddsRatio_working_3-way'!L152*'OddsRatio_working_3-way'!M152</f>
        <v>7.4693604965093086E-2</v>
      </c>
      <c r="R152" s="11">
        <f t="shared" si="49"/>
        <v>0</v>
      </c>
      <c r="S152" s="11">
        <f t="shared" si="50"/>
        <v>-0.81465270983476878</v>
      </c>
      <c r="T152" s="11">
        <f t="shared" si="51"/>
        <v>-0.2653591888712602</v>
      </c>
      <c r="U152" s="11">
        <f>'OddsRatio_working_3-way'!S152-'OddsRatio_working_3-way'!R152^2/3</f>
        <v>-0.81465270983476878</v>
      </c>
      <c r="V152" s="11">
        <f>'OddsRatio_working_3-way'!S152*'OddsRatio_working_3-way'!R152/3-2*'OddsRatio_working_3-way'!R152^3/27-'OddsRatio_working_3-way'!T152</f>
        <v>0.2653591888712602</v>
      </c>
      <c r="W152" s="11">
        <f>'OddsRatio_working_3-way'!V152^2+4*'OddsRatio_working_3-way'!U152^3/27</f>
        <v>-9.6810391661324852E-3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0.14150665910527466</v>
      </c>
      <c r="Y152" s="11">
        <f>IF('OddsRatio_working_3-way'!W152&gt;=0,IF('OddsRatio_working_3-way'!V152+SQRT('OddsRatio_working_3-way'!W152)&gt;0,0,PI()),ACOS('OddsRatio_working_3-way'!V152/(2*'OddsRatio_working_3-way'!X152)))</f>
        <v>0.35507374521800705</v>
      </c>
      <c r="Z152" s="11">
        <f>'OddsRatio_working_3-way'!X152^(1/3)*COS('OddsRatio_working_3-way'!Y152/3)</f>
        <v>0.51745974368860381</v>
      </c>
      <c r="AA152" s="11">
        <f>'OddsRatio_working_3-way'!X152^(1/3)*COS(('OddsRatio_working_3-way'!Y152+2*PI())/3)</f>
        <v>-0.31201906122625467</v>
      </c>
      <c r="AB152" s="11">
        <f>'OddsRatio_working_3-way'!X152^(1/3)*COS(('OddsRatio_working_3-way'!Y152+4*PI())/3)</f>
        <v>-0.20544068246234903</v>
      </c>
      <c r="AC152" s="11">
        <f>'OddsRatio_working_3-way'!X152^(1/3)*SIN('OddsRatio_working_3-way'!Y152/3)</f>
        <v>6.1533055669134758E-2</v>
      </c>
      <c r="AD152" s="11">
        <f>'OddsRatio_working_3-way'!X152^(1/3)*SIN(('OddsRatio_working_3-way'!Y152+2*PI())/3)</f>
        <v>0.41736675563554787</v>
      </c>
      <c r="AE152" s="11">
        <f>'OddsRatio_working_3-way'!X152^(1/3)*SIN(('OddsRatio_working_3-way'!Y152+4*PI())/3)</f>
        <v>-0.47889981130468262</v>
      </c>
      <c r="AF152" s="11">
        <f>-'OddsRatio_working_3-way'!U152/(3*'OddsRatio_working_3-way'!X152^(1/3))*COS(('OddsRatio_working_3-way'!Y152)/3)</f>
        <v>0.51745974368860359</v>
      </c>
      <c r="AG152" s="11">
        <f>-'OddsRatio_working_3-way'!U152/(3*'OddsRatio_working_3-way'!X152^(1/3))*COS(('OddsRatio_working_3-way'!Y152+2*PI())/3)</f>
        <v>-0.3120190612262545</v>
      </c>
      <c r="AH152" s="11">
        <f>-'OddsRatio_working_3-way'!U152/(3*'OddsRatio_working_3-way'!X152^(1/3))*COS(('OddsRatio_working_3-way'!Y152+4*PI())/3)</f>
        <v>-0.20544068246234895</v>
      </c>
      <c r="AI152" s="11">
        <f>'OddsRatio_working_3-way'!U152/(3*'OddsRatio_working_3-way'!X152^(1/3))*SIN(('OddsRatio_working_3-way'!Y152)/3)</f>
        <v>-6.153305566913473E-2</v>
      </c>
      <c r="AJ152" s="11">
        <f>'OddsRatio_working_3-way'!U152/(3*'OddsRatio_working_3-way'!X152^(1/3))*SIN(('OddsRatio_working_3-way'!Y152+2*PI())/3)</f>
        <v>-0.41736675563554765</v>
      </c>
      <c r="AK152" s="11">
        <f>'OddsRatio_working_3-way'!U152/(3*'OddsRatio_working_3-way'!X152^(1/3))*SIN(('OddsRatio_working_3-way'!Y152+4*PI())/3)</f>
        <v>0.47889981130468245</v>
      </c>
      <c r="AL152" s="11">
        <f>'OddsRatio_working_3-way'!Z152+'OddsRatio_working_3-way'!AF152</f>
        <v>1.0349194873772074</v>
      </c>
      <c r="AM152" s="11">
        <f>'OddsRatio_working_3-way'!AA152+'OddsRatio_working_3-way'!AG152</f>
        <v>-0.62403812245250911</v>
      </c>
      <c r="AN152" s="11">
        <f>'OddsRatio_working_3-way'!AB152+'OddsRatio_working_3-way'!AH152</f>
        <v>-0.41088136492469796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1.0349194873772074</v>
      </c>
      <c r="AS152" s="11">
        <f>IF(('OddsRatio_working_3-way'!X152=0),IF(Q152&gt;0,-Q152^(1/3),(-Q152)^(1/3)),'OddsRatio_working_3-way'!AM152-'OddsRatio_working_3-way'!R152/3)</f>
        <v>-0.62403812245250911</v>
      </c>
      <c r="AT152" s="11">
        <f>IF(('OddsRatio_working_3-way'!X152=0),IF(Q152&gt;0,-Q152^(1/3),(-Q152)^(1/3)),'OddsRatio_working_3-way'!AN152-'OddsRatio_working_3-way'!R152/3)</f>
        <v>-0.41088136492469796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2.65</v>
      </c>
      <c r="B153" s="4">
        <f>IF('True_Odds_Calculator_3-way'!B154="","",'True_Odds_Calculator_3-way'!B154)</f>
        <v>3.24</v>
      </c>
      <c r="C153" s="4">
        <f>IF('True_Odds_Calculator_3-way'!C154="","",'True_Odds_Calculator_3-way'!C154)</f>
        <v>2.98</v>
      </c>
      <c r="D153" s="9">
        <f t="shared" si="39"/>
        <v>0.36979990893944176</v>
      </c>
      <c r="E153" s="9">
        <f t="shared" si="40"/>
        <v>0.30179266063317661</v>
      </c>
      <c r="F153" s="9">
        <f t="shared" si="41"/>
        <v>0.32840743042738174</v>
      </c>
      <c r="G153" s="9">
        <f t="shared" si="42"/>
        <v>1.0328273206529031</v>
      </c>
      <c r="H153" s="9">
        <f t="shared" si="43"/>
        <v>2.7041650790772898</v>
      </c>
      <c r="I153" s="9">
        <f t="shared" si="44"/>
        <v>3.3135331982625034</v>
      </c>
      <c r="J153" s="9">
        <f t="shared" si="45"/>
        <v>3.0449980948927475</v>
      </c>
      <c r="K153" s="11">
        <f t="shared" si="46"/>
        <v>0.37735849056603776</v>
      </c>
      <c r="L153" s="11">
        <f t="shared" si="47"/>
        <v>0.30864197530864196</v>
      </c>
      <c r="M153" s="11">
        <f t="shared" si="48"/>
        <v>0.33557046979865773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-0.28601578658562332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0.22941982968997449</v>
      </c>
      <c r="Q153" s="11">
        <f>2*'OddsRatio_working_3-way'!K153*'OddsRatio_working_3-way'!L153*'OddsRatio_working_3-way'!M153</f>
        <v>7.8166892568986193E-2</v>
      </c>
      <c r="R153" s="11">
        <f t="shared" si="49"/>
        <v>0</v>
      </c>
      <c r="S153" s="11">
        <f t="shared" si="50"/>
        <v>-0.80212296121387006</v>
      </c>
      <c r="T153" s="11">
        <f t="shared" si="51"/>
        <v>-0.27329572784118233</v>
      </c>
      <c r="U153" s="11">
        <f>'OddsRatio_working_3-way'!S153-'OddsRatio_working_3-way'!R153^2/3</f>
        <v>-0.80212296121387006</v>
      </c>
      <c r="V153" s="11">
        <f>'OddsRatio_working_3-way'!S153*'OddsRatio_working_3-way'!R153/3-2*'OddsRatio_working_3-way'!R153^3/27-'OddsRatio_working_3-way'!T153</f>
        <v>0.27329572784118233</v>
      </c>
      <c r="W153" s="11">
        <f>'OddsRatio_working_3-way'!V153^2+4*'OddsRatio_working_3-way'!U153^3/27</f>
        <v>-1.7667654123655618E-3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0.13825458425365791</v>
      </c>
      <c r="Y153" s="11">
        <f>IF('OddsRatio_working_3-way'!W153&gt;=0,IF('OddsRatio_working_3-way'!V153+SQRT('OddsRatio_working_3-way'!W153)&gt;0,0,PI()),ACOS('OddsRatio_working_3-way'!V153/(2*'OddsRatio_working_3-way'!X153)))</f>
        <v>0.15260433338884316</v>
      </c>
      <c r="Z153" s="11">
        <f>'OddsRatio_working_3-way'!X153^(1/3)*COS('OddsRatio_working_3-way'!Y153/3)</f>
        <v>0.51641366032645153</v>
      </c>
      <c r="AA153" s="11">
        <f>'OddsRatio_working_3-way'!X153^(1/3)*COS(('OddsRatio_working_3-way'!Y153+2*PI())/3)</f>
        <v>-0.28097608299780041</v>
      </c>
      <c r="AB153" s="11">
        <f>'OddsRatio_working_3-way'!X153^(1/3)*COS(('OddsRatio_working_3-way'!Y153+4*PI())/3)</f>
        <v>-0.23543757732865089</v>
      </c>
      <c r="AC153" s="11">
        <f>'OddsRatio_working_3-way'!X153^(1/3)*SIN('OddsRatio_working_3-way'!Y153/3)</f>
        <v>2.6291668506576743E-2</v>
      </c>
      <c r="AD153" s="11">
        <f>'OddsRatio_working_3-way'!X153^(1/3)*SIN(('OddsRatio_working_3-way'!Y153+2*PI())/3)</f>
        <v>0.4340815144507269</v>
      </c>
      <c r="AE153" s="11">
        <f>'OddsRatio_working_3-way'!X153^(1/3)*SIN(('OddsRatio_working_3-way'!Y153+4*PI())/3)</f>
        <v>-0.46037318295730367</v>
      </c>
      <c r="AF153" s="11">
        <f>-'OddsRatio_working_3-way'!U153/(3*'OddsRatio_working_3-way'!X153^(1/3))*COS(('OddsRatio_working_3-way'!Y153)/3)</f>
        <v>0.51641366032645142</v>
      </c>
      <c r="AG153" s="11">
        <f>-'OddsRatio_working_3-way'!U153/(3*'OddsRatio_working_3-way'!X153^(1/3))*COS(('OddsRatio_working_3-way'!Y153+2*PI())/3)</f>
        <v>-0.28097608299780036</v>
      </c>
      <c r="AH153" s="11">
        <f>-'OddsRatio_working_3-way'!U153/(3*'OddsRatio_working_3-way'!X153^(1/3))*COS(('OddsRatio_working_3-way'!Y153+4*PI())/3)</f>
        <v>-0.23543757732865084</v>
      </c>
      <c r="AI153" s="11">
        <f>'OddsRatio_working_3-way'!U153/(3*'OddsRatio_working_3-way'!X153^(1/3))*SIN(('OddsRatio_working_3-way'!Y153)/3)</f>
        <v>-2.629166850657674E-2</v>
      </c>
      <c r="AJ153" s="11">
        <f>'OddsRatio_working_3-way'!U153/(3*'OddsRatio_working_3-way'!X153^(1/3))*SIN(('OddsRatio_working_3-way'!Y153+2*PI())/3)</f>
        <v>-0.43408151445072679</v>
      </c>
      <c r="AK153" s="11">
        <f>'OddsRatio_working_3-way'!U153/(3*'OddsRatio_working_3-way'!X153^(1/3))*SIN(('OddsRatio_working_3-way'!Y153+4*PI())/3)</f>
        <v>0.46037318295730356</v>
      </c>
      <c r="AL153" s="11">
        <f>'OddsRatio_working_3-way'!Z153+'OddsRatio_working_3-way'!AF153</f>
        <v>1.0328273206529031</v>
      </c>
      <c r="AM153" s="11">
        <f>'OddsRatio_working_3-way'!AA153+'OddsRatio_working_3-way'!AG153</f>
        <v>-0.56195216599560083</v>
      </c>
      <c r="AN153" s="11">
        <f>'OddsRatio_working_3-way'!AB153+'OddsRatio_working_3-way'!AH153</f>
        <v>-0.47087515465730173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1.0328273206529031</v>
      </c>
      <c r="AS153" s="11">
        <f>IF(('OddsRatio_working_3-way'!X153=0),IF(Q153&gt;0,-Q153^(1/3),(-Q153)^(1/3)),'OddsRatio_working_3-way'!AM153-'OddsRatio_working_3-way'!R153/3)</f>
        <v>-0.56195216599560083</v>
      </c>
      <c r="AT153" s="11">
        <f>IF(('OddsRatio_working_3-way'!X153=0),IF(Q153&gt;0,-Q153^(1/3),(-Q153)^(1/3)),'OddsRatio_working_3-way'!AN153-'OddsRatio_working_3-way'!R153/3)</f>
        <v>-0.47087515465730173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3.56</v>
      </c>
      <c r="B154" s="4">
        <f>IF('True_Odds_Calculator_3-way'!B155="","",'True_Odds_Calculator_3-way'!B155)</f>
        <v>3.41</v>
      </c>
      <c r="C154" s="4">
        <f>IF('True_Odds_Calculator_3-way'!C155="","",'True_Odds_Calculator_3-way'!C155)</f>
        <v>2.23</v>
      </c>
      <c r="D154" s="9">
        <f t="shared" si="39"/>
        <v>0.27396698117570861</v>
      </c>
      <c r="E154" s="9">
        <f t="shared" si="40"/>
        <v>0.28613964710090306</v>
      </c>
      <c r="F154" s="9">
        <f t="shared" si="41"/>
        <v>0.43989337172338833</v>
      </c>
      <c r="G154" s="9">
        <f t="shared" si="42"/>
        <v>1.0351855057903778</v>
      </c>
      <c r="H154" s="9">
        <f t="shared" si="43"/>
        <v>3.650074894823367</v>
      </c>
      <c r="I154" s="9">
        <f t="shared" si="44"/>
        <v>3.4947970689548109</v>
      </c>
      <c r="J154" s="9">
        <f t="shared" si="45"/>
        <v>2.2732781721221644</v>
      </c>
      <c r="K154" s="11">
        <f t="shared" si="46"/>
        <v>0.2808988764044944</v>
      </c>
      <c r="L154" s="11">
        <f t="shared" si="47"/>
        <v>0.29325513196480935</v>
      </c>
      <c r="M154" s="11">
        <f t="shared" si="48"/>
        <v>0.44843049327354262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-0.28031922210777549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0.22902476673827504</v>
      </c>
      <c r="Q154" s="11">
        <f>2*'OddsRatio_working_3-way'!K154*'OddsRatio_working_3-way'!L154*'OddsRatio_working_3-way'!M154</f>
        <v>7.3878957012346799E-2</v>
      </c>
      <c r="R154" s="11">
        <f t="shared" si="49"/>
        <v>0</v>
      </c>
      <c r="S154" s="11">
        <f t="shared" si="50"/>
        <v>-0.8170141348716391</v>
      </c>
      <c r="T154" s="11">
        <f t="shared" si="51"/>
        <v>-0.26355294673278684</v>
      </c>
      <c r="U154" s="11">
        <f>'OddsRatio_working_3-way'!S154-'OddsRatio_working_3-way'!R154^2/3</f>
        <v>-0.8170141348716391</v>
      </c>
      <c r="V154" s="11">
        <f>'OddsRatio_working_3-way'!S154*'OddsRatio_working_3-way'!R154/3-2*'OddsRatio_working_3-way'!R154^3/27-'OddsRatio_working_3-way'!T154</f>
        <v>0.26355294673278684</v>
      </c>
      <c r="W154" s="11">
        <f>'OddsRatio_working_3-way'!V154^2+4*'OddsRatio_working_3-way'!U154^3/27</f>
        <v>-1.133492843197681E-2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0.14212238050665349</v>
      </c>
      <c r="Y154" s="11">
        <f>IF('OddsRatio_working_3-way'!W154&gt;=0,IF('OddsRatio_working_3-way'!V154+SQRT('OddsRatio_working_3-way'!W154)&gt;0,0,PI()),ACOS('OddsRatio_working_3-way'!V154/(2*'OddsRatio_working_3-way'!X154)))</f>
        <v>0.38391802176194534</v>
      </c>
      <c r="Z154" s="11">
        <f>'OddsRatio_working_3-way'!X154^(1/3)*COS('OddsRatio_working_3-way'!Y154/3)</f>
        <v>0.5175927528951888</v>
      </c>
      <c r="AA154" s="11">
        <f>'OddsRatio_working_3-way'!X154^(1/3)*COS(('OddsRatio_working_3-way'!Y154+2*PI())/3)</f>
        <v>-0.31647514490440831</v>
      </c>
      <c r="AB154" s="11">
        <f>'OddsRatio_working_3-way'!X154^(1/3)*COS(('OddsRatio_working_3-way'!Y154+4*PI())/3)</f>
        <v>-0.20111760799078057</v>
      </c>
      <c r="AC154" s="11">
        <f>'OddsRatio_working_3-way'!X154^(1/3)*SIN('OddsRatio_working_3-way'!Y154/3)</f>
        <v>6.6601704990135194E-2</v>
      </c>
      <c r="AD154" s="11">
        <f>'OddsRatio_working_3-way'!X154^(1/3)*SIN(('OddsRatio_working_3-way'!Y154+2*PI())/3)</f>
        <v>0.41494762032688742</v>
      </c>
      <c r="AE154" s="11">
        <f>'OddsRatio_working_3-way'!X154^(1/3)*SIN(('OddsRatio_working_3-way'!Y154+4*PI())/3)</f>
        <v>-0.48154932531702266</v>
      </c>
      <c r="AF154" s="11">
        <f>-'OddsRatio_working_3-way'!U154/(3*'OddsRatio_working_3-way'!X154^(1/3))*COS(('OddsRatio_working_3-way'!Y154)/3)</f>
        <v>0.51759275289518891</v>
      </c>
      <c r="AG154" s="11">
        <f>-'OddsRatio_working_3-way'!U154/(3*'OddsRatio_working_3-way'!X154^(1/3))*COS(('OddsRatio_working_3-way'!Y154+2*PI())/3)</f>
        <v>-0.31647514490440842</v>
      </c>
      <c r="AH154" s="11">
        <f>-'OddsRatio_working_3-way'!U154/(3*'OddsRatio_working_3-way'!X154^(1/3))*COS(('OddsRatio_working_3-way'!Y154+4*PI())/3)</f>
        <v>-0.2011176079907806</v>
      </c>
      <c r="AI154" s="11">
        <f>'OddsRatio_working_3-way'!U154/(3*'OddsRatio_working_3-way'!X154^(1/3))*SIN(('OddsRatio_working_3-way'!Y154)/3)</f>
        <v>-6.6601704990135208E-2</v>
      </c>
      <c r="AJ154" s="11">
        <f>'OddsRatio_working_3-way'!U154/(3*'OddsRatio_working_3-way'!X154^(1/3))*SIN(('OddsRatio_working_3-way'!Y154+2*PI())/3)</f>
        <v>-0.41494762032688753</v>
      </c>
      <c r="AK154" s="11">
        <f>'OddsRatio_working_3-way'!U154/(3*'OddsRatio_working_3-way'!X154^(1/3))*SIN(('OddsRatio_working_3-way'!Y154+4*PI())/3)</f>
        <v>0.48154932531702277</v>
      </c>
      <c r="AL154" s="11">
        <f>'OddsRatio_working_3-way'!Z154+'OddsRatio_working_3-way'!AF154</f>
        <v>1.0351855057903778</v>
      </c>
      <c r="AM154" s="11">
        <f>'OddsRatio_working_3-way'!AA154+'OddsRatio_working_3-way'!AG154</f>
        <v>-0.63295028980881674</v>
      </c>
      <c r="AN154" s="11">
        <f>'OddsRatio_working_3-way'!AB154+'OddsRatio_working_3-way'!AH154</f>
        <v>-0.4022352159815612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1.0351855057903778</v>
      </c>
      <c r="AS154" s="11">
        <f>IF(('OddsRatio_working_3-way'!X154=0),IF(Q154&gt;0,-Q154^(1/3),(-Q154)^(1/3)),'OddsRatio_working_3-way'!AM154-'OddsRatio_working_3-way'!R154/3)</f>
        <v>-0.63295028980881674</v>
      </c>
      <c r="AT154" s="11">
        <f>IF(('OddsRatio_working_3-way'!X154=0),IF(Q154&gt;0,-Q154^(1/3),(-Q154)^(1/3)),'OddsRatio_working_3-way'!AN154-'OddsRatio_working_3-way'!R154/3)</f>
        <v>-0.4022352159815612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2.16</v>
      </c>
      <c r="B155" s="4">
        <f>IF('True_Odds_Calculator_3-way'!B156="","",'True_Odds_Calculator_3-way'!B156)</f>
        <v>3.53</v>
      </c>
      <c r="C155" s="4">
        <f>IF('True_Odds_Calculator_3-way'!C156="","",'True_Odds_Calculator_3-way'!C156)</f>
        <v>3.62</v>
      </c>
      <c r="D155" s="9">
        <f t="shared" si="39"/>
        <v>0.45434705974296941</v>
      </c>
      <c r="E155" s="9">
        <f t="shared" si="40"/>
        <v>0.27629372815343861</v>
      </c>
      <c r="F155" s="9">
        <f t="shared" si="41"/>
        <v>0.2693592121035922</v>
      </c>
      <c r="G155" s="9">
        <f t="shared" si="42"/>
        <v>1.0353109052910479</v>
      </c>
      <c r="H155" s="9">
        <f t="shared" si="43"/>
        <v>2.2009606501376155</v>
      </c>
      <c r="I155" s="9">
        <f t="shared" si="44"/>
        <v>3.6193365903863515</v>
      </c>
      <c r="J155" s="9">
        <f t="shared" si="45"/>
        <v>3.712514571862545</v>
      </c>
      <c r="K155" s="11">
        <f t="shared" si="46"/>
        <v>0.46296296296296291</v>
      </c>
      <c r="L155" s="11">
        <f t="shared" si="47"/>
        <v>0.28328611898016998</v>
      </c>
      <c r="M155" s="11">
        <f t="shared" si="48"/>
        <v>0.27624309392265195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-0.27857540761145239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0.22860847794721609</v>
      </c>
      <c r="Q155" s="11">
        <f>2*'OddsRatio_working_3-way'!K155*'OddsRatio_working_3-way'!L155*'OddsRatio_working_3-way'!M155</f>
        <v>7.2459105530020967E-2</v>
      </c>
      <c r="R155" s="11">
        <f t="shared" si="49"/>
        <v>0</v>
      </c>
      <c r="S155" s="11">
        <f t="shared" si="50"/>
        <v>-0.82063409655338815</v>
      </c>
      <c r="T155" s="11">
        <f t="shared" si="51"/>
        <v>-0.26010589431169207</v>
      </c>
      <c r="U155" s="11">
        <f>'OddsRatio_working_3-way'!S155-'OddsRatio_working_3-way'!R155^2/3</f>
        <v>-0.82063409655338815</v>
      </c>
      <c r="V155" s="11">
        <f>'OddsRatio_working_3-way'!S155*'OddsRatio_working_3-way'!R155/3-2*'OddsRatio_working_3-way'!R155^3/27-'OddsRatio_working_3-way'!T155</f>
        <v>0.26010589431169207</v>
      </c>
      <c r="W155" s="11">
        <f>'OddsRatio_working_3-way'!V155^2+4*'OddsRatio_working_3-way'!U155^3/27</f>
        <v>-1.4218714697709106E-2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0.143067982925421</v>
      </c>
      <c r="Y155" s="11">
        <f>IF('OddsRatio_working_3-way'!W155&gt;=0,IF('OddsRatio_working_3-way'!V155+SQRT('OddsRatio_working_3-way'!W155)&gt;0,0,PI()),ACOS('OddsRatio_working_3-way'!V155/(2*'OddsRatio_working_3-way'!X155)))</f>
        <v>0.42984821984808463</v>
      </c>
      <c r="Z155" s="11">
        <f>'OddsRatio_working_3-way'!X155^(1/3)*COS('OddsRatio_working_3-way'!Y155/3)</f>
        <v>0.51765545264552393</v>
      </c>
      <c r="AA155" s="11">
        <f>'OddsRatio_working_3-way'!X155^(1/3)*COS(('OddsRatio_working_3-way'!Y155+2*PI())/3)</f>
        <v>-0.32350498970113406</v>
      </c>
      <c r="AB155" s="11">
        <f>'OddsRatio_working_3-way'!X155^(1/3)*COS(('OddsRatio_working_3-way'!Y155+4*PI())/3)</f>
        <v>-0.19415046294439003</v>
      </c>
      <c r="AC155" s="11">
        <f>'OddsRatio_working_3-way'!X155^(1/3)*SIN('OddsRatio_working_3-way'!Y155/3)</f>
        <v>7.4682870843903015E-2</v>
      </c>
      <c r="AD155" s="11">
        <f>'OddsRatio_working_3-way'!X155^(1/3)*SIN(('OddsRatio_working_3-way'!Y155+2*PI())/3)</f>
        <v>0.41096133697660481</v>
      </c>
      <c r="AE155" s="11">
        <f>'OddsRatio_working_3-way'!X155^(1/3)*SIN(('OddsRatio_working_3-way'!Y155+4*PI())/3)</f>
        <v>-0.4856442078205076</v>
      </c>
      <c r="AF155" s="11">
        <f>-'OddsRatio_working_3-way'!U155/(3*'OddsRatio_working_3-way'!X155^(1/3))*COS(('OddsRatio_working_3-way'!Y155)/3)</f>
        <v>0.51765545264552393</v>
      </c>
      <c r="AG155" s="11">
        <f>-'OddsRatio_working_3-way'!U155/(3*'OddsRatio_working_3-way'!X155^(1/3))*COS(('OddsRatio_working_3-way'!Y155+2*PI())/3)</f>
        <v>-0.32350498970113406</v>
      </c>
      <c r="AH155" s="11">
        <f>-'OddsRatio_working_3-way'!U155/(3*'OddsRatio_working_3-way'!X155^(1/3))*COS(('OddsRatio_working_3-way'!Y155+4*PI())/3)</f>
        <v>-0.19415046294439003</v>
      </c>
      <c r="AI155" s="11">
        <f>'OddsRatio_working_3-way'!U155/(3*'OddsRatio_working_3-way'!X155^(1/3))*SIN(('OddsRatio_working_3-way'!Y155)/3)</f>
        <v>-7.4682870843903015E-2</v>
      </c>
      <c r="AJ155" s="11">
        <f>'OddsRatio_working_3-way'!U155/(3*'OddsRatio_working_3-way'!X155^(1/3))*SIN(('OddsRatio_working_3-way'!Y155+2*PI())/3)</f>
        <v>-0.41096133697660481</v>
      </c>
      <c r="AK155" s="11">
        <f>'OddsRatio_working_3-way'!U155/(3*'OddsRatio_working_3-way'!X155^(1/3))*SIN(('OddsRatio_working_3-way'!Y155+4*PI())/3)</f>
        <v>0.4856442078205076</v>
      </c>
      <c r="AL155" s="11">
        <f>'OddsRatio_working_3-way'!Z155+'OddsRatio_working_3-way'!AF155</f>
        <v>1.0353109052910479</v>
      </c>
      <c r="AM155" s="11">
        <f>'OddsRatio_working_3-way'!AA155+'OddsRatio_working_3-way'!AG155</f>
        <v>-0.64700997940226812</v>
      </c>
      <c r="AN155" s="11">
        <f>'OddsRatio_working_3-way'!AB155+'OddsRatio_working_3-way'!AH155</f>
        <v>-0.38830092588878007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1.0353109052910479</v>
      </c>
      <c r="AS155" s="11">
        <f>IF(('OddsRatio_working_3-way'!X155=0),IF(Q155&gt;0,-Q155^(1/3),(-Q155)^(1/3)),'OddsRatio_working_3-way'!AM155-'OddsRatio_working_3-way'!R155/3)</f>
        <v>-0.64700997940226812</v>
      </c>
      <c r="AT155" s="11">
        <f>IF(('OddsRatio_working_3-way'!X155=0),IF(Q155&gt;0,-Q155^(1/3),(-Q155)^(1/3)),'OddsRatio_working_3-way'!AN155-'OddsRatio_working_3-way'!R155/3)</f>
        <v>-0.38830092588878007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2.06</v>
      </c>
      <c r="B156" s="4">
        <f>IF('True_Odds_Calculator_3-way'!B157="","",'True_Odds_Calculator_3-way'!B157)</f>
        <v>3.65</v>
      </c>
      <c r="C156" s="4">
        <f>IF('True_Odds_Calculator_3-way'!C157="","",'True_Odds_Calculator_3-way'!C157)</f>
        <v>3.78</v>
      </c>
      <c r="D156" s="9">
        <f t="shared" si="39"/>
        <v>0.47608709154689138</v>
      </c>
      <c r="E156" s="9">
        <f t="shared" si="40"/>
        <v>0.26658562014442744</v>
      </c>
      <c r="F156" s="9">
        <f t="shared" si="41"/>
        <v>0.25732728830868118</v>
      </c>
      <c r="G156" s="9">
        <f t="shared" si="42"/>
        <v>1.0381660615894654</v>
      </c>
      <c r="H156" s="9">
        <f t="shared" si="43"/>
        <v>2.1004560252848332</v>
      </c>
      <c r="I156" s="9">
        <f t="shared" si="44"/>
        <v>3.7511400632120835</v>
      </c>
      <c r="J156" s="9">
        <f t="shared" si="45"/>
        <v>3.8861016512187141</v>
      </c>
      <c r="K156" s="11">
        <f t="shared" si="46"/>
        <v>0.4854368932038835</v>
      </c>
      <c r="L156" s="11">
        <f t="shared" si="47"/>
        <v>0.27397260273972601</v>
      </c>
      <c r="M156" s="11">
        <f t="shared" si="48"/>
        <v>0.26455026455026459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-0.27475439644611077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0.22834568651831585</v>
      </c>
      <c r="Q156" s="11">
        <f>2*'OddsRatio_working_3-way'!K156*'OddsRatio_working_3-way'!L156*'OddsRatio_working_3-way'!M156</f>
        <v>7.0368470421668994E-2</v>
      </c>
      <c r="R156" s="11">
        <f t="shared" si="49"/>
        <v>0</v>
      </c>
      <c r="S156" s="11">
        <f t="shared" si="50"/>
        <v>-0.83109020081905283</v>
      </c>
      <c r="T156" s="11">
        <f t="shared" si="51"/>
        <v>-0.25611408345733527</v>
      </c>
      <c r="U156" s="11">
        <f>'OddsRatio_working_3-way'!S156-'OddsRatio_working_3-way'!R156^2/3</f>
        <v>-0.83109020081905283</v>
      </c>
      <c r="V156" s="11">
        <f>'OddsRatio_working_3-way'!S156*'OddsRatio_working_3-way'!R156/3-2*'OddsRatio_working_3-way'!R156^3/27-'OddsRatio_working_3-way'!T156</f>
        <v>0.25611408345733527</v>
      </c>
      <c r="W156" s="11">
        <f>'OddsRatio_working_3-way'!V156^2+4*'OddsRatio_working_3-way'!U156^3/27</f>
        <v>-1.9448995334463592E-2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0.14581102417140351</v>
      </c>
      <c r="Y156" s="11">
        <f>IF('OddsRatio_working_3-way'!W156&gt;=0,IF('OddsRatio_working_3-way'!V156+SQRT('OddsRatio_working_3-way'!W156)&gt;0,0,PI()),ACOS('OddsRatio_working_3-way'!V156/(2*'OddsRatio_working_3-way'!X156)))</f>
        <v>0.4986274311605412</v>
      </c>
      <c r="Z156" s="11">
        <f>'OddsRatio_working_3-way'!X156^(1/3)*COS('OddsRatio_working_3-way'!Y156/3)</f>
        <v>0.51908303079473261</v>
      </c>
      <c r="AA156" s="11">
        <f>'OddsRatio_working_3-way'!X156^(1/3)*COS(('OddsRatio_working_3-way'!Y156+2*PI())/3)</f>
        <v>-0.3349547473959959</v>
      </c>
      <c r="AB156" s="11">
        <f>'OddsRatio_working_3-way'!X156^(1/3)*COS(('OddsRatio_working_3-way'!Y156+4*PI())/3)</f>
        <v>-0.18412828339873669</v>
      </c>
      <c r="AC156" s="11">
        <f>'OddsRatio_working_3-way'!X156^(1/3)*SIN('OddsRatio_working_3-way'!Y156/3)</f>
        <v>8.707969958973702E-2</v>
      </c>
      <c r="AD156" s="11">
        <f>'OddsRatio_working_3-way'!X156^(1/3)*SIN(('OddsRatio_working_3-way'!Y156+2*PI())/3)</f>
        <v>0.40599924154679007</v>
      </c>
      <c r="AE156" s="11">
        <f>'OddsRatio_working_3-way'!X156^(1/3)*SIN(('OddsRatio_working_3-way'!Y156+4*PI())/3)</f>
        <v>-0.49307894113652706</v>
      </c>
      <c r="AF156" s="11">
        <f>-'OddsRatio_working_3-way'!U156/(3*'OddsRatio_working_3-way'!X156^(1/3))*COS(('OddsRatio_working_3-way'!Y156)/3)</f>
        <v>0.51908303079473272</v>
      </c>
      <c r="AG156" s="11">
        <f>-'OddsRatio_working_3-way'!U156/(3*'OddsRatio_working_3-way'!X156^(1/3))*COS(('OddsRatio_working_3-way'!Y156+2*PI())/3)</f>
        <v>-0.33495474739599596</v>
      </c>
      <c r="AH156" s="11">
        <f>-'OddsRatio_working_3-way'!U156/(3*'OddsRatio_working_3-way'!X156^(1/3))*COS(('OddsRatio_working_3-way'!Y156+4*PI())/3)</f>
        <v>-0.18412828339873671</v>
      </c>
      <c r="AI156" s="11">
        <f>'OddsRatio_working_3-way'!U156/(3*'OddsRatio_working_3-way'!X156^(1/3))*SIN(('OddsRatio_working_3-way'!Y156)/3)</f>
        <v>-8.7079699589737047E-2</v>
      </c>
      <c r="AJ156" s="11">
        <f>'OddsRatio_working_3-way'!U156/(3*'OddsRatio_working_3-way'!X156^(1/3))*SIN(('OddsRatio_working_3-way'!Y156+2*PI())/3)</f>
        <v>-0.40599924154679018</v>
      </c>
      <c r="AK156" s="11">
        <f>'OddsRatio_working_3-way'!U156/(3*'OddsRatio_working_3-way'!X156^(1/3))*SIN(('OddsRatio_working_3-way'!Y156+4*PI())/3)</f>
        <v>0.49307894113652717</v>
      </c>
      <c r="AL156" s="11">
        <f>'OddsRatio_working_3-way'!Z156+'OddsRatio_working_3-way'!AF156</f>
        <v>1.0381660615894654</v>
      </c>
      <c r="AM156" s="11">
        <f>'OddsRatio_working_3-way'!AA156+'OddsRatio_working_3-way'!AG156</f>
        <v>-0.66990949479199191</v>
      </c>
      <c r="AN156" s="11">
        <f>'OddsRatio_working_3-way'!AB156+'OddsRatio_working_3-way'!AH156</f>
        <v>-0.36825656679747343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1.0381660615894654</v>
      </c>
      <c r="AS156" s="11">
        <f>IF(('OddsRatio_working_3-way'!X156=0),IF(Q156&gt;0,-Q156^(1/3),(-Q156)^(1/3)),'OddsRatio_working_3-way'!AM156-'OddsRatio_working_3-way'!R156/3)</f>
        <v>-0.66990949479199191</v>
      </c>
      <c r="AT156" s="11">
        <f>IF(('OddsRatio_working_3-way'!X156=0),IF(Q156&gt;0,-Q156^(1/3),(-Q156)^(1/3)),'OddsRatio_working_3-way'!AN156-'OddsRatio_working_3-way'!R156/3)</f>
        <v>-0.36825656679747343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2.81</v>
      </c>
      <c r="B157" s="4">
        <f>IF('True_Odds_Calculator_3-way'!B158="","",'True_Odds_Calculator_3-way'!B158)</f>
        <v>3.75</v>
      </c>
      <c r="C157" s="4">
        <f>IF('True_Odds_Calculator_3-way'!C158="","",'True_Odds_Calculator_3-way'!C158)</f>
        <v>2.5</v>
      </c>
      <c r="D157" s="9">
        <f t="shared" si="39"/>
        <v>0.34809756177653578</v>
      </c>
      <c r="E157" s="9">
        <f t="shared" si="40"/>
        <v>0.2600543303408529</v>
      </c>
      <c r="F157" s="9">
        <f t="shared" si="41"/>
        <v>0.39184810788261126</v>
      </c>
      <c r="G157" s="9">
        <f t="shared" si="42"/>
        <v>1.0346728402893925</v>
      </c>
      <c r="H157" s="9">
        <f t="shared" si="43"/>
        <v>2.8727578409237999</v>
      </c>
      <c r="I157" s="9">
        <f t="shared" si="44"/>
        <v>3.8453503107958293</v>
      </c>
      <c r="J157" s="9">
        <f t="shared" si="45"/>
        <v>2.5520092604340894</v>
      </c>
      <c r="K157" s="11">
        <f t="shared" si="46"/>
        <v>0.35587188612099646</v>
      </c>
      <c r="L157" s="11">
        <f t="shared" si="47"/>
        <v>0.26666666666666666</v>
      </c>
      <c r="M157" s="11">
        <f t="shared" si="48"/>
        <v>0.4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-0.28341637010676157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0.23003558718861211</v>
      </c>
      <c r="Q157" s="11">
        <f>2*'OddsRatio_working_3-way'!K157*'OddsRatio_working_3-way'!L157*'OddsRatio_working_3-way'!M157</f>
        <v>7.591933570581258E-2</v>
      </c>
      <c r="R157" s="11">
        <f t="shared" si="49"/>
        <v>0</v>
      </c>
      <c r="S157" s="11">
        <f t="shared" si="50"/>
        <v>-0.81165243596182823</v>
      </c>
      <c r="T157" s="11">
        <f t="shared" si="51"/>
        <v>-0.267872091076511</v>
      </c>
      <c r="U157" s="11">
        <f>'OddsRatio_working_3-way'!S157-'OddsRatio_working_3-way'!R157^2/3</f>
        <v>-0.81165243596182823</v>
      </c>
      <c r="V157" s="11">
        <f>'OddsRatio_working_3-way'!S157*'OddsRatio_working_3-way'!R157/3-2*'OddsRatio_working_3-way'!R157^3/27-'OddsRatio_working_3-way'!T157</f>
        <v>0.267872091076511</v>
      </c>
      <c r="W157" s="11">
        <f>'OddsRatio_working_3-way'!V157^2+4*'OddsRatio_working_3-way'!U157^3/27</f>
        <v>-7.4593768132772409E-3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0.14072564975065832</v>
      </c>
      <c r="Y157" s="11">
        <f>IF('OddsRatio_working_3-way'!W157&gt;=0,IF('OddsRatio_working_3-way'!V157+SQRT('OddsRatio_working_3-way'!W157)&gt;0,0,PI()),ACOS('OddsRatio_working_3-way'!V157/(2*'OddsRatio_working_3-way'!X157)))</f>
        <v>0.31189784221398087</v>
      </c>
      <c r="Z157" s="11">
        <f>'OddsRatio_working_3-way'!X157^(1/3)*COS('OddsRatio_working_3-way'!Y157/3)</f>
        <v>0.51733642014469627</v>
      </c>
      <c r="AA157" s="11">
        <f>'OddsRatio_working_3-way'!X157^(1/3)*COS(('OddsRatio_working_3-way'!Y157+2*PI())/3)</f>
        <v>-0.30541626120135024</v>
      </c>
      <c r="AB157" s="11">
        <f>'OddsRatio_working_3-way'!X157^(1/3)*COS(('OddsRatio_working_3-way'!Y157+4*PI())/3)</f>
        <v>-0.21192015894334615</v>
      </c>
      <c r="AC157" s="11">
        <f>'OddsRatio_working_3-way'!X157^(1/3)*SIN('OddsRatio_working_3-way'!Y157/3)</f>
        <v>5.3979999806839686E-2</v>
      </c>
      <c r="AD157" s="11">
        <f>'OddsRatio_working_3-way'!X157^(1/3)*SIN(('OddsRatio_working_3-way'!Y157+2*PI())/3)</f>
        <v>0.42103648224478685</v>
      </c>
      <c r="AE157" s="11">
        <f>'OddsRatio_working_3-way'!X157^(1/3)*SIN(('OddsRatio_working_3-way'!Y157+4*PI())/3)</f>
        <v>-0.47501648205162628</v>
      </c>
      <c r="AF157" s="11">
        <f>-'OddsRatio_working_3-way'!U157/(3*'OddsRatio_working_3-way'!X157^(1/3))*COS(('OddsRatio_working_3-way'!Y157)/3)</f>
        <v>0.51733642014469627</v>
      </c>
      <c r="AG157" s="11">
        <f>-'OddsRatio_working_3-way'!U157/(3*'OddsRatio_working_3-way'!X157^(1/3))*COS(('OddsRatio_working_3-way'!Y157+2*PI())/3)</f>
        <v>-0.30541626120135024</v>
      </c>
      <c r="AH157" s="11">
        <f>-'OddsRatio_working_3-way'!U157/(3*'OddsRatio_working_3-way'!X157^(1/3))*COS(('OddsRatio_working_3-way'!Y157+4*PI())/3)</f>
        <v>-0.21192015894334615</v>
      </c>
      <c r="AI157" s="11">
        <f>'OddsRatio_working_3-way'!U157/(3*'OddsRatio_working_3-way'!X157^(1/3))*SIN(('OddsRatio_working_3-way'!Y157)/3)</f>
        <v>-5.3979999806839686E-2</v>
      </c>
      <c r="AJ157" s="11">
        <f>'OddsRatio_working_3-way'!U157/(3*'OddsRatio_working_3-way'!X157^(1/3))*SIN(('OddsRatio_working_3-way'!Y157+2*PI())/3)</f>
        <v>-0.42103648224478685</v>
      </c>
      <c r="AK157" s="11">
        <f>'OddsRatio_working_3-way'!U157/(3*'OddsRatio_working_3-way'!X157^(1/3))*SIN(('OddsRatio_working_3-way'!Y157+4*PI())/3)</f>
        <v>0.47501648205162628</v>
      </c>
      <c r="AL157" s="11">
        <f>'OddsRatio_working_3-way'!Z157+'OddsRatio_working_3-way'!AF157</f>
        <v>1.0346728402893925</v>
      </c>
      <c r="AM157" s="11">
        <f>'OddsRatio_working_3-way'!AA157+'OddsRatio_working_3-way'!AG157</f>
        <v>-0.61083252240270047</v>
      </c>
      <c r="AN157" s="11">
        <f>'OddsRatio_working_3-way'!AB157+'OddsRatio_working_3-way'!AH157</f>
        <v>-0.4238403178866923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1.0346728402893925</v>
      </c>
      <c r="AS157" s="11">
        <f>IF(('OddsRatio_working_3-way'!X157=0),IF(Q157&gt;0,-Q157^(1/3),(-Q157)^(1/3)),'OddsRatio_working_3-way'!AM157-'OddsRatio_working_3-way'!R157/3)</f>
        <v>-0.61083252240270047</v>
      </c>
      <c r="AT157" s="11">
        <f>IF(('OddsRatio_working_3-way'!X157=0),IF(Q157&gt;0,-Q157^(1/3),(-Q157)^(1/3)),'OddsRatio_working_3-way'!AN157-'OddsRatio_working_3-way'!R157/3)</f>
        <v>-0.4238403178866923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2.92</v>
      </c>
      <c r="B158" s="4">
        <f>IF('True_Odds_Calculator_3-way'!B159="","",'True_Odds_Calculator_3-way'!B159)</f>
        <v>2.87</v>
      </c>
      <c r="C158" s="4">
        <f>IF('True_Odds_Calculator_3-way'!C159="","",'True_Odds_Calculator_3-way'!C159)</f>
        <v>2.75</v>
      </c>
      <c r="D158" s="9">
        <f t="shared" si="39"/>
        <v>0.32451529288351555</v>
      </c>
      <c r="E158" s="9">
        <f t="shared" si="40"/>
        <v>0.33032597370648675</v>
      </c>
      <c r="F158" s="9">
        <f t="shared" si="41"/>
        <v>0.34515873340999753</v>
      </c>
      <c r="G158" s="9">
        <f t="shared" si="42"/>
        <v>1.0841244136665464</v>
      </c>
      <c r="H158" s="9">
        <f t="shared" si="43"/>
        <v>3.0815188742397699</v>
      </c>
      <c r="I158" s="9">
        <f t="shared" si="44"/>
        <v>3.0273126535564421</v>
      </c>
      <c r="J158" s="9">
        <f t="shared" si="45"/>
        <v>2.8972177239164565</v>
      </c>
      <c r="K158" s="11">
        <f t="shared" si="46"/>
        <v>0.34246575342465752</v>
      </c>
      <c r="L158" s="11">
        <f t="shared" si="47"/>
        <v>0.34843205574912889</v>
      </c>
      <c r="M158" s="11">
        <f t="shared" si="48"/>
        <v>0.36363636363636365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-0.27263615101904448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0.24038774456415621</v>
      </c>
      <c r="Q158" s="11">
        <f>2*'OddsRatio_working_3-way'!K158*'OddsRatio_working_3-way'!L158*'OddsRatio_working_3-way'!M158</f>
        <v>8.6782579265038323E-2</v>
      </c>
      <c r="R158" s="11">
        <f t="shared" si="49"/>
        <v>0</v>
      </c>
      <c r="S158" s="11">
        <f t="shared" si="50"/>
        <v>-0.88171632289279345</v>
      </c>
      <c r="T158" s="11">
        <f t="shared" si="51"/>
        <v>-0.31830914183855352</v>
      </c>
      <c r="U158" s="11">
        <f>'OddsRatio_working_3-way'!S158-'OddsRatio_working_3-way'!R158^2/3</f>
        <v>-0.88171632289279345</v>
      </c>
      <c r="V158" s="11">
        <f>'OddsRatio_working_3-way'!S158*'OddsRatio_working_3-way'!R158/3-2*'OddsRatio_working_3-way'!R158^3/27-'OddsRatio_working_3-way'!T158</f>
        <v>0.31830914183855352</v>
      </c>
      <c r="W158" s="11">
        <f>'OddsRatio_working_3-way'!V158^2+4*'OddsRatio_working_3-way'!U158^3/27</f>
        <v>-2.2997810616648406E-4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0.15933509334431231</v>
      </c>
      <c r="Y158" s="11">
        <f>IF('OddsRatio_working_3-way'!W158&gt;=0,IF('OddsRatio_working_3-way'!V158+SQRT('OddsRatio_working_3-way'!W158)&gt;0,0,PI()),ACOS('OddsRatio_working_3-way'!V158/(2*'OddsRatio_working_3-way'!X158)))</f>
        <v>4.7606457945146063E-2</v>
      </c>
      <c r="Z158" s="11">
        <f>'OddsRatio_working_3-way'!X158^(1/3)*COS('OddsRatio_working_3-way'!Y158/3)</f>
        <v>0.54206220683327322</v>
      </c>
      <c r="AA158" s="11">
        <f>'OddsRatio_working_3-way'!X158^(1/3)*COS(('OddsRatio_working_3-way'!Y158+2*PI())/3)</f>
        <v>-0.27848118163634022</v>
      </c>
      <c r="AB158" s="11">
        <f>'OddsRatio_working_3-way'!X158^(1/3)*COS(('OddsRatio_working_3-way'!Y158+4*PI())/3)</f>
        <v>-0.26358102519693311</v>
      </c>
      <c r="AC158" s="11">
        <f>'OddsRatio_working_3-way'!X158^(1/3)*SIN('OddsRatio_working_3-way'!Y158/3)</f>
        <v>8.6026093312592637E-3</v>
      </c>
      <c r="AD158" s="11">
        <f>'OddsRatio_working_3-way'!X158^(1/3)*SIN(('OddsRatio_working_3-way'!Y158+2*PI())/3)</f>
        <v>0.4651383368834397</v>
      </c>
      <c r="AE158" s="11">
        <f>'OddsRatio_working_3-way'!X158^(1/3)*SIN(('OddsRatio_working_3-way'!Y158+4*PI())/3)</f>
        <v>-0.47374094621469892</v>
      </c>
      <c r="AF158" s="11">
        <f>-'OddsRatio_working_3-way'!U158/(3*'OddsRatio_working_3-way'!X158^(1/3))*COS(('OddsRatio_working_3-way'!Y158)/3)</f>
        <v>0.54206220683327322</v>
      </c>
      <c r="AG158" s="11">
        <f>-'OddsRatio_working_3-way'!U158/(3*'OddsRatio_working_3-way'!X158^(1/3))*COS(('OddsRatio_working_3-way'!Y158+2*PI())/3)</f>
        <v>-0.27848118163634022</v>
      </c>
      <c r="AH158" s="11">
        <f>-'OddsRatio_working_3-way'!U158/(3*'OddsRatio_working_3-way'!X158^(1/3))*COS(('OddsRatio_working_3-way'!Y158+4*PI())/3)</f>
        <v>-0.26358102519693311</v>
      </c>
      <c r="AI158" s="11">
        <f>'OddsRatio_working_3-way'!U158/(3*'OddsRatio_working_3-way'!X158^(1/3))*SIN(('OddsRatio_working_3-way'!Y158)/3)</f>
        <v>-8.6026093312592637E-3</v>
      </c>
      <c r="AJ158" s="11">
        <f>'OddsRatio_working_3-way'!U158/(3*'OddsRatio_working_3-way'!X158^(1/3))*SIN(('OddsRatio_working_3-way'!Y158+2*PI())/3)</f>
        <v>-0.4651383368834397</v>
      </c>
      <c r="AK158" s="11">
        <f>'OddsRatio_working_3-way'!U158/(3*'OddsRatio_working_3-way'!X158^(1/3))*SIN(('OddsRatio_working_3-way'!Y158+4*PI())/3)</f>
        <v>0.47374094621469892</v>
      </c>
      <c r="AL158" s="11">
        <f>'OddsRatio_working_3-way'!Z158+'OddsRatio_working_3-way'!AF158</f>
        <v>1.0841244136665464</v>
      </c>
      <c r="AM158" s="11">
        <f>'OddsRatio_working_3-way'!AA158+'OddsRatio_working_3-way'!AG158</f>
        <v>-0.55696236327268045</v>
      </c>
      <c r="AN158" s="11">
        <f>'OddsRatio_working_3-way'!AB158+'OddsRatio_working_3-way'!AH158</f>
        <v>-0.52716205039386621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1.0841244136665464</v>
      </c>
      <c r="AS158" s="11">
        <f>IF(('OddsRatio_working_3-way'!X158=0),IF(Q158&gt;0,-Q158^(1/3),(-Q158)^(1/3)),'OddsRatio_working_3-way'!AM158-'OddsRatio_working_3-way'!R158/3)</f>
        <v>-0.55696236327268045</v>
      </c>
      <c r="AT158" s="11">
        <f>IF(('OddsRatio_working_3-way'!X158=0),IF(Q158&gt;0,-Q158^(1/3),(-Q158)^(1/3)),'OddsRatio_working_3-way'!AN158-'OddsRatio_working_3-way'!R158/3)</f>
        <v>-0.52716205039386621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2.23</v>
      </c>
      <c r="B159" s="4">
        <f>IF('True_Odds_Calculator_3-way'!B160="","",'True_Odds_Calculator_3-way'!B160)</f>
        <v>3.08</v>
      </c>
      <c r="C159" s="4">
        <f>IF('True_Odds_Calculator_3-way'!C160="","",'True_Odds_Calculator_3-way'!C160)</f>
        <v>3.54</v>
      </c>
      <c r="D159" s="9">
        <f t="shared" si="39"/>
        <v>0.42773081625011294</v>
      </c>
      <c r="E159" s="9">
        <f t="shared" si="40"/>
        <v>0.30651367658892403</v>
      </c>
      <c r="F159" s="9">
        <f t="shared" si="41"/>
        <v>0.26575550716096297</v>
      </c>
      <c r="G159" s="9">
        <f t="shared" si="42"/>
        <v>1.0877390202149719</v>
      </c>
      <c r="H159" s="9">
        <f t="shared" si="43"/>
        <v>2.3379189948644155</v>
      </c>
      <c r="I159" s="9">
        <f t="shared" si="44"/>
        <v>3.2624971620471412</v>
      </c>
      <c r="J159" s="9">
        <f t="shared" si="45"/>
        <v>3.7628571113460287</v>
      </c>
      <c r="K159" s="11">
        <f t="shared" si="46"/>
        <v>0.44843049327354262</v>
      </c>
      <c r="L159" s="11">
        <f t="shared" si="47"/>
        <v>0.32467532467532467</v>
      </c>
      <c r="M159" s="11">
        <f t="shared" si="48"/>
        <v>0.2824858757062147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-0.2672657584871615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0.24060077643721331</v>
      </c>
      <c r="Q159" s="11">
        <f>2*'OddsRatio_working_3-way'!K159*'OddsRatio_working_3-way'!L159*'OddsRatio_working_3-way'!M159</f>
        <v>8.2256675705030202E-2</v>
      </c>
      <c r="R159" s="11">
        <f t="shared" si="49"/>
        <v>0</v>
      </c>
      <c r="S159" s="11">
        <f t="shared" si="50"/>
        <v>-0.90023045899750354</v>
      </c>
      <c r="T159" s="11">
        <f t="shared" si="51"/>
        <v>-0.30777109709316364</v>
      </c>
      <c r="U159" s="11">
        <f>'OddsRatio_working_3-way'!S159-'OddsRatio_working_3-way'!R159^2/3</f>
        <v>-0.90023045899750354</v>
      </c>
      <c r="V159" s="11">
        <f>'OddsRatio_working_3-way'!S159*'OddsRatio_working_3-way'!R159/3-2*'OddsRatio_working_3-way'!R159^3/27-'OddsRatio_working_3-way'!T159</f>
        <v>0.30777109709316364</v>
      </c>
      <c r="W159" s="11">
        <f>'OddsRatio_working_3-way'!V159^2+4*'OddsRatio_working_3-way'!U159^3/27</f>
        <v>-1.3359938279524849E-2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0.16437988508745102</v>
      </c>
      <c r="Y159" s="11">
        <f>IF('OddsRatio_working_3-way'!W159&gt;=0,IF('OddsRatio_working_3-way'!V159+SQRT('OddsRatio_working_3-way'!W159)&gt;0,0,PI()),ACOS('OddsRatio_working_3-way'!V159/(2*'OddsRatio_working_3-way'!X159)))</f>
        <v>0.35925779709119787</v>
      </c>
      <c r="Z159" s="11">
        <f>'OddsRatio_working_3-way'!X159^(1/3)*COS('OddsRatio_working_3-way'!Y159/3)</f>
        <v>0.54386951010748597</v>
      </c>
      <c r="AA159" s="11">
        <f>'OddsRatio_working_3-way'!X159^(1/3)*COS(('OddsRatio_working_3-way'!Y159+2*PI())/3)</f>
        <v>-0.32860998536609642</v>
      </c>
      <c r="AB159" s="11">
        <f>'OddsRatio_working_3-way'!X159^(1/3)*COS(('OddsRatio_working_3-way'!Y159+4*PI())/3)</f>
        <v>-0.21525952474138965</v>
      </c>
      <c r="AC159" s="11">
        <f>'OddsRatio_working_3-way'!X159^(1/3)*SIN('OddsRatio_working_3-way'!Y159/3)</f>
        <v>6.5442918954442569E-2</v>
      </c>
      <c r="AD159" s="11">
        <f>'OddsRatio_working_3-way'!X159^(1/3)*SIN(('OddsRatio_working_3-way'!Y159+2*PI())/3)</f>
        <v>0.43828335261965906</v>
      </c>
      <c r="AE159" s="11">
        <f>'OddsRatio_working_3-way'!X159^(1/3)*SIN(('OddsRatio_working_3-way'!Y159+4*PI())/3)</f>
        <v>-0.50372627157410155</v>
      </c>
      <c r="AF159" s="11">
        <f>-'OddsRatio_working_3-way'!U159/(3*'OddsRatio_working_3-way'!X159^(1/3))*COS(('OddsRatio_working_3-way'!Y159)/3)</f>
        <v>0.54386951010748597</v>
      </c>
      <c r="AG159" s="11">
        <f>-'OddsRatio_working_3-way'!U159/(3*'OddsRatio_working_3-way'!X159^(1/3))*COS(('OddsRatio_working_3-way'!Y159+2*PI())/3)</f>
        <v>-0.32860998536609642</v>
      </c>
      <c r="AH159" s="11">
        <f>-'OddsRatio_working_3-way'!U159/(3*'OddsRatio_working_3-way'!X159^(1/3))*COS(('OddsRatio_working_3-way'!Y159+4*PI())/3)</f>
        <v>-0.21525952474138965</v>
      </c>
      <c r="AI159" s="11">
        <f>'OddsRatio_working_3-way'!U159/(3*'OddsRatio_working_3-way'!X159^(1/3))*SIN(('OddsRatio_working_3-way'!Y159)/3)</f>
        <v>-6.5442918954442569E-2</v>
      </c>
      <c r="AJ159" s="11">
        <f>'OddsRatio_working_3-way'!U159/(3*'OddsRatio_working_3-way'!X159^(1/3))*SIN(('OddsRatio_working_3-way'!Y159+2*PI())/3)</f>
        <v>-0.43828335261965906</v>
      </c>
      <c r="AK159" s="11">
        <f>'OddsRatio_working_3-way'!U159/(3*'OddsRatio_working_3-way'!X159^(1/3))*SIN(('OddsRatio_working_3-way'!Y159+4*PI())/3)</f>
        <v>0.50372627157410155</v>
      </c>
      <c r="AL159" s="11">
        <f>'OddsRatio_working_3-way'!Z159+'OddsRatio_working_3-way'!AF159</f>
        <v>1.0877390202149719</v>
      </c>
      <c r="AM159" s="11">
        <f>'OddsRatio_working_3-way'!AA159+'OddsRatio_working_3-way'!AG159</f>
        <v>-0.65721997073219285</v>
      </c>
      <c r="AN159" s="11">
        <f>'OddsRatio_working_3-way'!AB159+'OddsRatio_working_3-way'!AH159</f>
        <v>-0.4305190494827793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1.0877390202149719</v>
      </c>
      <c r="AS159" s="11">
        <f>IF(('OddsRatio_working_3-way'!X159=0),IF(Q159&gt;0,-Q159^(1/3),(-Q159)^(1/3)),'OddsRatio_working_3-way'!AM159-'OddsRatio_working_3-way'!R159/3)</f>
        <v>-0.65721997073219285</v>
      </c>
      <c r="AT159" s="11">
        <f>IF(('OddsRatio_working_3-way'!X159=0),IF(Q159&gt;0,-Q159^(1/3),(-Q159)^(1/3)),'OddsRatio_working_3-way'!AN159-'OddsRatio_working_3-way'!R159/3)</f>
        <v>-0.4305190494827793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1.49</v>
      </c>
      <c r="B160" s="4">
        <f>IF('True_Odds_Calculator_3-way'!B161="","",'True_Odds_Calculator_3-way'!B161)</f>
        <v>4</v>
      </c>
      <c r="C160" s="4">
        <f>IF('True_Odds_Calculator_3-way'!C161="","",'True_Odds_Calculator_3-way'!C161)</f>
        <v>7.17</v>
      </c>
      <c r="D160" s="9">
        <f t="shared" si="39"/>
        <v>0.64502450788483412</v>
      </c>
      <c r="E160" s="9">
        <f t="shared" si="40"/>
        <v>0.22886650558546859</v>
      </c>
      <c r="F160" s="9">
        <f t="shared" si="41"/>
        <v>0.12610898652969729</v>
      </c>
      <c r="G160" s="9">
        <f t="shared" si="42"/>
        <v>1.1231197744756305</v>
      </c>
      <c r="H160" s="9">
        <f t="shared" si="43"/>
        <v>1.5503286894930588</v>
      </c>
      <c r="I160" s="9">
        <f t="shared" si="44"/>
        <v>4.3693593234268917</v>
      </c>
      <c r="J160" s="9">
        <f t="shared" si="45"/>
        <v>7.9296490085146383</v>
      </c>
      <c r="K160" s="11">
        <f t="shared" si="46"/>
        <v>0.67114093959731547</v>
      </c>
      <c r="L160" s="11">
        <f t="shared" si="47"/>
        <v>0.25</v>
      </c>
      <c r="M160" s="11">
        <f t="shared" si="48"/>
        <v>0.1394700139470014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-0.21224481199629319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0.22605374743758949</v>
      </c>
      <c r="Q160" s="11">
        <f>2*'OddsRatio_working_3-way'!K160*'OddsRatio_working_3-way'!L160*'OddsRatio_working_3-way'!M160</f>
        <v>4.6802018103020607E-2</v>
      </c>
      <c r="R160" s="11">
        <f t="shared" si="49"/>
        <v>0</v>
      </c>
      <c r="S160" s="11">
        <f t="shared" si="50"/>
        <v>-1.0650613567955549</v>
      </c>
      <c r="T160" s="11">
        <f t="shared" si="51"/>
        <v>-0.22050959768023914</v>
      </c>
      <c r="U160" s="11">
        <f>'OddsRatio_working_3-way'!S160-'OddsRatio_working_3-way'!R160^2/3</f>
        <v>-1.0650613567955549</v>
      </c>
      <c r="V160" s="11">
        <f>'OddsRatio_working_3-way'!S160*'OddsRatio_working_3-way'!R160/3-2*'OddsRatio_working_3-way'!R160^3/27-'OddsRatio_working_3-way'!T160</f>
        <v>0.22050959768023914</v>
      </c>
      <c r="W160" s="11">
        <f>'OddsRatio_working_3-way'!V160^2+4*'OddsRatio_working_3-way'!U160^3/27</f>
        <v>-0.13036194907350987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0.21153394038700432</v>
      </c>
      <c r="Y160" s="11">
        <f>IF('OddsRatio_working_3-way'!W160&gt;=0,IF('OddsRatio_working_3-way'!V160+SQRT('OddsRatio_working_3-way'!W160)&gt;0,0,PI()),ACOS('OddsRatio_working_3-way'!V160/(2*'OddsRatio_working_3-way'!X160)))</f>
        <v>1.0225215655942024</v>
      </c>
      <c r="Z160" s="11">
        <f>'OddsRatio_working_3-way'!X160^(1/3)*COS('OddsRatio_working_3-way'!Y160/3)</f>
        <v>0.56155988723781525</v>
      </c>
      <c r="AA160" s="11">
        <f>'OddsRatio_working_3-way'!X160^(1/3)*COS(('OddsRatio_working_3-way'!Y160+2*PI())/3)</f>
        <v>-0.45327112885159676</v>
      </c>
      <c r="AB160" s="11">
        <f>'OddsRatio_working_3-way'!X160^(1/3)*COS(('OddsRatio_working_3-way'!Y160+4*PI())/3)</f>
        <v>-0.10828875838621846</v>
      </c>
      <c r="AC160" s="11">
        <f>'OddsRatio_working_3-way'!X160^(1/3)*SIN('OddsRatio_working_3-way'!Y160/3)</f>
        <v>0.19917566445386142</v>
      </c>
      <c r="AD160" s="11">
        <f>'OddsRatio_working_3-way'!X160^(1/3)*SIN(('OddsRatio_working_3-way'!Y160+2*PI())/3)</f>
        <v>0.38673729586734223</v>
      </c>
      <c r="AE160" s="11">
        <f>'OddsRatio_working_3-way'!X160^(1/3)*SIN(('OddsRatio_working_3-way'!Y160+4*PI())/3)</f>
        <v>-0.58591296032120344</v>
      </c>
      <c r="AF160" s="11">
        <f>-'OddsRatio_working_3-way'!U160/(3*'OddsRatio_working_3-way'!X160^(1/3))*COS(('OddsRatio_working_3-way'!Y160)/3)</f>
        <v>0.56155988723781525</v>
      </c>
      <c r="AG160" s="11">
        <f>-'OddsRatio_working_3-way'!U160/(3*'OddsRatio_working_3-way'!X160^(1/3))*COS(('OddsRatio_working_3-way'!Y160+2*PI())/3)</f>
        <v>-0.45327112885159676</v>
      </c>
      <c r="AH160" s="11">
        <f>-'OddsRatio_working_3-way'!U160/(3*'OddsRatio_working_3-way'!X160^(1/3))*COS(('OddsRatio_working_3-way'!Y160+4*PI())/3)</f>
        <v>-0.10828875838621846</v>
      </c>
      <c r="AI160" s="11">
        <f>'OddsRatio_working_3-way'!U160/(3*'OddsRatio_working_3-way'!X160^(1/3))*SIN(('OddsRatio_working_3-way'!Y160)/3)</f>
        <v>-0.19917566445386142</v>
      </c>
      <c r="AJ160" s="11">
        <f>'OddsRatio_working_3-way'!U160/(3*'OddsRatio_working_3-way'!X160^(1/3))*SIN(('OddsRatio_working_3-way'!Y160+2*PI())/3)</f>
        <v>-0.38673729586734223</v>
      </c>
      <c r="AK160" s="11">
        <f>'OddsRatio_working_3-way'!U160/(3*'OddsRatio_working_3-way'!X160^(1/3))*SIN(('OddsRatio_working_3-way'!Y160+4*PI())/3)</f>
        <v>0.58591296032120344</v>
      </c>
      <c r="AL160" s="11">
        <f>'OddsRatio_working_3-way'!Z160+'OddsRatio_working_3-way'!AF160</f>
        <v>1.1231197744756305</v>
      </c>
      <c r="AM160" s="11">
        <f>'OddsRatio_working_3-way'!AA160+'OddsRatio_working_3-way'!AG160</f>
        <v>-0.90654225770319352</v>
      </c>
      <c r="AN160" s="11">
        <f>'OddsRatio_working_3-way'!AB160+'OddsRatio_working_3-way'!AH160</f>
        <v>-0.21657751677243692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1.1231197744756305</v>
      </c>
      <c r="AS160" s="11">
        <f>IF(('OddsRatio_working_3-way'!X160=0),IF(Q160&gt;0,-Q160^(1/3),(-Q160)^(1/3)),'OddsRatio_working_3-way'!AM160-'OddsRatio_working_3-way'!R160/3)</f>
        <v>-0.90654225770319352</v>
      </c>
      <c r="AT160" s="11">
        <f>IF(('OddsRatio_working_3-way'!X160=0),IF(Q160&gt;0,-Q160^(1/3),(-Q160)^(1/3)),'OddsRatio_working_3-way'!AN160-'OddsRatio_working_3-way'!R160/3)</f>
        <v>-0.21657751677243692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4.84</v>
      </c>
      <c r="B161" s="4">
        <f>IF('True_Odds_Calculator_3-way'!B162="","",'True_Odds_Calculator_3-way'!B162)</f>
        <v>3.81</v>
      </c>
      <c r="C161" s="4">
        <f>IF('True_Odds_Calculator_3-way'!C162="","",'True_Odds_Calculator_3-way'!C162)</f>
        <v>1.72</v>
      </c>
      <c r="D161" s="9">
        <f t="shared" si="39"/>
        <v>0.19303827076105318</v>
      </c>
      <c r="E161" s="9">
        <f t="shared" si="40"/>
        <v>0.24636390320771806</v>
      </c>
      <c r="F161" s="9">
        <f t="shared" si="41"/>
        <v>0.56059782603122899</v>
      </c>
      <c r="G161" s="9">
        <f t="shared" si="42"/>
        <v>1.0886249800491596</v>
      </c>
      <c r="H161" s="9">
        <f t="shared" si="43"/>
        <v>5.1803199233887716</v>
      </c>
      <c r="I161" s="9">
        <f t="shared" si="44"/>
        <v>4.0590361939381392</v>
      </c>
      <c r="J161" s="9">
        <f t="shared" si="45"/>
        <v>1.7838099856353946</v>
      </c>
      <c r="K161" s="11">
        <f t="shared" si="46"/>
        <v>0.20661157024793389</v>
      </c>
      <c r="L161" s="11">
        <f t="shared" si="47"/>
        <v>0.26246719160104987</v>
      </c>
      <c r="M161" s="11">
        <f t="shared" si="48"/>
        <v>0.58139534883720934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-0.24494651026588243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0.23236392491107749</v>
      </c>
      <c r="Q161" s="11">
        <f>2*'OddsRatio_working_3-way'!K161*'OddsRatio_working_3-way'!L161*'OddsRatio_working_3-way'!M161</f>
        <v>6.3056696040997964E-2</v>
      </c>
      <c r="R161" s="11">
        <f t="shared" si="49"/>
        <v>0</v>
      </c>
      <c r="S161" s="11">
        <f t="shared" si="50"/>
        <v>-0.94863129366020804</v>
      </c>
      <c r="T161" s="11">
        <f t="shared" si="51"/>
        <v>-0.2574304731778041</v>
      </c>
      <c r="U161" s="11">
        <f>'OddsRatio_working_3-way'!S161-'OddsRatio_working_3-way'!R161^2/3</f>
        <v>-0.94863129366020804</v>
      </c>
      <c r="V161" s="11">
        <f>'OddsRatio_working_3-way'!S161*'OddsRatio_working_3-way'!R161/3-2*'OddsRatio_working_3-way'!R161^3/27-'OddsRatio_working_3-way'!T161</f>
        <v>0.2574304731778041</v>
      </c>
      <c r="W161" s="11">
        <f>'OddsRatio_working_3-way'!V161^2+4*'OddsRatio_working_3-way'!U161^3/27</f>
        <v>-6.0199857270342966E-2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0.17781331909540063</v>
      </c>
      <c r="Y161" s="11">
        <f>IF('OddsRatio_working_3-way'!W161&gt;=0,IF('OddsRatio_working_3-way'!V161+SQRT('OddsRatio_working_3-way'!W161)&gt;0,0,PI()),ACOS('OddsRatio_working_3-way'!V161/(2*'OddsRatio_working_3-way'!X161)))</f>
        <v>0.76138887223525287</v>
      </c>
      <c r="Z161" s="11">
        <f>'OddsRatio_working_3-way'!X161^(1/3)*COS('OddsRatio_working_3-way'!Y161/3)</f>
        <v>0.54431249002457982</v>
      </c>
      <c r="AA161" s="11">
        <f>'OddsRatio_working_3-way'!X161^(1/3)*COS(('OddsRatio_working_3-way'!Y161+2*PI())/3)</f>
        <v>-0.39442953857013613</v>
      </c>
      <c r="AB161" s="11">
        <f>'OddsRatio_working_3-way'!X161^(1/3)*COS(('OddsRatio_working_3-way'!Y161+4*PI())/3)</f>
        <v>-0.14988295145444386</v>
      </c>
      <c r="AC161" s="11">
        <f>'OddsRatio_working_3-way'!X161^(1/3)*SIN('OddsRatio_working_3-way'!Y161/3)</f>
        <v>0.14118903790064938</v>
      </c>
      <c r="AD161" s="11">
        <f>'OddsRatio_working_3-way'!X161^(1/3)*SIN(('OddsRatio_working_3-way'!Y161+2*PI())/3)</f>
        <v>0.40079392500812533</v>
      </c>
      <c r="AE161" s="11">
        <f>'OddsRatio_working_3-way'!X161^(1/3)*SIN(('OddsRatio_working_3-way'!Y161+4*PI())/3)</f>
        <v>-0.54198296290877468</v>
      </c>
      <c r="AF161" s="11">
        <f>-'OddsRatio_working_3-way'!U161/(3*'OddsRatio_working_3-way'!X161^(1/3))*COS(('OddsRatio_working_3-way'!Y161)/3)</f>
        <v>0.54431249002457982</v>
      </c>
      <c r="AG161" s="11">
        <f>-'OddsRatio_working_3-way'!U161/(3*'OddsRatio_working_3-way'!X161^(1/3))*COS(('OddsRatio_working_3-way'!Y161+2*PI())/3)</f>
        <v>-0.39442953857013613</v>
      </c>
      <c r="AH161" s="11">
        <f>-'OddsRatio_working_3-way'!U161/(3*'OddsRatio_working_3-way'!X161^(1/3))*COS(('OddsRatio_working_3-way'!Y161+4*PI())/3)</f>
        <v>-0.14988295145444386</v>
      </c>
      <c r="AI161" s="11">
        <f>'OddsRatio_working_3-way'!U161/(3*'OddsRatio_working_3-way'!X161^(1/3))*SIN(('OddsRatio_working_3-way'!Y161)/3)</f>
        <v>-0.14118903790064938</v>
      </c>
      <c r="AJ161" s="11">
        <f>'OddsRatio_working_3-way'!U161/(3*'OddsRatio_working_3-way'!X161^(1/3))*SIN(('OddsRatio_working_3-way'!Y161+2*PI())/3)</f>
        <v>-0.40079392500812533</v>
      </c>
      <c r="AK161" s="11">
        <f>'OddsRatio_working_3-way'!U161/(3*'OddsRatio_working_3-way'!X161^(1/3))*SIN(('OddsRatio_working_3-way'!Y161+4*PI())/3)</f>
        <v>0.54198296290877468</v>
      </c>
      <c r="AL161" s="11">
        <f>'OddsRatio_working_3-way'!Z161+'OddsRatio_working_3-way'!AF161</f>
        <v>1.0886249800491596</v>
      </c>
      <c r="AM161" s="11">
        <f>'OddsRatio_working_3-way'!AA161+'OddsRatio_working_3-way'!AG161</f>
        <v>-0.78885907714027226</v>
      </c>
      <c r="AN161" s="11">
        <f>'OddsRatio_working_3-way'!AB161+'OddsRatio_working_3-way'!AH161</f>
        <v>-0.29976590290888772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1.0886249800491596</v>
      </c>
      <c r="AS161" s="11">
        <f>IF(('OddsRatio_working_3-way'!X161=0),IF(Q161&gt;0,-Q161^(1/3),(-Q161)^(1/3)),'OddsRatio_working_3-way'!AM161-'OddsRatio_working_3-way'!R161/3)</f>
        <v>-0.78885907714027226</v>
      </c>
      <c r="AT161" s="11">
        <f>IF(('OddsRatio_working_3-way'!X161=0),IF(Q161&gt;0,-Q161^(1/3),(-Q161)^(1/3)),'OddsRatio_working_3-way'!AN161-'OddsRatio_working_3-way'!R161/3)</f>
        <v>-0.29976590290888772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3.61</v>
      </c>
      <c r="B162" s="4">
        <f>IF('True_Odds_Calculator_3-way'!B163="","",'True_Odds_Calculator_3-way'!B163)</f>
        <v>3.39</v>
      </c>
      <c r="C162" s="4">
        <f>IF('True_Odds_Calculator_3-way'!C163="","",'True_Odds_Calculator_3-way'!C163)</f>
        <v>2.11</v>
      </c>
      <c r="D162" s="9">
        <f t="shared" si="39"/>
        <v>0.26309886293092549</v>
      </c>
      <c r="E162" s="9">
        <f t="shared" si="40"/>
        <v>0.28052336772119474</v>
      </c>
      <c r="F162" s="9">
        <f t="shared" si="41"/>
        <v>0.45637776934787971</v>
      </c>
      <c r="G162" s="9">
        <f t="shared" si="42"/>
        <v>1.0731236055692595</v>
      </c>
      <c r="H162" s="9">
        <f t="shared" si="43"/>
        <v>3.8008526105357667</v>
      </c>
      <c r="I162" s="9">
        <f t="shared" si="44"/>
        <v>3.5647654173105301</v>
      </c>
      <c r="J162" s="9">
        <f t="shared" si="45"/>
        <v>2.191167202181878</v>
      </c>
      <c r="K162" s="11">
        <f t="shared" si="46"/>
        <v>0.2770083102493075</v>
      </c>
      <c r="L162" s="11">
        <f t="shared" si="47"/>
        <v>0.29498525073746312</v>
      </c>
      <c r="M162" s="11">
        <f t="shared" si="48"/>
        <v>0.47393364928909953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-0.26814643763223478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0.23662022055715426</v>
      </c>
      <c r="Q162" s="11">
        <f>2*'OddsRatio_working_3-way'!K162*'OddsRatio_working_3-way'!L162*'OddsRatio_working_3-way'!M162</f>
        <v>7.7453427350950663E-2</v>
      </c>
      <c r="R162" s="11">
        <f t="shared" si="49"/>
        <v>0</v>
      </c>
      <c r="S162" s="11">
        <f t="shared" si="50"/>
        <v>-0.88242910346502901</v>
      </c>
      <c r="T162" s="11">
        <f t="shared" si="51"/>
        <v>-0.28884749704256274</v>
      </c>
      <c r="U162" s="11">
        <f>'OddsRatio_working_3-way'!S162-'OddsRatio_working_3-way'!R162^2/3</f>
        <v>-0.88242910346502901</v>
      </c>
      <c r="V162" s="11">
        <f>'OddsRatio_working_3-way'!S162*'OddsRatio_working_3-way'!R162/3-2*'OddsRatio_working_3-way'!R162^3/27-'OddsRatio_working_3-way'!T162</f>
        <v>0.28884749704256274</v>
      </c>
      <c r="W162" s="11">
        <f>'OddsRatio_working_3-way'!V162^2+4*'OddsRatio_working_3-way'!U162^3/27</f>
        <v>-1.83642915912402E-2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0.15952834241835642</v>
      </c>
      <c r="Y162" s="11">
        <f>IF('OddsRatio_working_3-way'!W162&gt;=0,IF('OddsRatio_working_3-way'!V162+SQRT('OddsRatio_working_3-way'!W162)&gt;0,0,PI()),ACOS('OddsRatio_working_3-way'!V162/(2*'OddsRatio_working_3-way'!X162)))</f>
        <v>0.43867043765564961</v>
      </c>
      <c r="Z162" s="11">
        <f>'OddsRatio_working_3-way'!X162^(1/3)*COS('OddsRatio_working_3-way'!Y162/3)</f>
        <v>0.53656180278462973</v>
      </c>
      <c r="AA162" s="11">
        <f>'OddsRatio_working_3-way'!X162^(1/3)*COS(('OddsRatio_working_3-way'!Y162+2*PI())/3)</f>
        <v>-0.33671590494048759</v>
      </c>
      <c r="AB162" s="11">
        <f>'OddsRatio_working_3-way'!X162^(1/3)*COS(('OddsRatio_working_3-way'!Y162+4*PI())/3)</f>
        <v>-0.1998458978441422</v>
      </c>
      <c r="AC162" s="11">
        <f>'OddsRatio_working_3-way'!X162^(1/3)*SIN('OddsRatio_working_3-way'!Y162/3)</f>
        <v>7.9021935441061023E-2</v>
      </c>
      <c r="AD162" s="11">
        <f>'OddsRatio_working_3-way'!X162^(1/3)*SIN(('OddsRatio_working_3-way'!Y162+2*PI())/3)</f>
        <v>0.4251651841913347</v>
      </c>
      <c r="AE162" s="11">
        <f>'OddsRatio_working_3-way'!X162^(1/3)*SIN(('OddsRatio_working_3-way'!Y162+4*PI())/3)</f>
        <v>-0.50418711963239571</v>
      </c>
      <c r="AF162" s="11">
        <f>-'OddsRatio_working_3-way'!U162/(3*'OddsRatio_working_3-way'!X162^(1/3))*COS(('OddsRatio_working_3-way'!Y162)/3)</f>
        <v>0.53656180278462962</v>
      </c>
      <c r="AG162" s="11">
        <f>-'OddsRatio_working_3-way'!U162/(3*'OddsRatio_working_3-way'!X162^(1/3))*COS(('OddsRatio_working_3-way'!Y162+2*PI())/3)</f>
        <v>-0.33671590494048753</v>
      </c>
      <c r="AH162" s="11">
        <f>-'OddsRatio_working_3-way'!U162/(3*'OddsRatio_working_3-way'!X162^(1/3))*COS(('OddsRatio_working_3-way'!Y162+4*PI())/3)</f>
        <v>-0.19984589784414217</v>
      </c>
      <c r="AI162" s="11">
        <f>'OddsRatio_working_3-way'!U162/(3*'OddsRatio_working_3-way'!X162^(1/3))*SIN(('OddsRatio_working_3-way'!Y162)/3)</f>
        <v>-7.9021935441061009E-2</v>
      </c>
      <c r="AJ162" s="11">
        <f>'OddsRatio_working_3-way'!U162/(3*'OddsRatio_working_3-way'!X162^(1/3))*SIN(('OddsRatio_working_3-way'!Y162+2*PI())/3)</f>
        <v>-0.42516518419133464</v>
      </c>
      <c r="AK162" s="11">
        <f>'OddsRatio_working_3-way'!U162/(3*'OddsRatio_working_3-way'!X162^(1/3))*SIN(('OddsRatio_working_3-way'!Y162+4*PI())/3)</f>
        <v>0.5041871196323956</v>
      </c>
      <c r="AL162" s="11">
        <f>'OddsRatio_working_3-way'!Z162+'OddsRatio_working_3-way'!AF162</f>
        <v>1.0731236055692595</v>
      </c>
      <c r="AM162" s="11">
        <f>'OddsRatio_working_3-way'!AA162+'OddsRatio_working_3-way'!AG162</f>
        <v>-0.67343180988097506</v>
      </c>
      <c r="AN162" s="11">
        <f>'OddsRatio_working_3-way'!AB162+'OddsRatio_working_3-way'!AH162</f>
        <v>-0.39969179568828439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1.0731236055692595</v>
      </c>
      <c r="AS162" s="11">
        <f>IF(('OddsRatio_working_3-way'!X162=0),IF(Q162&gt;0,-Q162^(1/3),(-Q162)^(1/3)),'OddsRatio_working_3-way'!AM162-'OddsRatio_working_3-way'!R162/3)</f>
        <v>-0.67343180988097506</v>
      </c>
      <c r="AT162" s="11">
        <f>IF(('OddsRatio_working_3-way'!X162=0),IF(Q162&gt;0,-Q162^(1/3),(-Q162)^(1/3)),'OddsRatio_working_3-way'!AN162-'OddsRatio_working_3-way'!R162/3)</f>
        <v>-0.39969179568828439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1.68</v>
      </c>
      <c r="B163" s="4">
        <f>IF('True_Odds_Calculator_3-way'!B164="","",'True_Odds_Calculator_3-way'!B164)</f>
        <v>3.91</v>
      </c>
      <c r="C163" s="4">
        <f>IF('True_Odds_Calculator_3-way'!C164="","",'True_Odds_Calculator_3-way'!C164)</f>
        <v>5.09</v>
      </c>
      <c r="D163" s="9">
        <f t="shared" si="39"/>
        <v>0.57549057795488778</v>
      </c>
      <c r="E163" s="9">
        <f t="shared" si="40"/>
        <v>0.24057550602239003</v>
      </c>
      <c r="F163" s="9">
        <f t="shared" si="41"/>
        <v>0.1839339160227221</v>
      </c>
      <c r="G163" s="9">
        <f t="shared" si="42"/>
        <v>1.0847763382148434</v>
      </c>
      <c r="H163" s="9">
        <f t="shared" si="43"/>
        <v>1.737647909986094</v>
      </c>
      <c r="I163" s="9">
        <f t="shared" si="44"/>
        <v>4.1566991442051933</v>
      </c>
      <c r="J163" s="9">
        <f t="shared" si="45"/>
        <v>5.436735223298709</v>
      </c>
      <c r="K163" s="11">
        <f t="shared" si="46"/>
        <v>0.59523809523809523</v>
      </c>
      <c r="L163" s="11">
        <f t="shared" si="47"/>
        <v>0.25575447570332482</v>
      </c>
      <c r="M163" s="11">
        <f t="shared" si="48"/>
        <v>0.19646365422396858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-0.2420590855288044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0.2296980977408474</v>
      </c>
      <c r="Q163" s="11">
        <f>2*'OddsRatio_working_3-way'!K163*'OddsRatio_working_3-way'!L163*'OddsRatio_working_3-way'!M163</f>
        <v>5.9817212953345689E-2</v>
      </c>
      <c r="R163" s="11">
        <f t="shared" si="49"/>
        <v>0</v>
      </c>
      <c r="S163" s="11">
        <f t="shared" si="50"/>
        <v>-0.94893400608800504</v>
      </c>
      <c r="T163" s="11">
        <f t="shared" si="51"/>
        <v>-0.24711823075208469</v>
      </c>
      <c r="U163" s="11">
        <f>'OddsRatio_working_3-way'!S163-'OddsRatio_working_3-way'!R163^2/3</f>
        <v>-0.94893400608800504</v>
      </c>
      <c r="V163" s="11">
        <f>'OddsRatio_working_3-way'!S163*'OddsRatio_working_3-way'!R163/3-2*'OddsRatio_working_3-way'!R163^3/27-'OddsRatio_working_3-way'!T163</f>
        <v>0.24711823075208469</v>
      </c>
      <c r="W163" s="11">
        <f>'OddsRatio_working_3-way'!V163^2+4*'OddsRatio_working_3-way'!U163^3/27</f>
        <v>-6.552399615581822E-2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0.17789843740591063</v>
      </c>
      <c r="Y163" s="11">
        <f>IF('OddsRatio_working_3-way'!W163&gt;=0,IF('OddsRatio_working_3-way'!V163+SQRT('OddsRatio_working_3-way'!W163)&gt;0,0,PI()),ACOS('OddsRatio_working_3-way'!V163/(2*'OddsRatio_working_3-way'!X163)))</f>
        <v>0.80300400658691251</v>
      </c>
      <c r="Z163" s="11">
        <f>'OddsRatio_working_3-way'!X163^(1/3)*COS('OddsRatio_working_3-way'!Y163/3)</f>
        <v>0.54238816910742171</v>
      </c>
      <c r="AA163" s="11">
        <f>'OddsRatio_working_3-way'!X163^(1/3)*COS(('OddsRatio_working_3-way'!Y163+2*PI())/3)</f>
        <v>-0.40001491761740993</v>
      </c>
      <c r="AB163" s="11">
        <f>'OddsRatio_working_3-way'!X163^(1/3)*COS(('OddsRatio_working_3-way'!Y163+4*PI())/3)</f>
        <v>-0.14237325149001195</v>
      </c>
      <c r="AC163" s="11">
        <f>'OddsRatio_working_3-way'!X163^(1/3)*SIN('OddsRatio_working_3-way'!Y163/3)</f>
        <v>0.14874948529311691</v>
      </c>
      <c r="AD163" s="11">
        <f>'OddsRatio_working_3-way'!X163^(1/3)*SIN(('OddsRatio_working_3-way'!Y163+2*PI())/3)</f>
        <v>0.39534719051259881</v>
      </c>
      <c r="AE163" s="11">
        <f>'OddsRatio_working_3-way'!X163^(1/3)*SIN(('OddsRatio_working_3-way'!Y163+4*PI())/3)</f>
        <v>-0.54409667580571575</v>
      </c>
      <c r="AF163" s="11">
        <f>-'OddsRatio_working_3-way'!U163/(3*'OddsRatio_working_3-way'!X163^(1/3))*COS(('OddsRatio_working_3-way'!Y163)/3)</f>
        <v>0.54238816910742171</v>
      </c>
      <c r="AG163" s="11">
        <f>-'OddsRatio_working_3-way'!U163/(3*'OddsRatio_working_3-way'!X163^(1/3))*COS(('OddsRatio_working_3-way'!Y163+2*PI())/3)</f>
        <v>-0.40001491761740993</v>
      </c>
      <c r="AH163" s="11">
        <f>-'OddsRatio_working_3-way'!U163/(3*'OddsRatio_working_3-way'!X163^(1/3))*COS(('OddsRatio_working_3-way'!Y163+4*PI())/3)</f>
        <v>-0.14237325149001195</v>
      </c>
      <c r="AI163" s="11">
        <f>'OddsRatio_working_3-way'!U163/(3*'OddsRatio_working_3-way'!X163^(1/3))*SIN(('OddsRatio_working_3-way'!Y163)/3)</f>
        <v>-0.14874948529311691</v>
      </c>
      <c r="AJ163" s="11">
        <f>'OddsRatio_working_3-way'!U163/(3*'OddsRatio_working_3-way'!X163^(1/3))*SIN(('OddsRatio_working_3-way'!Y163+2*PI())/3)</f>
        <v>-0.39534719051259881</v>
      </c>
      <c r="AK163" s="11">
        <f>'OddsRatio_working_3-way'!U163/(3*'OddsRatio_working_3-way'!X163^(1/3))*SIN(('OddsRatio_working_3-way'!Y163+4*PI())/3)</f>
        <v>0.54409667580571575</v>
      </c>
      <c r="AL163" s="11">
        <f>'OddsRatio_working_3-way'!Z163+'OddsRatio_working_3-way'!AF163</f>
        <v>1.0847763382148434</v>
      </c>
      <c r="AM163" s="11">
        <f>'OddsRatio_working_3-way'!AA163+'OddsRatio_working_3-way'!AG163</f>
        <v>-0.80002983523481985</v>
      </c>
      <c r="AN163" s="11">
        <f>'OddsRatio_working_3-way'!AB163+'OddsRatio_working_3-way'!AH163</f>
        <v>-0.28474650298002391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1.0847763382148434</v>
      </c>
      <c r="AS163" s="11">
        <f>IF(('OddsRatio_working_3-way'!X163=0),IF(Q163&gt;0,-Q163^(1/3),(-Q163)^(1/3)),'OddsRatio_working_3-way'!AM163-'OddsRatio_working_3-way'!R163/3)</f>
        <v>-0.80002983523481985</v>
      </c>
      <c r="AT163" s="11">
        <f>IF(('OddsRatio_working_3-way'!X163=0),IF(Q163&gt;0,-Q163^(1/3),(-Q163)^(1/3)),'OddsRatio_working_3-way'!AN163-'OddsRatio_working_3-way'!R163/3)</f>
        <v>-0.28474650298002391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2.19</v>
      </c>
      <c r="B164" s="4">
        <f>IF('True_Odds_Calculator_3-way'!B165="","",'True_Odds_Calculator_3-way'!B165)</f>
        <v>3.3</v>
      </c>
      <c r="C164" s="4">
        <f>IF('True_Odds_Calculator_3-way'!C165="","",'True_Odds_Calculator_3-way'!C165)</f>
        <v>3.51</v>
      </c>
      <c r="D164" s="9">
        <f t="shared" si="39"/>
        <v>0.43983533476494641</v>
      </c>
      <c r="E164" s="9">
        <f t="shared" si="40"/>
        <v>0.28888896318429352</v>
      </c>
      <c r="F164" s="9">
        <f t="shared" si="41"/>
        <v>0.27127570205075996</v>
      </c>
      <c r="G164" s="9">
        <f t="shared" si="42"/>
        <v>1.0702337266576907</v>
      </c>
      <c r="H164" s="9">
        <f t="shared" si="43"/>
        <v>2.2735781347226518</v>
      </c>
      <c r="I164" s="9">
        <f t="shared" si="44"/>
        <v>3.4615375713126881</v>
      </c>
      <c r="J164" s="9">
        <f t="shared" si="45"/>
        <v>3.6862866539108032</v>
      </c>
      <c r="K164" s="11">
        <f t="shared" si="46"/>
        <v>0.45662100456621008</v>
      </c>
      <c r="L164" s="11">
        <f t="shared" si="47"/>
        <v>0.30303030303030304</v>
      </c>
      <c r="M164" s="11">
        <f t="shared" si="48"/>
        <v>0.28490028490028491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-0.27082163003015358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0.23652991689521374</v>
      </c>
      <c r="Q164" s="11">
        <f>2*'OddsRatio_working_3-way'!K164*'OddsRatio_working_3-way'!L164*'OddsRatio_working_3-way'!M164</f>
        <v>7.8843305631737914E-2</v>
      </c>
      <c r="R164" s="11">
        <f t="shared" si="49"/>
        <v>0</v>
      </c>
      <c r="S164" s="11">
        <f t="shared" si="50"/>
        <v>-0.87337897223673844</v>
      </c>
      <c r="T164" s="11">
        <f t="shared" si="51"/>
        <v>-0.29112632407891281</v>
      </c>
      <c r="U164" s="11">
        <f>'OddsRatio_working_3-way'!S164-'OddsRatio_working_3-way'!R164^2/3</f>
        <v>-0.87337897223673844</v>
      </c>
      <c r="V164" s="11">
        <f>'OddsRatio_working_3-way'!S164*'OddsRatio_working_3-way'!R164/3-2*'OddsRatio_working_3-way'!R164^3/27-'OddsRatio_working_3-way'!T164</f>
        <v>0.29112632407891281</v>
      </c>
      <c r="W164" s="11">
        <f>'OddsRatio_working_3-way'!V164^2+4*'OddsRatio_working_3-way'!U164^3/27</f>
        <v>-1.3942570152823242E-2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0.15708047835784958</v>
      </c>
      <c r="Y164" s="11">
        <f>IF('OddsRatio_working_3-way'!W164&gt;=0,IF('OddsRatio_working_3-way'!V164+SQRT('OddsRatio_working_3-way'!W164)&gt;0,0,PI()),ACOS('OddsRatio_working_3-way'!V164/(2*'OddsRatio_working_3-way'!X164)))</f>
        <v>0.38531820272490891</v>
      </c>
      <c r="Z164" s="11">
        <f>'OddsRatio_working_3-way'!X164^(1/3)*COS('OddsRatio_working_3-way'!Y164/3)</f>
        <v>0.53511686332884534</v>
      </c>
      <c r="AA164" s="11">
        <f>'OddsRatio_working_3-way'!X164^(1/3)*COS(('OddsRatio_working_3-way'!Y164+2*PI())/3)</f>
        <v>-0.32740991447820122</v>
      </c>
      <c r="AB164" s="11">
        <f>'OddsRatio_working_3-way'!X164^(1/3)*COS(('OddsRatio_working_3-way'!Y164+4*PI())/3)</f>
        <v>-0.20770694885064417</v>
      </c>
      <c r="AC164" s="11">
        <f>'OddsRatio_working_3-way'!X164^(1/3)*SIN('OddsRatio_working_3-way'!Y164/3)</f>
        <v>6.9110539427866671E-2</v>
      </c>
      <c r="AD164" s="11">
        <f>'OddsRatio_working_3-way'!X164^(1/3)*SIN(('OddsRatio_working_3-way'!Y164+2*PI())/3)</f>
        <v>0.42886952792229216</v>
      </c>
      <c r="AE164" s="11">
        <f>'OddsRatio_working_3-way'!X164^(1/3)*SIN(('OddsRatio_working_3-way'!Y164+4*PI())/3)</f>
        <v>-0.49798006735015882</v>
      </c>
      <c r="AF164" s="11">
        <f>-'OddsRatio_working_3-way'!U164/(3*'OddsRatio_working_3-way'!X164^(1/3))*COS(('OddsRatio_working_3-way'!Y164)/3)</f>
        <v>0.53511686332884534</v>
      </c>
      <c r="AG164" s="11">
        <f>-'OddsRatio_working_3-way'!U164/(3*'OddsRatio_working_3-way'!X164^(1/3))*COS(('OddsRatio_working_3-way'!Y164+2*PI())/3)</f>
        <v>-0.32740991447820122</v>
      </c>
      <c r="AH164" s="11">
        <f>-'OddsRatio_working_3-way'!U164/(3*'OddsRatio_working_3-way'!X164^(1/3))*COS(('OddsRatio_working_3-way'!Y164+4*PI())/3)</f>
        <v>-0.20770694885064417</v>
      </c>
      <c r="AI164" s="11">
        <f>'OddsRatio_working_3-way'!U164/(3*'OddsRatio_working_3-way'!X164^(1/3))*SIN(('OddsRatio_working_3-way'!Y164)/3)</f>
        <v>-6.9110539427866671E-2</v>
      </c>
      <c r="AJ164" s="11">
        <f>'OddsRatio_working_3-way'!U164/(3*'OddsRatio_working_3-way'!X164^(1/3))*SIN(('OddsRatio_working_3-way'!Y164+2*PI())/3)</f>
        <v>-0.42886952792229216</v>
      </c>
      <c r="AK164" s="11">
        <f>'OddsRatio_working_3-way'!U164/(3*'OddsRatio_working_3-way'!X164^(1/3))*SIN(('OddsRatio_working_3-way'!Y164+4*PI())/3)</f>
        <v>0.49798006735015882</v>
      </c>
      <c r="AL164" s="11">
        <f>'OddsRatio_working_3-way'!Z164+'OddsRatio_working_3-way'!AF164</f>
        <v>1.0702337266576907</v>
      </c>
      <c r="AM164" s="11">
        <f>'OddsRatio_working_3-way'!AA164+'OddsRatio_working_3-way'!AG164</f>
        <v>-0.65481982895640245</v>
      </c>
      <c r="AN164" s="11">
        <f>'OddsRatio_working_3-way'!AB164+'OddsRatio_working_3-way'!AH164</f>
        <v>-0.41541389770128834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1.0702337266576907</v>
      </c>
      <c r="AS164" s="11">
        <f>IF(('OddsRatio_working_3-way'!X164=0),IF(Q164&gt;0,-Q164^(1/3),(-Q164)^(1/3)),'OddsRatio_working_3-way'!AM164-'OddsRatio_working_3-way'!R164/3)</f>
        <v>-0.65481982895640245</v>
      </c>
      <c r="AT164" s="11">
        <f>IF(('OddsRatio_working_3-way'!X164=0),IF(Q164&gt;0,-Q164^(1/3),(-Q164)^(1/3)),'OddsRatio_working_3-way'!AN164-'OddsRatio_working_3-way'!R164/3)</f>
        <v>-0.41541389770128834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2.48</v>
      </c>
      <c r="B165" s="4">
        <f>IF('True_Odds_Calculator_3-way'!B166="","",'True_Odds_Calculator_3-way'!B166)</f>
        <v>3.12</v>
      </c>
      <c r="C165" s="4">
        <f>IF('True_Odds_Calculator_3-way'!C166="","",'True_Odds_Calculator_3-way'!C166)</f>
        <v>3.3</v>
      </c>
      <c r="D165" s="9">
        <f t="shared" si="39"/>
        <v>0.39358362846663303</v>
      </c>
      <c r="E165" s="9">
        <f t="shared" si="40"/>
        <v>0.31181507963209026</v>
      </c>
      <c r="F165" s="9">
        <f t="shared" si="41"/>
        <v>0.29460129190127643</v>
      </c>
      <c r="G165" s="9">
        <f t="shared" si="42"/>
        <v>1.0410514105297346</v>
      </c>
      <c r="H165" s="9">
        <f t="shared" si="43"/>
        <v>2.5407560875840072</v>
      </c>
      <c r="I165" s="9">
        <f t="shared" si="44"/>
        <v>3.2070289903230376</v>
      </c>
      <c r="J165" s="9">
        <f t="shared" si="45"/>
        <v>3.3944182442183894</v>
      </c>
      <c r="K165" s="11">
        <f t="shared" si="46"/>
        <v>0.40322580645161293</v>
      </c>
      <c r="L165" s="11">
        <f t="shared" si="47"/>
        <v>0.32051282051282048</v>
      </c>
      <c r="M165" s="11">
        <f t="shared" si="48"/>
        <v>0.30303030303030304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-0.28262150036343581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0.23106373912825531</v>
      </c>
      <c r="Q165" s="11">
        <f>2*'OddsRatio_working_3-way'!K165*'OddsRatio_working_3-way'!L165*'OddsRatio_working_3-way'!M165</f>
        <v>7.8326691229917034E-2</v>
      </c>
      <c r="R165" s="11">
        <f t="shared" si="49"/>
        <v>0</v>
      </c>
      <c r="S165" s="11">
        <f t="shared" si="50"/>
        <v>-0.81757311043611325</v>
      </c>
      <c r="T165" s="11">
        <f t="shared" si="51"/>
        <v>-0.277143427266479</v>
      </c>
      <c r="U165" s="11">
        <f>'OddsRatio_working_3-way'!S165-'OddsRatio_working_3-way'!R165^2/3</f>
        <v>-0.81757311043611325</v>
      </c>
      <c r="V165" s="11">
        <f>'OddsRatio_working_3-way'!S165*'OddsRatio_working_3-way'!R165/3-2*'OddsRatio_working_3-way'!R165^3/27-'OddsRatio_working_3-way'!T165</f>
        <v>0.277143427266479</v>
      </c>
      <c r="W165" s="11">
        <f>'OddsRatio_working_3-way'!V165^2+4*'OddsRatio_working_3-way'!U165^3/27</f>
        <v>-4.1525507924003169E-3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0.14226825899459308</v>
      </c>
      <c r="Y165" s="11">
        <f>IF('OddsRatio_working_3-way'!W165&gt;=0,IF('OddsRatio_working_3-way'!V165+SQRT('OddsRatio_working_3-way'!W165)&gt;0,0,PI()),ACOS('OddsRatio_working_3-way'!V165/(2*'OddsRatio_working_3-way'!X165)))</f>
        <v>0.22845668698717825</v>
      </c>
      <c r="Z165" s="11">
        <f>'OddsRatio_working_3-way'!X165^(1/3)*COS('OddsRatio_working_3-way'!Y165/3)</f>
        <v>0.52052570526486719</v>
      </c>
      <c r="AA165" s="11">
        <f>'OddsRatio_working_3-way'!X165^(1/3)*COS(('OddsRatio_working_3-way'!Y165+2*PI())/3)</f>
        <v>-0.29465791373010825</v>
      </c>
      <c r="AB165" s="11">
        <f>'OddsRatio_working_3-way'!X165^(1/3)*COS(('OddsRatio_working_3-way'!Y165+4*PI())/3)</f>
        <v>-0.22586779153475905</v>
      </c>
      <c r="AC165" s="11">
        <f>'OddsRatio_working_3-way'!X165^(1/3)*SIN('OddsRatio_working_3-way'!Y165/3)</f>
        <v>3.9715995567072337E-2</v>
      </c>
      <c r="AD165" s="11">
        <f>'OddsRatio_working_3-way'!X165^(1/3)*SIN(('OddsRatio_working_3-way'!Y165+2*PI())/3)</f>
        <v>0.43093048629865027</v>
      </c>
      <c r="AE165" s="11">
        <f>'OddsRatio_working_3-way'!X165^(1/3)*SIN(('OddsRatio_working_3-way'!Y165+4*PI())/3)</f>
        <v>-0.47064648186572228</v>
      </c>
      <c r="AF165" s="11">
        <f>-'OddsRatio_working_3-way'!U165/(3*'OddsRatio_working_3-way'!X165^(1/3))*COS(('OddsRatio_working_3-way'!Y165)/3)</f>
        <v>0.5205257052648673</v>
      </c>
      <c r="AG165" s="11">
        <f>-'OddsRatio_working_3-way'!U165/(3*'OddsRatio_working_3-way'!X165^(1/3))*COS(('OddsRatio_working_3-way'!Y165+2*PI())/3)</f>
        <v>-0.2946579137301083</v>
      </c>
      <c r="AH165" s="11">
        <f>-'OddsRatio_working_3-way'!U165/(3*'OddsRatio_working_3-way'!X165^(1/3))*COS(('OddsRatio_working_3-way'!Y165+4*PI())/3)</f>
        <v>-0.22586779153475911</v>
      </c>
      <c r="AI165" s="11">
        <f>'OddsRatio_working_3-way'!U165/(3*'OddsRatio_working_3-way'!X165^(1/3))*SIN(('OddsRatio_working_3-way'!Y165)/3)</f>
        <v>-3.9715995567072351E-2</v>
      </c>
      <c r="AJ165" s="11">
        <f>'OddsRatio_working_3-way'!U165/(3*'OddsRatio_working_3-way'!X165^(1/3))*SIN(('OddsRatio_working_3-way'!Y165+2*PI())/3)</f>
        <v>-0.43093048629865033</v>
      </c>
      <c r="AK165" s="11">
        <f>'OddsRatio_working_3-way'!U165/(3*'OddsRatio_working_3-way'!X165^(1/3))*SIN(('OddsRatio_working_3-way'!Y165+4*PI())/3)</f>
        <v>0.47064648186572239</v>
      </c>
      <c r="AL165" s="11">
        <f>'OddsRatio_working_3-way'!Z165+'OddsRatio_working_3-way'!AF165</f>
        <v>1.0410514105297346</v>
      </c>
      <c r="AM165" s="11">
        <f>'OddsRatio_working_3-way'!AA165+'OddsRatio_working_3-way'!AG165</f>
        <v>-0.5893158274602166</v>
      </c>
      <c r="AN165" s="11">
        <f>'OddsRatio_working_3-way'!AB165+'OddsRatio_working_3-way'!AH165</f>
        <v>-0.45173558306951817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1.0410514105297346</v>
      </c>
      <c r="AS165" s="11">
        <f>IF(('OddsRatio_working_3-way'!X165=0),IF(Q165&gt;0,-Q165^(1/3),(-Q165)^(1/3)),'OddsRatio_working_3-way'!AM165-'OddsRatio_working_3-way'!R165/3)</f>
        <v>-0.5893158274602166</v>
      </c>
      <c r="AT165" s="11">
        <f>IF(('OddsRatio_working_3-way'!X165=0),IF(Q165&gt;0,-Q165^(1/3),(-Q165)^(1/3)),'OddsRatio_working_3-way'!AN165-'OddsRatio_working_3-way'!R165/3)</f>
        <v>-0.45173558306951817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6.53</v>
      </c>
      <c r="B166" s="4">
        <f>IF('True_Odds_Calculator_3-way'!B167="","",'True_Odds_Calculator_3-way'!B167)</f>
        <v>5</v>
      </c>
      <c r="C166" s="4">
        <f>IF('True_Odds_Calculator_3-way'!C167="","",'True_Odds_Calculator_3-way'!C167)</f>
        <v>1.47</v>
      </c>
      <c r="D166" s="9">
        <f t="shared" si="39"/>
        <v>0.14473174683653681</v>
      </c>
      <c r="E166" s="9">
        <f t="shared" si="40"/>
        <v>0.18959564533142023</v>
      </c>
      <c r="F166" s="9">
        <f t="shared" si="41"/>
        <v>0.66567260783204296</v>
      </c>
      <c r="G166" s="9">
        <f t="shared" si="42"/>
        <v>1.0685956859029686</v>
      </c>
      <c r="H166" s="9">
        <f t="shared" si="43"/>
        <v>6.9093341430434183</v>
      </c>
      <c r="I166" s="9">
        <f t="shared" si="44"/>
        <v>5.2743827436118735</v>
      </c>
      <c r="J166" s="9">
        <f t="shared" si="45"/>
        <v>1.5022399723743955</v>
      </c>
      <c r="K166" s="11">
        <f t="shared" si="46"/>
        <v>0.15313935681470137</v>
      </c>
      <c r="L166" s="11">
        <f t="shared" si="47"/>
        <v>0.2</v>
      </c>
      <c r="M166" s="11">
        <f t="shared" si="48"/>
        <v>0.68027210884353739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-0.21661197403923294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0.20835286641455969</v>
      </c>
      <c r="Q166" s="11">
        <f>2*'OddsRatio_working_3-way'!K166*'OddsRatio_working_3-way'!L166*'OddsRatio_working_3-way'!M166</f>
        <v>4.1670573282911939E-2</v>
      </c>
      <c r="R166" s="11">
        <f t="shared" si="49"/>
        <v>0</v>
      </c>
      <c r="S166" s="11">
        <f t="shared" si="50"/>
        <v>-0.96187141702897117</v>
      </c>
      <c r="T166" s="11">
        <f t="shared" si="51"/>
        <v>-0.19237428340579424</v>
      </c>
      <c r="U166" s="11">
        <f>'OddsRatio_working_3-way'!S166-'OddsRatio_working_3-way'!R166^2/3</f>
        <v>-0.96187141702897117</v>
      </c>
      <c r="V166" s="11">
        <f>'OddsRatio_working_3-way'!S166*'OddsRatio_working_3-way'!R166/3-2*'OddsRatio_working_3-way'!R166^3/27-'OddsRatio_working_3-way'!T166</f>
        <v>0.19237428340579424</v>
      </c>
      <c r="W166" s="11">
        <f>'OddsRatio_working_3-way'!V166^2+4*'OddsRatio_working_3-way'!U166^3/27</f>
        <v>-9.4832162742872317E-2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0.18154891053016894</v>
      </c>
      <c r="Y166" s="11">
        <f>IF('OddsRatio_working_3-way'!W166&gt;=0,IF('OddsRatio_working_3-way'!V166+SQRT('OddsRatio_working_3-way'!W166)&gt;0,0,PI()),ACOS('OddsRatio_working_3-way'!V166/(2*'OddsRatio_working_3-way'!X166)))</f>
        <v>1.0124151696598449</v>
      </c>
      <c r="Z166" s="11">
        <f>'OddsRatio_working_3-way'!X166^(1/3)*COS('OddsRatio_working_3-way'!Y166/3)</f>
        <v>0.5342978429514843</v>
      </c>
      <c r="AA166" s="11">
        <f>'OddsRatio_working_3-way'!X166^(1/3)*COS(('OddsRatio_working_3-way'!Y166+2*PI())/3)</f>
        <v>-0.42951337423645591</v>
      </c>
      <c r="AB166" s="11">
        <f>'OddsRatio_working_3-way'!X166^(1/3)*COS(('OddsRatio_working_3-way'!Y166+4*PI())/3)</f>
        <v>-0.1047844687150285</v>
      </c>
      <c r="AC166" s="11">
        <f>'OddsRatio_working_3-way'!X166^(1/3)*SIN('OddsRatio_working_3-way'!Y166/3)</f>
        <v>0.18748232101644866</v>
      </c>
      <c r="AD166" s="11">
        <f>'OddsRatio_working_3-way'!X166^(1/3)*SIN(('OddsRatio_working_3-way'!Y166+2*PI())/3)</f>
        <v>0.36897434467498935</v>
      </c>
      <c r="AE166" s="11">
        <f>'OddsRatio_working_3-way'!X166^(1/3)*SIN(('OddsRatio_working_3-way'!Y166+4*PI())/3)</f>
        <v>-0.55645666569143815</v>
      </c>
      <c r="AF166" s="11">
        <f>-'OddsRatio_working_3-way'!U166/(3*'OddsRatio_working_3-way'!X166^(1/3))*COS(('OddsRatio_working_3-way'!Y166)/3)</f>
        <v>0.5342978429514843</v>
      </c>
      <c r="AG166" s="11">
        <f>-'OddsRatio_working_3-way'!U166/(3*'OddsRatio_working_3-way'!X166^(1/3))*COS(('OddsRatio_working_3-way'!Y166+2*PI())/3)</f>
        <v>-0.42951337423645591</v>
      </c>
      <c r="AH166" s="11">
        <f>-'OddsRatio_working_3-way'!U166/(3*'OddsRatio_working_3-way'!X166^(1/3))*COS(('OddsRatio_working_3-way'!Y166+4*PI())/3)</f>
        <v>-0.1047844687150285</v>
      </c>
      <c r="AI166" s="11">
        <f>'OddsRatio_working_3-way'!U166/(3*'OddsRatio_working_3-way'!X166^(1/3))*SIN(('OddsRatio_working_3-way'!Y166)/3)</f>
        <v>-0.18748232101644866</v>
      </c>
      <c r="AJ166" s="11">
        <f>'OddsRatio_working_3-way'!U166/(3*'OddsRatio_working_3-way'!X166^(1/3))*SIN(('OddsRatio_working_3-way'!Y166+2*PI())/3)</f>
        <v>-0.36897434467498935</v>
      </c>
      <c r="AK166" s="11">
        <f>'OddsRatio_working_3-way'!U166/(3*'OddsRatio_working_3-way'!X166^(1/3))*SIN(('OddsRatio_working_3-way'!Y166+4*PI())/3)</f>
        <v>0.55645666569143815</v>
      </c>
      <c r="AL166" s="11">
        <f>'OddsRatio_working_3-way'!Z166+'OddsRatio_working_3-way'!AF166</f>
        <v>1.0685956859029686</v>
      </c>
      <c r="AM166" s="11">
        <f>'OddsRatio_working_3-way'!AA166+'OddsRatio_working_3-way'!AG166</f>
        <v>-0.85902674847291183</v>
      </c>
      <c r="AN166" s="11">
        <f>'OddsRatio_working_3-way'!AB166+'OddsRatio_working_3-way'!AH166</f>
        <v>-0.209568937430057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1.0685956859029686</v>
      </c>
      <c r="AS166" s="11">
        <f>IF(('OddsRatio_working_3-way'!X166=0),IF(Q166&gt;0,-Q166^(1/3),(-Q166)^(1/3)),'OddsRatio_working_3-way'!AM166-'OddsRatio_working_3-way'!R166/3)</f>
        <v>-0.85902674847291183</v>
      </c>
      <c r="AT166" s="11">
        <f>IF(('OddsRatio_working_3-way'!X166=0),IF(Q166&gt;0,-Q166^(1/3),(-Q166)^(1/3)),'OddsRatio_working_3-way'!AN166-'OddsRatio_working_3-way'!R166/3)</f>
        <v>-0.209568937430057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2.48</v>
      </c>
      <c r="B167" s="4">
        <f>IF('True_Odds_Calculator_3-way'!B168="","",'True_Odds_Calculator_3-way'!B168)</f>
        <v>3.34</v>
      </c>
      <c r="C167" s="4">
        <f>IF('True_Odds_Calculator_3-way'!C168="","",'True_Odds_Calculator_3-way'!C168)</f>
        <v>3.09</v>
      </c>
      <c r="D167" s="9">
        <f t="shared" si="39"/>
        <v>0.39376562304383533</v>
      </c>
      <c r="E167" s="9">
        <f t="shared" si="40"/>
        <v>0.29118832525545202</v>
      </c>
      <c r="F167" s="9">
        <f t="shared" si="41"/>
        <v>0.3150460517007127</v>
      </c>
      <c r="G167" s="9">
        <f t="shared" si="42"/>
        <v>1.0402579562464214</v>
      </c>
      <c r="H167" s="9">
        <f t="shared" si="43"/>
        <v>2.5395817752447032</v>
      </c>
      <c r="I167" s="9">
        <f t="shared" si="44"/>
        <v>3.434203617616626</v>
      </c>
      <c r="J167" s="9">
        <f t="shared" si="45"/>
        <v>3.1741391285550202</v>
      </c>
      <c r="K167" s="11">
        <f t="shared" si="46"/>
        <v>0.40322580645161293</v>
      </c>
      <c r="L167" s="11">
        <f t="shared" si="47"/>
        <v>0.29940119760479045</v>
      </c>
      <c r="M167" s="11">
        <f t="shared" si="48"/>
        <v>0.3236245954692557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-0.28279207322905076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0.23090367964353165</v>
      </c>
      <c r="Q167" s="11">
        <f>2*'OddsRatio_working_3-way'!K167*'OddsRatio_working_3-way'!L167*'OddsRatio_working_3-way'!M167</f>
        <v>7.8139993111178224E-2</v>
      </c>
      <c r="R167" s="11">
        <f t="shared" si="49"/>
        <v>0</v>
      </c>
      <c r="S167" s="11">
        <f t="shared" si="50"/>
        <v>-0.81651397440871165</v>
      </c>
      <c r="T167" s="11">
        <f t="shared" si="51"/>
        <v>-0.27631606578975015</v>
      </c>
      <c r="U167" s="11">
        <f>'OddsRatio_working_3-way'!S167-'OddsRatio_working_3-way'!R167^2/3</f>
        <v>-0.81651397440871165</v>
      </c>
      <c r="V167" s="11">
        <f>'OddsRatio_working_3-way'!S167*'OddsRatio_working_3-way'!R167/3-2*'OddsRatio_working_3-way'!R167^3/27-'OddsRatio_working_3-way'!T167</f>
        <v>0.27631606578975015</v>
      </c>
      <c r="W167" s="11">
        <f>'OddsRatio_working_3-way'!V167^2+4*'OddsRatio_working_3-way'!U167^3/27</f>
        <v>-4.2962231427479125E-3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0.14199189356814834</v>
      </c>
      <c r="Y167" s="11">
        <f>IF('OddsRatio_working_3-way'!W167&gt;=0,IF('OddsRatio_working_3-way'!V167+SQRT('OddsRatio_working_3-way'!W167)&gt;0,0,PI()),ACOS('OddsRatio_working_3-way'!V167/(2*'OddsRatio_working_3-way'!X167)))</f>
        <v>0.23290748285292695</v>
      </c>
      <c r="Z167" s="11">
        <f>'OddsRatio_working_3-way'!X167^(1/3)*COS('OddsRatio_working_3-way'!Y167/3)</f>
        <v>0.52012897812321068</v>
      </c>
      <c r="AA167" s="11">
        <f>'OddsRatio_working_3-way'!X167^(1/3)*COS(('OddsRatio_working_3-way'!Y167+2*PI())/3)</f>
        <v>-0.29510558193206715</v>
      </c>
      <c r="AB167" s="11">
        <f>'OddsRatio_working_3-way'!X167^(1/3)*COS(('OddsRatio_working_3-way'!Y167+4*PI())/3)</f>
        <v>-0.22502339619114348</v>
      </c>
      <c r="AC167" s="11">
        <f>'OddsRatio_working_3-way'!X167^(1/3)*SIN('OddsRatio_working_3-way'!Y167/3)</f>
        <v>4.0461968802919725E-2</v>
      </c>
      <c r="AD167" s="11">
        <f>'OddsRatio_working_3-way'!X167^(1/3)*SIN(('OddsRatio_working_3-way'!Y167+2*PI())/3)</f>
        <v>0.43021392389768121</v>
      </c>
      <c r="AE167" s="11">
        <f>'OddsRatio_working_3-way'!X167^(1/3)*SIN(('OddsRatio_working_3-way'!Y167+4*PI())/3)</f>
        <v>-0.4706758927006009</v>
      </c>
      <c r="AF167" s="11">
        <f>-'OddsRatio_working_3-way'!U167/(3*'OddsRatio_working_3-way'!X167^(1/3))*COS(('OddsRatio_working_3-way'!Y167)/3)</f>
        <v>0.52012897812321068</v>
      </c>
      <c r="AG167" s="11">
        <f>-'OddsRatio_working_3-way'!U167/(3*'OddsRatio_working_3-way'!X167^(1/3))*COS(('OddsRatio_working_3-way'!Y167+2*PI())/3)</f>
        <v>-0.29510558193206715</v>
      </c>
      <c r="AH167" s="11">
        <f>-'OddsRatio_working_3-way'!U167/(3*'OddsRatio_working_3-way'!X167^(1/3))*COS(('OddsRatio_working_3-way'!Y167+4*PI())/3)</f>
        <v>-0.22502339619114348</v>
      </c>
      <c r="AI167" s="11">
        <f>'OddsRatio_working_3-way'!U167/(3*'OddsRatio_working_3-way'!X167^(1/3))*SIN(('OddsRatio_working_3-way'!Y167)/3)</f>
        <v>-4.0461968802919725E-2</v>
      </c>
      <c r="AJ167" s="11">
        <f>'OddsRatio_working_3-way'!U167/(3*'OddsRatio_working_3-way'!X167^(1/3))*SIN(('OddsRatio_working_3-way'!Y167+2*PI())/3)</f>
        <v>-0.43021392389768121</v>
      </c>
      <c r="AK167" s="11">
        <f>'OddsRatio_working_3-way'!U167/(3*'OddsRatio_working_3-way'!X167^(1/3))*SIN(('OddsRatio_working_3-way'!Y167+4*PI())/3)</f>
        <v>0.4706758927006009</v>
      </c>
      <c r="AL167" s="11">
        <f>'OddsRatio_working_3-way'!Z167+'OddsRatio_working_3-way'!AF167</f>
        <v>1.0402579562464214</v>
      </c>
      <c r="AM167" s="11">
        <f>'OddsRatio_working_3-way'!AA167+'OddsRatio_working_3-way'!AG167</f>
        <v>-0.5902111638641343</v>
      </c>
      <c r="AN167" s="11">
        <f>'OddsRatio_working_3-way'!AB167+'OddsRatio_working_3-way'!AH167</f>
        <v>-0.45004679238228695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1.0402579562464214</v>
      </c>
      <c r="AS167" s="11">
        <f>IF(('OddsRatio_working_3-way'!X167=0),IF(Q167&gt;0,-Q167^(1/3),(-Q167)^(1/3)),'OddsRatio_working_3-way'!AM167-'OddsRatio_working_3-way'!R167/3)</f>
        <v>-0.5902111638641343</v>
      </c>
      <c r="AT167" s="11">
        <f>IF(('OddsRatio_working_3-way'!X167=0),IF(Q167&gt;0,-Q167^(1/3),(-Q167)^(1/3)),'OddsRatio_working_3-way'!AN167-'OddsRatio_working_3-way'!R167/3)</f>
        <v>-0.45004679238228695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5.85</v>
      </c>
      <c r="B168" s="4">
        <f>IF('True_Odds_Calculator_3-way'!B169="","",'True_Odds_Calculator_3-way'!B169)</f>
        <v>4.8099999999999996</v>
      </c>
      <c r="C168" s="4">
        <f>IF('True_Odds_Calculator_3-way'!C169="","",'True_Odds_Calculator_3-way'!C169)</f>
        <v>1.53</v>
      </c>
      <c r="D168" s="9">
        <f t="shared" si="39"/>
        <v>0.16242671210618392</v>
      </c>
      <c r="E168" s="9">
        <f t="shared" si="40"/>
        <v>0.19798558533787627</v>
      </c>
      <c r="F168" s="9">
        <f t="shared" si="41"/>
        <v>0.63958770255594</v>
      </c>
      <c r="G168" s="9">
        <f t="shared" si="42"/>
        <v>1.0632211970416447</v>
      </c>
      <c r="H168" s="9">
        <f t="shared" si="43"/>
        <v>6.1566228056519767</v>
      </c>
      <c r="I168" s="9">
        <f t="shared" si="44"/>
        <v>5.0508727607286659</v>
      </c>
      <c r="J168" s="9">
        <f t="shared" si="45"/>
        <v>1.5635072344320713</v>
      </c>
      <c r="K168" s="11">
        <f t="shared" si="46"/>
        <v>0.17094017094017094</v>
      </c>
      <c r="L168" s="11">
        <f t="shared" si="47"/>
        <v>0.20790020790020791</v>
      </c>
      <c r="M168" s="11">
        <f t="shared" si="48"/>
        <v>0.65359477124183007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-0.22748366187280222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0.21346326022042467</v>
      </c>
      <c r="Q168" s="11">
        <f>2*'OddsRatio_working_3-way'!K168*'OddsRatio_working_3-way'!L168*'OddsRatio_working_3-way'!M168</f>
        <v>4.6455551734586424E-2</v>
      </c>
      <c r="R168" s="11">
        <f t="shared" si="49"/>
        <v>0</v>
      </c>
      <c r="S168" s="11">
        <f t="shared" si="50"/>
        <v>-0.93836743466782646</v>
      </c>
      <c r="T168" s="11">
        <f t="shared" si="51"/>
        <v>-0.20421489329006012</v>
      </c>
      <c r="U168" s="11">
        <f>'OddsRatio_working_3-way'!S168-'OddsRatio_working_3-way'!R168^2/3</f>
        <v>-0.93836743466782646</v>
      </c>
      <c r="V168" s="11">
        <f>'OddsRatio_working_3-way'!S168*'OddsRatio_working_3-way'!R168/3-2*'OddsRatio_working_3-way'!R168^3/27-'OddsRatio_working_3-way'!T168</f>
        <v>0.20421489329006012</v>
      </c>
      <c r="W168" s="11">
        <f>'OddsRatio_working_3-way'!V168^2+4*'OddsRatio_working_3-way'!U168^3/27</f>
        <v>-8.0705745140220858E-2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0.17493532217772051</v>
      </c>
      <c r="Y168" s="11">
        <f>IF('OddsRatio_working_3-way'!W168&gt;=0,IF('OddsRatio_working_3-way'!V168+SQRT('OddsRatio_working_3-way'!W168)&gt;0,0,PI()),ACOS('OddsRatio_working_3-way'!V168/(2*'OddsRatio_working_3-way'!X168)))</f>
        <v>0.94753443638171686</v>
      </c>
      <c r="Z168" s="11">
        <f>'OddsRatio_working_3-way'!X168^(1/3)*COS('OddsRatio_working_3-way'!Y168/3)</f>
        <v>0.53161059852082237</v>
      </c>
      <c r="AA168" s="11">
        <f>'OddsRatio_working_3-way'!X168^(1/3)*COS(('OddsRatio_working_3-way'!Y168+2*PI())/3)</f>
        <v>-0.41625292244604467</v>
      </c>
      <c r="AB168" s="11">
        <f>'OddsRatio_working_3-way'!X168^(1/3)*COS(('OddsRatio_working_3-way'!Y168+4*PI())/3)</f>
        <v>-0.11535767607477758</v>
      </c>
      <c r="AC168" s="11">
        <f>'OddsRatio_working_3-way'!X168^(1/3)*SIN('OddsRatio_working_3-way'!Y168/3)</f>
        <v>0.17372195149032985</v>
      </c>
      <c r="AD168" s="11">
        <f>'OddsRatio_working_3-way'!X168^(1/3)*SIN(('OddsRatio_working_3-way'!Y168+2*PI())/3)</f>
        <v>0.37352730749491742</v>
      </c>
      <c r="AE168" s="11">
        <f>'OddsRatio_working_3-way'!X168^(1/3)*SIN(('OddsRatio_working_3-way'!Y168+4*PI())/3)</f>
        <v>-0.54724925898524723</v>
      </c>
      <c r="AF168" s="11">
        <f>-'OddsRatio_working_3-way'!U168/(3*'OddsRatio_working_3-way'!X168^(1/3))*COS(('OddsRatio_working_3-way'!Y168)/3)</f>
        <v>0.53161059852082237</v>
      </c>
      <c r="AG168" s="11">
        <f>-'OddsRatio_working_3-way'!U168/(3*'OddsRatio_working_3-way'!X168^(1/3))*COS(('OddsRatio_working_3-way'!Y168+2*PI())/3)</f>
        <v>-0.41625292244604467</v>
      </c>
      <c r="AH168" s="11">
        <f>-'OddsRatio_working_3-way'!U168/(3*'OddsRatio_working_3-way'!X168^(1/3))*COS(('OddsRatio_working_3-way'!Y168+4*PI())/3)</f>
        <v>-0.11535767607477758</v>
      </c>
      <c r="AI168" s="11">
        <f>'OddsRatio_working_3-way'!U168/(3*'OddsRatio_working_3-way'!X168^(1/3))*SIN(('OddsRatio_working_3-way'!Y168)/3)</f>
        <v>-0.17372195149032985</v>
      </c>
      <c r="AJ168" s="11">
        <f>'OddsRatio_working_3-way'!U168/(3*'OddsRatio_working_3-way'!X168^(1/3))*SIN(('OddsRatio_working_3-way'!Y168+2*PI())/3)</f>
        <v>-0.37352730749491742</v>
      </c>
      <c r="AK168" s="11">
        <f>'OddsRatio_working_3-way'!U168/(3*'OddsRatio_working_3-way'!X168^(1/3))*SIN(('OddsRatio_working_3-way'!Y168+4*PI())/3)</f>
        <v>0.54724925898524723</v>
      </c>
      <c r="AL168" s="11">
        <f>'OddsRatio_working_3-way'!Z168+'OddsRatio_working_3-way'!AF168</f>
        <v>1.0632211970416447</v>
      </c>
      <c r="AM168" s="11">
        <f>'OddsRatio_working_3-way'!AA168+'OddsRatio_working_3-way'!AG168</f>
        <v>-0.83250584489208934</v>
      </c>
      <c r="AN168" s="11">
        <f>'OddsRatio_working_3-way'!AB168+'OddsRatio_working_3-way'!AH168</f>
        <v>-0.23071535214955516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1.0632211970416447</v>
      </c>
      <c r="AS168" s="11">
        <f>IF(('OddsRatio_working_3-way'!X168=0),IF(Q168&gt;0,-Q168^(1/3),(-Q168)^(1/3)),'OddsRatio_working_3-way'!AM168-'OddsRatio_working_3-way'!R168/3)</f>
        <v>-0.83250584489208934</v>
      </c>
      <c r="AT168" s="11">
        <f>IF(('OddsRatio_working_3-way'!X168=0),IF(Q168&gt;0,-Q168^(1/3),(-Q168)^(1/3)),'OddsRatio_working_3-way'!AN168-'OddsRatio_working_3-way'!R168/3)</f>
        <v>-0.23071535214955516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1.68</v>
      </c>
      <c r="B169" s="4">
        <f>IF('True_Odds_Calculator_3-way'!B170="","",'True_Odds_Calculator_3-way'!B170)</f>
        <v>4.3</v>
      </c>
      <c r="C169" s="4">
        <f>IF('True_Odds_Calculator_3-way'!C170="","",'True_Odds_Calculator_3-way'!C170)</f>
        <v>4.99</v>
      </c>
      <c r="D169" s="9">
        <f t="shared" si="39"/>
        <v>0.5833917080056813</v>
      </c>
      <c r="E169" s="9">
        <f t="shared" si="40"/>
        <v>0.22393637477363559</v>
      </c>
      <c r="F169" s="9">
        <f t="shared" si="41"/>
        <v>0.19267191722068336</v>
      </c>
      <c r="G169" s="9">
        <f t="shared" si="42"/>
        <v>1.0501679138141866</v>
      </c>
      <c r="H169" s="9">
        <f t="shared" si="43"/>
        <v>1.7141141813936471</v>
      </c>
      <c r="I169" s="9">
        <f t="shared" si="44"/>
        <v>4.4655541155868157</v>
      </c>
      <c r="J169" s="9">
        <f t="shared" si="45"/>
        <v>5.1901699761186046</v>
      </c>
      <c r="K169" s="11">
        <f t="shared" si="46"/>
        <v>0.59523809523809523</v>
      </c>
      <c r="L169" s="11">
        <f t="shared" si="47"/>
        <v>0.23255813953488372</v>
      </c>
      <c r="M169" s="11">
        <f t="shared" si="48"/>
        <v>0.20040080160320639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-0.24838048189402084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0.2210955687676571</v>
      </c>
      <c r="Q169" s="11">
        <f>2*'OddsRatio_working_3-way'!K169*'OddsRatio_working_3-way'!L169*'OddsRatio_working_3-way'!M169</f>
        <v>5.5481949502548832E-2</v>
      </c>
      <c r="R169" s="11">
        <f t="shared" si="49"/>
        <v>0</v>
      </c>
      <c r="S169" s="11">
        <f t="shared" si="50"/>
        <v>-0.8901487229660594</v>
      </c>
      <c r="T169" s="11">
        <f t="shared" si="51"/>
        <v>-0.2233748363779321</v>
      </c>
      <c r="U169" s="11">
        <f>'OddsRatio_working_3-way'!S169-'OddsRatio_working_3-way'!R169^2/3</f>
        <v>-0.8901487229660594</v>
      </c>
      <c r="V169" s="11">
        <f>'OddsRatio_working_3-way'!S169*'OddsRatio_working_3-way'!R169/3-2*'OddsRatio_working_3-way'!R169^3/27-'OddsRatio_working_3-way'!T169</f>
        <v>0.2233748363779321</v>
      </c>
      <c r="W169" s="11">
        <f>'OddsRatio_working_3-way'!V169^2+4*'OddsRatio_working_3-way'!U169^3/27</f>
        <v>-5.4595900168537478E-2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0.16162628011512037</v>
      </c>
      <c r="Y169" s="11">
        <f>IF('OddsRatio_working_3-way'!W169&gt;=0,IF('OddsRatio_working_3-way'!V169+SQRT('OddsRatio_working_3-way'!W169)&gt;0,0,PI()),ACOS('OddsRatio_working_3-way'!V169/(2*'OddsRatio_working_3-way'!X169)))</f>
        <v>0.80789346767470771</v>
      </c>
      <c r="Z169" s="11">
        <f>'OddsRatio_working_3-way'!X169^(1/3)*COS('OddsRatio_working_3-way'!Y169/3)</f>
        <v>0.52508395690709331</v>
      </c>
      <c r="AA169" s="11">
        <f>'OddsRatio_working_3-way'!X169^(1/3)*COS(('OddsRatio_working_3-way'!Y169+2*PI())/3)</f>
        <v>-0.38805018292882054</v>
      </c>
      <c r="AB169" s="11">
        <f>'OddsRatio_working_3-way'!X169^(1/3)*COS(('OddsRatio_working_3-way'!Y169+4*PI())/3)</f>
        <v>-0.13703377397827271</v>
      </c>
      <c r="AC169" s="11">
        <f>'OddsRatio_working_3-way'!X169^(1/3)*SIN('OddsRatio_working_3-way'!Y169/3)</f>
        <v>0.14492439127861192</v>
      </c>
      <c r="AD169" s="11">
        <f>'OddsRatio_working_3-way'!X169^(1/3)*SIN(('OddsRatio_working_3-way'!Y169+2*PI())/3)</f>
        <v>0.38227385016189036</v>
      </c>
      <c r="AE169" s="11">
        <f>'OddsRatio_working_3-way'!X169^(1/3)*SIN(('OddsRatio_working_3-way'!Y169+4*PI())/3)</f>
        <v>-0.52719824144050231</v>
      </c>
      <c r="AF169" s="11">
        <f>-'OddsRatio_working_3-way'!U169/(3*'OddsRatio_working_3-way'!X169^(1/3))*COS(('OddsRatio_working_3-way'!Y169)/3)</f>
        <v>0.52508395690709331</v>
      </c>
      <c r="AG169" s="11">
        <f>-'OddsRatio_working_3-way'!U169/(3*'OddsRatio_working_3-way'!X169^(1/3))*COS(('OddsRatio_working_3-way'!Y169+2*PI())/3)</f>
        <v>-0.38805018292882054</v>
      </c>
      <c r="AH169" s="11">
        <f>-'OddsRatio_working_3-way'!U169/(3*'OddsRatio_working_3-way'!X169^(1/3))*COS(('OddsRatio_working_3-way'!Y169+4*PI())/3)</f>
        <v>-0.13703377397827271</v>
      </c>
      <c r="AI169" s="11">
        <f>'OddsRatio_working_3-way'!U169/(3*'OddsRatio_working_3-way'!X169^(1/3))*SIN(('OddsRatio_working_3-way'!Y169)/3)</f>
        <v>-0.14492439127861192</v>
      </c>
      <c r="AJ169" s="11">
        <f>'OddsRatio_working_3-way'!U169/(3*'OddsRatio_working_3-way'!X169^(1/3))*SIN(('OddsRatio_working_3-way'!Y169+2*PI())/3)</f>
        <v>-0.38227385016189036</v>
      </c>
      <c r="AK169" s="11">
        <f>'OddsRatio_working_3-way'!U169/(3*'OddsRatio_working_3-way'!X169^(1/3))*SIN(('OddsRatio_working_3-way'!Y169+4*PI())/3)</f>
        <v>0.52719824144050231</v>
      </c>
      <c r="AL169" s="11">
        <f>'OddsRatio_working_3-way'!Z169+'OddsRatio_working_3-way'!AF169</f>
        <v>1.0501679138141866</v>
      </c>
      <c r="AM169" s="11">
        <f>'OddsRatio_working_3-way'!AA169+'OddsRatio_working_3-way'!AG169</f>
        <v>-0.77610036585764108</v>
      </c>
      <c r="AN169" s="11">
        <f>'OddsRatio_working_3-way'!AB169+'OddsRatio_working_3-way'!AH169</f>
        <v>-0.27406754795654542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1.0501679138141866</v>
      </c>
      <c r="AS169" s="11">
        <f>IF(('OddsRatio_working_3-way'!X169=0),IF(Q169&gt;0,-Q169^(1/3),(-Q169)^(1/3)),'OddsRatio_working_3-way'!AM169-'OddsRatio_working_3-way'!R169/3)</f>
        <v>-0.77610036585764108</v>
      </c>
      <c r="AT169" s="11">
        <f>IF(('OddsRatio_working_3-way'!X169=0),IF(Q169&gt;0,-Q169^(1/3),(-Q169)^(1/3)),'OddsRatio_working_3-way'!AN169-'OddsRatio_working_3-way'!R169/3)</f>
        <v>-0.27406754795654542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2.2200000000000002</v>
      </c>
      <c r="B170" s="4">
        <f>IF('True_Odds_Calculator_3-way'!B171="","",'True_Odds_Calculator_3-way'!B171)</f>
        <v>3.29</v>
      </c>
      <c r="C170" s="4">
        <f>IF('True_Odds_Calculator_3-way'!C171="","",'True_Odds_Calculator_3-way'!C171)</f>
        <v>3.66</v>
      </c>
      <c r="D170" s="9">
        <f t="shared" si="39"/>
        <v>0.44000833753439461</v>
      </c>
      <c r="E170" s="9">
        <f t="shared" si="40"/>
        <v>0.29508179653936534</v>
      </c>
      <c r="F170" s="9">
        <f t="shared" si="41"/>
        <v>0.26490986592623977</v>
      </c>
      <c r="G170" s="9">
        <f t="shared" si="42"/>
        <v>1.0431837768577672</v>
      </c>
      <c r="H170" s="9">
        <f t="shared" si="43"/>
        <v>2.2726842077664764</v>
      </c>
      <c r="I170" s="9">
        <f t="shared" si="44"/>
        <v>3.3888908490042868</v>
      </c>
      <c r="J170" s="9">
        <f t="shared" si="45"/>
        <v>3.7748688464416618</v>
      </c>
      <c r="K170" s="11">
        <f t="shared" si="46"/>
        <v>0.4504504504504504</v>
      </c>
      <c r="L170" s="11">
        <f t="shared" si="47"/>
        <v>0.303951367781155</v>
      </c>
      <c r="M170" s="11">
        <f t="shared" si="48"/>
        <v>0.27322404371584696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-0.27800140566097997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0.23081031103354083</v>
      </c>
      <c r="Q170" s="11">
        <f>2*'OddsRatio_working_3-way'!K170*'OddsRatio_working_3-way'!L170*'OddsRatio_working_3-way'!M170</f>
        <v>7.481695657489168E-2</v>
      </c>
      <c r="R170" s="11">
        <f t="shared" si="49"/>
        <v>0</v>
      </c>
      <c r="S170" s="11">
        <f t="shared" si="50"/>
        <v>-0.83024871937162714</v>
      </c>
      <c r="T170" s="11">
        <f t="shared" si="51"/>
        <v>-0.26912438229226165</v>
      </c>
      <c r="U170" s="11">
        <f>'OddsRatio_working_3-way'!S170-'OddsRatio_working_3-way'!R170^2/3</f>
        <v>-0.83024871937162714</v>
      </c>
      <c r="V170" s="11">
        <f>'OddsRatio_working_3-way'!S170*'OddsRatio_working_3-way'!R170/3-2*'OddsRatio_working_3-way'!R170^3/27-'OddsRatio_working_3-way'!T170</f>
        <v>0.26912438229226165</v>
      </c>
      <c r="W170" s="11">
        <f>'OddsRatio_working_3-way'!V170^2+4*'OddsRatio_working_3-way'!U170^3/27</f>
        <v>-1.2357427207724037E-2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0.14558962905364811</v>
      </c>
      <c r="Y170" s="11">
        <f>IF('OddsRatio_working_3-way'!W170&gt;=0,IF('OddsRatio_working_3-way'!V170+SQRT('OddsRatio_working_3-way'!W170)&gt;0,0,PI()),ACOS('OddsRatio_working_3-way'!V170/(2*'OddsRatio_working_3-way'!X170)))</f>
        <v>0.39171230127476142</v>
      </c>
      <c r="Z170" s="11">
        <f>'OddsRatio_working_3-way'!X170^(1/3)*COS('OddsRatio_working_3-way'!Y170/3)</f>
        <v>0.5215918884288836</v>
      </c>
      <c r="AA170" s="11">
        <f>'OddsRatio_working_3-way'!X170^(1/3)*COS(('OddsRatio_working_3-way'!Y170+2*PI())/3)</f>
        <v>-0.32011378543274704</v>
      </c>
      <c r="AB170" s="11">
        <f>'OddsRatio_working_3-way'!X170^(1/3)*COS(('OddsRatio_working_3-way'!Y170+4*PI())/3)</f>
        <v>-0.20147810299613669</v>
      </c>
      <c r="AC170" s="11">
        <f>'OddsRatio_working_3-way'!X170^(1/3)*SIN('OddsRatio_working_3-way'!Y170/3)</f>
        <v>6.8494343190272089E-2</v>
      </c>
      <c r="AD170" s="11">
        <f>'OddsRatio_working_3-way'!X170^(1/3)*SIN(('OddsRatio_working_3-way'!Y170+2*PI())/3)</f>
        <v>0.41746465419217577</v>
      </c>
      <c r="AE170" s="11">
        <f>'OddsRatio_working_3-way'!X170^(1/3)*SIN(('OddsRatio_working_3-way'!Y170+4*PI())/3)</f>
        <v>-0.48595899738244774</v>
      </c>
      <c r="AF170" s="11">
        <f>-'OddsRatio_working_3-way'!U170/(3*'OddsRatio_working_3-way'!X170^(1/3))*COS(('OddsRatio_working_3-way'!Y170)/3)</f>
        <v>0.5215918884288836</v>
      </c>
      <c r="AG170" s="11">
        <f>-'OddsRatio_working_3-way'!U170/(3*'OddsRatio_working_3-way'!X170^(1/3))*COS(('OddsRatio_working_3-way'!Y170+2*PI())/3)</f>
        <v>-0.32011378543274704</v>
      </c>
      <c r="AH170" s="11">
        <f>-'OddsRatio_working_3-way'!U170/(3*'OddsRatio_working_3-way'!X170^(1/3))*COS(('OddsRatio_working_3-way'!Y170+4*PI())/3)</f>
        <v>-0.20147810299613669</v>
      </c>
      <c r="AI170" s="11">
        <f>'OddsRatio_working_3-way'!U170/(3*'OddsRatio_working_3-way'!X170^(1/3))*SIN(('OddsRatio_working_3-way'!Y170)/3)</f>
        <v>-6.8494343190272089E-2</v>
      </c>
      <c r="AJ170" s="11">
        <f>'OddsRatio_working_3-way'!U170/(3*'OddsRatio_working_3-way'!X170^(1/3))*SIN(('OddsRatio_working_3-way'!Y170+2*PI())/3)</f>
        <v>-0.41746465419217577</v>
      </c>
      <c r="AK170" s="11">
        <f>'OddsRatio_working_3-way'!U170/(3*'OddsRatio_working_3-way'!X170^(1/3))*SIN(('OddsRatio_working_3-way'!Y170+4*PI())/3)</f>
        <v>0.48595899738244774</v>
      </c>
      <c r="AL170" s="11">
        <f>'OddsRatio_working_3-way'!Z170+'OddsRatio_working_3-way'!AF170</f>
        <v>1.0431837768577672</v>
      </c>
      <c r="AM170" s="11">
        <f>'OddsRatio_working_3-way'!AA170+'OddsRatio_working_3-way'!AG170</f>
        <v>-0.64022757086549409</v>
      </c>
      <c r="AN170" s="11">
        <f>'OddsRatio_working_3-way'!AB170+'OddsRatio_working_3-way'!AH170</f>
        <v>-0.40295620599227339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1.0431837768577672</v>
      </c>
      <c r="AS170" s="11">
        <f>IF(('OddsRatio_working_3-way'!X170=0),IF(Q170&gt;0,-Q170^(1/3),(-Q170)^(1/3)),'OddsRatio_working_3-way'!AM170-'OddsRatio_working_3-way'!R170/3)</f>
        <v>-0.64022757086549409</v>
      </c>
      <c r="AT170" s="11">
        <f>IF(('OddsRatio_working_3-way'!X170=0),IF(Q170&gt;0,-Q170^(1/3),(-Q170)^(1/3)),'OddsRatio_working_3-way'!AN170-'OddsRatio_working_3-way'!R170/3)</f>
        <v>-0.40295620599227339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2.79</v>
      </c>
      <c r="B171" s="4">
        <f>IF('True_Odds_Calculator_3-way'!B172="","",'True_Odds_Calculator_3-way'!B172)</f>
        <v>3.18</v>
      </c>
      <c r="C171" s="4">
        <f>IF('True_Odds_Calculator_3-way'!C172="","",'True_Odds_Calculator_3-way'!C172)</f>
        <v>2.83</v>
      </c>
      <c r="D171" s="9">
        <f t="shared" si="39"/>
        <v>0.34946344657216366</v>
      </c>
      <c r="E171" s="9">
        <f t="shared" si="40"/>
        <v>0.30608050904385009</v>
      </c>
      <c r="F171" s="9">
        <f t="shared" si="41"/>
        <v>0.34445604438398619</v>
      </c>
      <c r="G171" s="9">
        <f t="shared" si="42"/>
        <v>1.0399606760113853</v>
      </c>
      <c r="H171" s="9">
        <f t="shared" si="43"/>
        <v>2.8615296100603804</v>
      </c>
      <c r="I171" s="9">
        <f t="shared" si="44"/>
        <v>3.2671142737048204</v>
      </c>
      <c r="J171" s="9">
        <f t="shared" si="45"/>
        <v>2.903128037100835</v>
      </c>
      <c r="K171" s="11">
        <f t="shared" si="46"/>
        <v>0.35842293906810035</v>
      </c>
      <c r="L171" s="11">
        <f t="shared" si="47"/>
        <v>0.31446540880503143</v>
      </c>
      <c r="M171" s="11">
        <f t="shared" si="48"/>
        <v>0.35335689045936397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-0.2844086857881325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0.23099907178200568</v>
      </c>
      <c r="Q171" s="11">
        <f>2*'OddsRatio_working_3-way'!K171*'OddsRatio_working_3-way'!L171*'OddsRatio_working_3-way'!M171</f>
        <v>7.9654852338622656E-2</v>
      </c>
      <c r="R171" s="11">
        <f t="shared" si="49"/>
        <v>0</v>
      </c>
      <c r="S171" s="11">
        <f t="shared" si="50"/>
        <v>-0.81220821769868945</v>
      </c>
      <c r="T171" s="11">
        <f t="shared" si="51"/>
        <v>-0.28007179920644465</v>
      </c>
      <c r="U171" s="11">
        <f>'OddsRatio_working_3-way'!S171-'OddsRatio_working_3-way'!R171^2/3</f>
        <v>-0.81220821769868945</v>
      </c>
      <c r="V171" s="11">
        <f>'OddsRatio_working_3-way'!S171*'OddsRatio_working_3-way'!R171/3-2*'OddsRatio_working_3-way'!R171^3/27-'OddsRatio_working_3-way'!T171</f>
        <v>0.28007179920644465</v>
      </c>
      <c r="W171" s="11">
        <f>'OddsRatio_working_3-way'!V171^2+4*'OddsRatio_working_3-way'!U171^3/27</f>
        <v>-9.3746060657329267E-4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0.14087021803535013</v>
      </c>
      <c r="Y171" s="11">
        <f>IF('OddsRatio_working_3-way'!W171&gt;=0,IF('OddsRatio_working_3-way'!V171+SQRT('OddsRatio_working_3-way'!W171)&gt;0,0,PI()),ACOS('OddsRatio_working_3-way'!V171/(2*'OddsRatio_working_3-way'!X171)))</f>
        <v>0.10888947474265853</v>
      </c>
      <c r="Z171" s="11">
        <f>'OddsRatio_working_3-way'!X171^(1/3)*COS('OddsRatio_working_3-way'!Y171/3)</f>
        <v>0.51998033800569277</v>
      </c>
      <c r="AA171" s="11">
        <f>'OddsRatio_working_3-way'!X171^(1/3)*COS(('OddsRatio_working_3-way'!Y171+2*PI())/3)</f>
        <v>-0.27634224808431151</v>
      </c>
      <c r="AB171" s="11">
        <f>'OddsRatio_working_3-way'!X171^(1/3)*COS(('OddsRatio_working_3-way'!Y171+4*PI())/3)</f>
        <v>-0.24363808992138142</v>
      </c>
      <c r="AC171" s="11">
        <f>'OddsRatio_working_3-way'!X171^(1/3)*SIN('OddsRatio_working_3-way'!Y171/3)</f>
        <v>1.8881754518987891E-2</v>
      </c>
      <c r="AD171" s="11">
        <f>'OddsRatio_working_3-way'!X171^(1/3)*SIN(('OddsRatio_working_3-way'!Y171+2*PI())/3)</f>
        <v>0.44087530492185512</v>
      </c>
      <c r="AE171" s="11">
        <f>'OddsRatio_working_3-way'!X171^(1/3)*SIN(('OddsRatio_working_3-way'!Y171+4*PI())/3)</f>
        <v>-0.45975705944084289</v>
      </c>
      <c r="AF171" s="11">
        <f>-'OddsRatio_working_3-way'!U171/(3*'OddsRatio_working_3-way'!X171^(1/3))*COS(('OddsRatio_working_3-way'!Y171)/3)</f>
        <v>0.51998033800569265</v>
      </c>
      <c r="AG171" s="11">
        <f>-'OddsRatio_working_3-way'!U171/(3*'OddsRatio_working_3-way'!X171^(1/3))*COS(('OddsRatio_working_3-way'!Y171+2*PI())/3)</f>
        <v>-0.27634224808431146</v>
      </c>
      <c r="AH171" s="11">
        <f>-'OddsRatio_working_3-way'!U171/(3*'OddsRatio_working_3-way'!X171^(1/3))*COS(('OddsRatio_working_3-way'!Y171+4*PI())/3)</f>
        <v>-0.24363808992138136</v>
      </c>
      <c r="AI171" s="11">
        <f>'OddsRatio_working_3-way'!U171/(3*'OddsRatio_working_3-way'!X171^(1/3))*SIN(('OddsRatio_working_3-way'!Y171)/3)</f>
        <v>-1.8881754518987888E-2</v>
      </c>
      <c r="AJ171" s="11">
        <f>'OddsRatio_working_3-way'!U171/(3*'OddsRatio_working_3-way'!X171^(1/3))*SIN(('OddsRatio_working_3-way'!Y171+2*PI())/3)</f>
        <v>-0.440875304921855</v>
      </c>
      <c r="AK171" s="11">
        <f>'OddsRatio_working_3-way'!U171/(3*'OddsRatio_working_3-way'!X171^(1/3))*SIN(('OddsRatio_working_3-way'!Y171+4*PI())/3)</f>
        <v>0.45975705944084277</v>
      </c>
      <c r="AL171" s="11">
        <f>'OddsRatio_working_3-way'!Z171+'OddsRatio_working_3-way'!AF171</f>
        <v>1.0399606760113853</v>
      </c>
      <c r="AM171" s="11">
        <f>'OddsRatio_working_3-way'!AA171+'OddsRatio_working_3-way'!AG171</f>
        <v>-0.55268449616862303</v>
      </c>
      <c r="AN171" s="11">
        <f>'OddsRatio_working_3-way'!AB171+'OddsRatio_working_3-way'!AH171</f>
        <v>-0.48727617984276278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1.0399606760113853</v>
      </c>
      <c r="AS171" s="11">
        <f>IF(('OddsRatio_working_3-way'!X171=0),IF(Q171&gt;0,-Q171^(1/3),(-Q171)^(1/3)),'OddsRatio_working_3-way'!AM171-'OddsRatio_working_3-way'!R171/3)</f>
        <v>-0.55268449616862303</v>
      </c>
      <c r="AT171" s="11">
        <f>IF(('OddsRatio_working_3-way'!X171=0),IF(Q171&gt;0,-Q171^(1/3),(-Q171)^(1/3)),'OddsRatio_working_3-way'!AN171-'OddsRatio_working_3-way'!R171/3)</f>
        <v>-0.48727617984276278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1.21</v>
      </c>
      <c r="B172" s="4">
        <f>IF('True_Odds_Calculator_3-way'!B173="","",'True_Odds_Calculator_3-way'!B173)</f>
        <v>7.5</v>
      </c>
      <c r="C172" s="4">
        <f>IF('True_Odds_Calculator_3-way'!C173="","",'True_Odds_Calculator_3-way'!C173)</f>
        <v>13.21</v>
      </c>
      <c r="D172" s="9">
        <f t="shared" si="39"/>
        <v>0.81029801092908449</v>
      </c>
      <c r="E172" s="9">
        <f t="shared" si="40"/>
        <v>0.12126531404263823</v>
      </c>
      <c r="F172" s="9">
        <f t="shared" si="41"/>
        <v>6.8436675028277535E-2</v>
      </c>
      <c r="G172" s="9">
        <f t="shared" si="42"/>
        <v>1.1148278693956435</v>
      </c>
      <c r="H172" s="9">
        <f t="shared" si="43"/>
        <v>1.2341138525730848</v>
      </c>
      <c r="I172" s="9">
        <f t="shared" si="44"/>
        <v>8.2463811510716827</v>
      </c>
      <c r="J172" s="9">
        <f t="shared" si="45"/>
        <v>14.612048285320807</v>
      </c>
      <c r="K172" s="11">
        <f t="shared" si="46"/>
        <v>0.82644628099173556</v>
      </c>
      <c r="L172" s="11">
        <f t="shared" si="47"/>
        <v>0.13333333333333333</v>
      </c>
      <c r="M172" s="11">
        <f t="shared" si="48"/>
        <v>7.5700227100681292E-2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-0.13902690798981487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0.1578235037735416</v>
      </c>
      <c r="Q172" s="11">
        <f>2*'OddsRatio_working_3-way'!K172*'OddsRatio_working_3-way'!L172*'OddsRatio_working_3-way'!M172</f>
        <v>1.6683245642023427E-2</v>
      </c>
      <c r="R172" s="11">
        <f t="shared" si="49"/>
        <v>0</v>
      </c>
      <c r="S172" s="11">
        <f t="shared" si="50"/>
        <v>-1.1352011352011351</v>
      </c>
      <c r="T172" s="11">
        <f t="shared" si="51"/>
        <v>-0.12000012000012</v>
      </c>
      <c r="U172" s="11">
        <f>'OddsRatio_working_3-way'!S172-'OddsRatio_working_3-way'!R172^2/3</f>
        <v>-1.1352011352011351</v>
      </c>
      <c r="V172" s="11">
        <f>'OddsRatio_working_3-way'!S172*'OddsRatio_working_3-way'!R172/3-2*'OddsRatio_working_3-way'!R172^3/27-'OddsRatio_working_3-way'!T172</f>
        <v>0.12000012000012</v>
      </c>
      <c r="W172" s="11">
        <f>'OddsRatio_working_3-way'!V172^2+4*'OddsRatio_working_3-way'!U172^3/27</f>
        <v>-0.20232779859878874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0.23277018032752389</v>
      </c>
      <c r="Y172" s="11">
        <f>IF('OddsRatio_working_3-way'!W172&gt;=0,IF('OddsRatio_working_3-way'!V172+SQRT('OddsRatio_working_3-way'!W172)&gt;0,0,PI()),ACOS('OddsRatio_working_3-way'!V172/(2*'OddsRatio_working_3-way'!X172)))</f>
        <v>1.3100877653298053</v>
      </c>
      <c r="Z172" s="11">
        <f>'OddsRatio_working_3-way'!X172^(1/3)*COS('OddsRatio_working_3-way'!Y172/3)</f>
        <v>0.55741393469782174</v>
      </c>
      <c r="AA172" s="11">
        <f>'OddsRatio_working_3-way'!X172^(1/3)*COS(('OddsRatio_working_3-way'!Y172+2*PI())/3)</f>
        <v>-0.50402355096805596</v>
      </c>
      <c r="AB172" s="11">
        <f>'OddsRatio_working_3-way'!X172^(1/3)*COS(('OddsRatio_working_3-way'!Y172+4*PI())/3)</f>
        <v>-5.3390383729765949E-2</v>
      </c>
      <c r="AC172" s="11">
        <f>'OddsRatio_working_3-way'!X172^(1/3)*SIN('OddsRatio_working_3-way'!Y172/3)</f>
        <v>0.26017318041080045</v>
      </c>
      <c r="AD172" s="11">
        <f>'OddsRatio_working_3-way'!X172^(1/3)*SIN(('OddsRatio_working_3-way'!Y172+2*PI())/3)</f>
        <v>0.35264803766635361</v>
      </c>
      <c r="AE172" s="11">
        <f>'OddsRatio_working_3-way'!X172^(1/3)*SIN(('OddsRatio_working_3-way'!Y172+4*PI())/3)</f>
        <v>-0.61282121807715406</v>
      </c>
      <c r="AF172" s="11">
        <f>-'OddsRatio_working_3-way'!U172/(3*'OddsRatio_working_3-way'!X172^(1/3))*COS(('OddsRatio_working_3-way'!Y172)/3)</f>
        <v>0.55741393469782163</v>
      </c>
      <c r="AG172" s="11">
        <f>-'OddsRatio_working_3-way'!U172/(3*'OddsRatio_working_3-way'!X172^(1/3))*COS(('OddsRatio_working_3-way'!Y172+2*PI())/3)</f>
        <v>-0.50402355096805584</v>
      </c>
      <c r="AH172" s="11">
        <f>-'OddsRatio_working_3-way'!U172/(3*'OddsRatio_working_3-way'!X172^(1/3))*COS(('OddsRatio_working_3-way'!Y172+4*PI())/3)</f>
        <v>-5.3390383729765942E-2</v>
      </c>
      <c r="AI172" s="11">
        <f>'OddsRatio_working_3-way'!U172/(3*'OddsRatio_working_3-way'!X172^(1/3))*SIN(('OddsRatio_working_3-way'!Y172)/3)</f>
        <v>-0.2601731804108004</v>
      </c>
      <c r="AJ172" s="11">
        <f>'OddsRatio_working_3-way'!U172/(3*'OddsRatio_working_3-way'!X172^(1/3))*SIN(('OddsRatio_working_3-way'!Y172+2*PI())/3)</f>
        <v>-0.35264803766635355</v>
      </c>
      <c r="AK172" s="11">
        <f>'OddsRatio_working_3-way'!U172/(3*'OddsRatio_working_3-way'!X172^(1/3))*SIN(('OddsRatio_working_3-way'!Y172+4*PI())/3)</f>
        <v>0.61282121807715395</v>
      </c>
      <c r="AL172" s="11">
        <f>'OddsRatio_working_3-way'!Z172+'OddsRatio_working_3-way'!AF172</f>
        <v>1.1148278693956435</v>
      </c>
      <c r="AM172" s="11">
        <f>'OddsRatio_working_3-way'!AA172+'OddsRatio_working_3-way'!AG172</f>
        <v>-1.0080471019361119</v>
      </c>
      <c r="AN172" s="11">
        <f>'OddsRatio_working_3-way'!AB172+'OddsRatio_working_3-way'!AH172</f>
        <v>-0.10678076745953188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1.1148278693956435</v>
      </c>
      <c r="AS172" s="11">
        <f>IF(('OddsRatio_working_3-way'!X172=0),IF(Q172&gt;0,-Q172^(1/3),(-Q172)^(1/3)),'OddsRatio_working_3-way'!AM172-'OddsRatio_working_3-way'!R172/3)</f>
        <v>-1.0080471019361119</v>
      </c>
      <c r="AT172" s="11">
        <f>IF(('OddsRatio_working_3-way'!X172=0),IF(Q172&gt;0,-Q172^(1/3),(-Q172)^(1/3)),'OddsRatio_working_3-way'!AN172-'OddsRatio_working_3-way'!R172/3)</f>
        <v>-0.10678076745953188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1.71</v>
      </c>
      <c r="B173" s="4">
        <f>IF('True_Odds_Calculator_3-way'!B174="","",'True_Odds_Calculator_3-way'!B174)</f>
        <v>3.81</v>
      </c>
      <c r="C173" s="4">
        <f>IF('True_Odds_Calculator_3-way'!C174="","",'True_Odds_Calculator_3-way'!C174)</f>
        <v>5.63</v>
      </c>
      <c r="D173" s="9">
        <f t="shared" si="39"/>
        <v>0.57432966033751975</v>
      </c>
      <c r="E173" s="9">
        <f t="shared" si="40"/>
        <v>0.25423785636823781</v>
      </c>
      <c r="F173" s="9">
        <f t="shared" si="41"/>
        <v>0.17143248329424235</v>
      </c>
      <c r="G173" s="9">
        <f t="shared" si="42"/>
        <v>1.0438877374244129</v>
      </c>
      <c r="H173" s="9">
        <f t="shared" si="43"/>
        <v>1.7411602935713333</v>
      </c>
      <c r="I173" s="9">
        <f t="shared" si="44"/>
        <v>3.9333245421626004</v>
      </c>
      <c r="J173" s="9">
        <f t="shared" si="45"/>
        <v>5.8332002242750312</v>
      </c>
      <c r="K173" s="11">
        <f t="shared" si="46"/>
        <v>0.58479532163742687</v>
      </c>
      <c r="L173" s="11">
        <f t="shared" si="47"/>
        <v>0.26246719160104987</v>
      </c>
      <c r="M173" s="11">
        <f t="shared" si="48"/>
        <v>0.17761989342806395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-0.25183505251211336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0.22219185145872222</v>
      </c>
      <c r="Q173" s="11">
        <f>2*'OddsRatio_working_3-way'!K173*'OddsRatio_working_3-way'!L173*'OddsRatio_working_3-way'!M173</f>
        <v>5.4525607719931826E-2</v>
      </c>
      <c r="R173" s="11">
        <f t="shared" si="49"/>
        <v>0</v>
      </c>
      <c r="S173" s="11">
        <f t="shared" si="50"/>
        <v>-0.88229120308037623</v>
      </c>
      <c r="T173" s="11">
        <f t="shared" si="51"/>
        <v>-0.21651317867003095</v>
      </c>
      <c r="U173" s="11">
        <f>'OddsRatio_working_3-way'!S173-'OddsRatio_working_3-way'!R173^2/3</f>
        <v>-0.88229120308037623</v>
      </c>
      <c r="V173" s="11">
        <f>'OddsRatio_working_3-way'!S173*'OddsRatio_working_3-way'!R173/3-2*'OddsRatio_working_3-way'!R173^3/27-'OddsRatio_working_3-way'!T173</f>
        <v>0.21651317867003095</v>
      </c>
      <c r="W173" s="11">
        <f>'OddsRatio_working_3-way'!V173^2+4*'OddsRatio_working_3-way'!U173^3/27</f>
        <v>-5.4871494424978934E-2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0.15949094877357436</v>
      </c>
      <c r="Y173" s="11">
        <f>IF('OddsRatio_working_3-way'!W173&gt;=0,IF('OddsRatio_working_3-way'!V173+SQRT('OddsRatio_working_3-way'!W173)&gt;0,0,PI()),ACOS('OddsRatio_working_3-way'!V173/(2*'OddsRatio_working_3-way'!X173)))</f>
        <v>0.82471917786527693</v>
      </c>
      <c r="Z173" s="11">
        <f>'OddsRatio_working_3-way'!X173^(1/3)*COS('OddsRatio_working_3-way'!Y173/3)</f>
        <v>0.52194386871220644</v>
      </c>
      <c r="AA173" s="11">
        <f>'OddsRatio_working_3-way'!X173^(1/3)*COS(('OddsRatio_working_3-way'!Y173+2*PI())/3)</f>
        <v>-0.38846212694124044</v>
      </c>
      <c r="AB173" s="11">
        <f>'OddsRatio_working_3-way'!X173^(1/3)*COS(('OddsRatio_working_3-way'!Y173+4*PI())/3)</f>
        <v>-0.13348174177096639</v>
      </c>
      <c r="AC173" s="11">
        <f>'OddsRatio_working_3-way'!X173^(1/3)*SIN('OddsRatio_working_3-way'!Y173/3)</f>
        <v>0.14721299401613236</v>
      </c>
      <c r="AD173" s="11">
        <f>'OddsRatio_working_3-way'!X173^(1/3)*SIN(('OddsRatio_working_3-way'!Y173+2*PI())/3)</f>
        <v>0.37841015264623445</v>
      </c>
      <c r="AE173" s="11">
        <f>'OddsRatio_working_3-way'!X173^(1/3)*SIN(('OddsRatio_working_3-way'!Y173+4*PI())/3)</f>
        <v>-0.52562314666236665</v>
      </c>
      <c r="AF173" s="11">
        <f>-'OddsRatio_working_3-way'!U173/(3*'OddsRatio_working_3-way'!X173^(1/3))*COS(('OddsRatio_working_3-way'!Y173)/3)</f>
        <v>0.52194386871220633</v>
      </c>
      <c r="AG173" s="11">
        <f>-'OddsRatio_working_3-way'!U173/(3*'OddsRatio_working_3-way'!X173^(1/3))*COS(('OddsRatio_working_3-way'!Y173+2*PI())/3)</f>
        <v>-0.38846212694124033</v>
      </c>
      <c r="AH173" s="11">
        <f>-'OddsRatio_working_3-way'!U173/(3*'OddsRatio_working_3-way'!X173^(1/3))*COS(('OddsRatio_working_3-way'!Y173+4*PI())/3)</f>
        <v>-0.13348174177096636</v>
      </c>
      <c r="AI173" s="11">
        <f>'OddsRatio_working_3-way'!U173/(3*'OddsRatio_working_3-way'!X173^(1/3))*SIN(('OddsRatio_working_3-way'!Y173)/3)</f>
        <v>-0.14721299401613233</v>
      </c>
      <c r="AJ173" s="11">
        <f>'OddsRatio_working_3-way'!U173/(3*'OddsRatio_working_3-way'!X173^(1/3))*SIN(('OddsRatio_working_3-way'!Y173+2*PI())/3)</f>
        <v>-0.3784101526462344</v>
      </c>
      <c r="AK173" s="11">
        <f>'OddsRatio_working_3-way'!U173/(3*'OddsRatio_working_3-way'!X173^(1/3))*SIN(('OddsRatio_working_3-way'!Y173+4*PI())/3)</f>
        <v>0.52562314666236665</v>
      </c>
      <c r="AL173" s="11">
        <f>'OddsRatio_working_3-way'!Z173+'OddsRatio_working_3-way'!AF173</f>
        <v>1.0438877374244129</v>
      </c>
      <c r="AM173" s="11">
        <f>'OddsRatio_working_3-way'!AA173+'OddsRatio_working_3-way'!AG173</f>
        <v>-0.77692425388248076</v>
      </c>
      <c r="AN173" s="11">
        <f>'OddsRatio_working_3-way'!AB173+'OddsRatio_working_3-way'!AH173</f>
        <v>-0.26696348354193278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1.0438877374244129</v>
      </c>
      <c r="AS173" s="11">
        <f>IF(('OddsRatio_working_3-way'!X173=0),IF(Q173&gt;0,-Q173^(1/3),(-Q173)^(1/3)),'OddsRatio_working_3-way'!AM173-'OddsRatio_working_3-way'!R173/3)</f>
        <v>-0.77692425388248076</v>
      </c>
      <c r="AT173" s="11">
        <f>IF(('OddsRatio_working_3-way'!X173=0),IF(Q173&gt;0,-Q173^(1/3),(-Q173)^(1/3)),'OddsRatio_working_3-way'!AN173-'OddsRatio_working_3-way'!R173/3)</f>
        <v>-0.26696348354193278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1.69</v>
      </c>
      <c r="B174" s="4">
        <f>IF('True_Odds_Calculator_3-way'!B175="","",'True_Odds_Calculator_3-way'!B175)</f>
        <v>3.83</v>
      </c>
      <c r="C174" s="4">
        <f>IF('True_Odds_Calculator_3-way'!C175="","",'True_Odds_Calculator_3-way'!C175)</f>
        <v>5.85</v>
      </c>
      <c r="D174" s="9">
        <f t="shared" si="39"/>
        <v>0.58166942017440793</v>
      </c>
      <c r="E174" s="9">
        <f t="shared" si="40"/>
        <v>0.25318253367543164</v>
      </c>
      <c r="F174" s="9">
        <f t="shared" si="41"/>
        <v>0.16514804615016043</v>
      </c>
      <c r="G174" s="9">
        <f t="shared" si="42"/>
        <v>1.0423037237611696</v>
      </c>
      <c r="H174" s="9">
        <f t="shared" si="43"/>
        <v>1.7191895693952068</v>
      </c>
      <c r="I174" s="9">
        <f t="shared" si="44"/>
        <v>3.949719538244111</v>
      </c>
      <c r="J174" s="9">
        <f t="shared" si="45"/>
        <v>6.0551730602416729</v>
      </c>
      <c r="K174" s="11">
        <f t="shared" si="46"/>
        <v>0.59171597633136097</v>
      </c>
      <c r="L174" s="11">
        <f t="shared" si="47"/>
        <v>0.2610966057441253</v>
      </c>
      <c r="M174" s="11">
        <f t="shared" si="48"/>
        <v>0.17094017094017094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-0.25011280118113444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0.22104673950117115</v>
      </c>
      <c r="Q174" s="11">
        <f>2*'OddsRatio_working_3-way'!K174*'OddsRatio_working_3-way'!L174*'OddsRatio_working_3-way'!M174</f>
        <v>5.2818814695620352E-2</v>
      </c>
      <c r="R174" s="11">
        <f t="shared" si="49"/>
        <v>0</v>
      </c>
      <c r="S174" s="11">
        <f t="shared" si="50"/>
        <v>-0.88378818859849828</v>
      </c>
      <c r="T174" s="11">
        <f t="shared" si="51"/>
        <v>-0.21117997338076425</v>
      </c>
      <c r="U174" s="11">
        <f>'OddsRatio_working_3-way'!S174-'OddsRatio_working_3-way'!R174^2/3</f>
        <v>-0.88378818859849828</v>
      </c>
      <c r="V174" s="11">
        <f>'OddsRatio_working_3-way'!S174*'OddsRatio_working_3-way'!R174/3-2*'OddsRatio_working_3-way'!R174^3/27-'OddsRatio_working_3-way'!T174</f>
        <v>0.21117997338076425</v>
      </c>
      <c r="W174" s="11">
        <f>'OddsRatio_working_3-way'!V174^2+4*'OddsRatio_working_3-way'!U174^3/27</f>
        <v>-5.7671264635239639E-2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0.15989703389395621</v>
      </c>
      <c r="Y174" s="11">
        <f>IF('OddsRatio_working_3-way'!W174&gt;=0,IF('OddsRatio_working_3-way'!V174+SQRT('OddsRatio_working_3-way'!W174)&gt;0,0,PI()),ACOS('OddsRatio_working_3-way'!V174/(2*'OddsRatio_working_3-way'!X174)))</f>
        <v>0.849495097352165</v>
      </c>
      <c r="Z174" s="11">
        <f>'OddsRatio_working_3-way'!X174^(1/3)*COS('OddsRatio_working_3-way'!Y174/3)</f>
        <v>0.52115186188058471</v>
      </c>
      <c r="AA174" s="11">
        <f>'OddsRatio_working_3-way'!X174^(1/3)*COS(('OddsRatio_working_3-way'!Y174+2*PI())/3)</f>
        <v>-0.39190604855778521</v>
      </c>
      <c r="AB174" s="11">
        <f>'OddsRatio_working_3-way'!X174^(1/3)*COS(('OddsRatio_working_3-way'!Y174+4*PI())/3)</f>
        <v>-0.12924581332279961</v>
      </c>
      <c r="AC174" s="11">
        <f>'OddsRatio_working_3-way'!X174^(1/3)*SIN('OddsRatio_working_3-way'!Y174/3)</f>
        <v>0.1516469575183296</v>
      </c>
      <c r="AD174" s="11">
        <f>'OddsRatio_working_3-way'!X174^(1/3)*SIN(('OddsRatio_working_3-way'!Y174+2*PI())/3)</f>
        <v>0.37550727285898061</v>
      </c>
      <c r="AE174" s="11">
        <f>'OddsRatio_working_3-way'!X174^(1/3)*SIN(('OddsRatio_working_3-way'!Y174+4*PI())/3)</f>
        <v>-0.52715423037731002</v>
      </c>
      <c r="AF174" s="11">
        <f>-'OddsRatio_working_3-way'!U174/(3*'OddsRatio_working_3-way'!X174^(1/3))*COS(('OddsRatio_working_3-way'!Y174)/3)</f>
        <v>0.52115186188058482</v>
      </c>
      <c r="AG174" s="11">
        <f>-'OddsRatio_working_3-way'!U174/(3*'OddsRatio_working_3-way'!X174^(1/3))*COS(('OddsRatio_working_3-way'!Y174+2*PI())/3)</f>
        <v>-0.39190604855778527</v>
      </c>
      <c r="AH174" s="11">
        <f>-'OddsRatio_working_3-way'!U174/(3*'OddsRatio_working_3-way'!X174^(1/3))*COS(('OddsRatio_working_3-way'!Y174+4*PI())/3)</f>
        <v>-0.12924581332279964</v>
      </c>
      <c r="AI174" s="11">
        <f>'OddsRatio_working_3-way'!U174/(3*'OddsRatio_working_3-way'!X174^(1/3))*SIN(('OddsRatio_working_3-way'!Y174)/3)</f>
        <v>-0.15164695751832963</v>
      </c>
      <c r="AJ174" s="11">
        <f>'OddsRatio_working_3-way'!U174/(3*'OddsRatio_working_3-way'!X174^(1/3))*SIN(('OddsRatio_working_3-way'!Y174+2*PI())/3)</f>
        <v>-0.37550727285898072</v>
      </c>
      <c r="AK174" s="11">
        <f>'OddsRatio_working_3-way'!U174/(3*'OddsRatio_working_3-way'!X174^(1/3))*SIN(('OddsRatio_working_3-way'!Y174+4*PI())/3)</f>
        <v>0.52715423037731013</v>
      </c>
      <c r="AL174" s="11">
        <f>'OddsRatio_working_3-way'!Z174+'OddsRatio_working_3-way'!AF174</f>
        <v>1.0423037237611696</v>
      </c>
      <c r="AM174" s="11">
        <f>'OddsRatio_working_3-way'!AA174+'OddsRatio_working_3-way'!AG174</f>
        <v>-0.78381209711557043</v>
      </c>
      <c r="AN174" s="11">
        <f>'OddsRatio_working_3-way'!AB174+'OddsRatio_working_3-way'!AH174</f>
        <v>-0.25849162664559922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1.0423037237611696</v>
      </c>
      <c r="AS174" s="11">
        <f>IF(('OddsRatio_working_3-way'!X174=0),IF(Q174&gt;0,-Q174^(1/3),(-Q174)^(1/3)),'OddsRatio_working_3-way'!AM174-'OddsRatio_working_3-way'!R174/3)</f>
        <v>-0.78381209711557043</v>
      </c>
      <c r="AT174" s="11">
        <f>IF(('OddsRatio_working_3-way'!X174=0),IF(Q174&gt;0,-Q174^(1/3),(-Q174)^(1/3)),'OddsRatio_working_3-way'!AN174-'OddsRatio_working_3-way'!R174/3)</f>
        <v>-0.25849162664559922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7.08</v>
      </c>
      <c r="B175" s="4">
        <f>IF('True_Odds_Calculator_3-way'!B176="","",'True_Odds_Calculator_3-way'!B176)</f>
        <v>5.0199999999999996</v>
      </c>
      <c r="C175" s="4">
        <f>IF('True_Odds_Calculator_3-way'!C176="","",'True_Odds_Calculator_3-way'!C176)</f>
        <v>1.46</v>
      </c>
      <c r="D175" s="9">
        <f t="shared" si="39"/>
        <v>0.1351254099739197</v>
      </c>
      <c r="E175" s="9">
        <f t="shared" si="40"/>
        <v>0.19113401600958285</v>
      </c>
      <c r="F175" s="9">
        <f t="shared" si="41"/>
        <v>0.67374057401649745</v>
      </c>
      <c r="G175" s="9">
        <f t="shared" si="42"/>
        <v>1.0527191756836349</v>
      </c>
      <c r="H175" s="9">
        <f t="shared" si="43"/>
        <v>7.4005325881564996</v>
      </c>
      <c r="I175" s="9">
        <f t="shared" si="44"/>
        <v>5.2319310862482125</v>
      </c>
      <c r="J175" s="9">
        <f t="shared" si="45"/>
        <v>1.4842508208144722</v>
      </c>
      <c r="K175" s="11">
        <f t="shared" si="46"/>
        <v>0.14124293785310735</v>
      </c>
      <c r="L175" s="11">
        <f t="shared" si="47"/>
        <v>0.19920318725099603</v>
      </c>
      <c r="M175" s="11">
        <f t="shared" si="48"/>
        <v>0.68493150684931503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-0.21666942631147112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0.20350453306347396</v>
      </c>
      <c r="Q175" s="11">
        <f>2*'OddsRatio_working_3-way'!K175*'OddsRatio_working_3-way'!L175*'OddsRatio_working_3-way'!M175</f>
        <v>3.8542525201415531E-2</v>
      </c>
      <c r="R175" s="11">
        <f t="shared" si="49"/>
        <v>0</v>
      </c>
      <c r="S175" s="11">
        <f t="shared" si="50"/>
        <v>-0.93923972813279111</v>
      </c>
      <c r="T175" s="11">
        <f t="shared" si="51"/>
        <v>-0.177886312146362</v>
      </c>
      <c r="U175" s="11">
        <f>'OddsRatio_working_3-way'!S175-'OddsRatio_working_3-way'!R175^2/3</f>
        <v>-0.93923972813279111</v>
      </c>
      <c r="V175" s="11">
        <f>'OddsRatio_working_3-way'!S175*'OddsRatio_working_3-way'!R175/3-2*'OddsRatio_working_3-way'!R175^3/27-'OddsRatio_working_3-way'!T175</f>
        <v>0.177886312146362</v>
      </c>
      <c r="W175" s="11">
        <f>'OddsRatio_working_3-way'!V175^2+4*'OddsRatio_working_3-way'!U175^3/27</f>
        <v>-9.1107615638744172E-2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0.17517930506182594</v>
      </c>
      <c r="Y175" s="11">
        <f>IF('OddsRatio_working_3-way'!W175&gt;=0,IF('OddsRatio_working_3-way'!V175+SQRT('OddsRatio_working_3-way'!W175)&gt;0,0,PI()),ACOS('OddsRatio_working_3-way'!V175/(2*'OddsRatio_working_3-way'!X175)))</f>
        <v>1.0382526687973437</v>
      </c>
      <c r="Z175" s="11">
        <f>'OddsRatio_working_3-way'!X175^(1/3)*COS('OddsRatio_working_3-way'!Y175/3)</f>
        <v>0.52635958784181747</v>
      </c>
      <c r="AA175" s="11">
        <f>'OddsRatio_working_3-way'!X175^(1/3)*COS(('OddsRatio_working_3-way'!Y175+2*PI())/3)</f>
        <v>-0.42755473193897103</v>
      </c>
      <c r="AB175" s="11">
        <f>'OddsRatio_working_3-way'!X175^(1/3)*COS(('OddsRatio_working_3-way'!Y175+4*PI())/3)</f>
        <v>-9.8804855902846114E-2</v>
      </c>
      <c r="AC175" s="11">
        <f>'OddsRatio_working_3-way'!X175^(1/3)*SIN('OddsRatio_working_3-way'!Y175/3)</f>
        <v>0.18980382942551274</v>
      </c>
      <c r="AD175" s="11">
        <f>'OddsRatio_working_3-way'!X175^(1/3)*SIN(('OddsRatio_working_3-way'!Y175+2*PI())/3)</f>
        <v>0.3609388598837644</v>
      </c>
      <c r="AE175" s="11">
        <f>'OddsRatio_working_3-way'!X175^(1/3)*SIN(('OddsRatio_working_3-way'!Y175+4*PI())/3)</f>
        <v>-0.55074268930927706</v>
      </c>
      <c r="AF175" s="11">
        <f>-'OddsRatio_working_3-way'!U175/(3*'OddsRatio_working_3-way'!X175^(1/3))*COS(('OddsRatio_working_3-way'!Y175)/3)</f>
        <v>0.52635958784181736</v>
      </c>
      <c r="AG175" s="11">
        <f>-'OddsRatio_working_3-way'!U175/(3*'OddsRatio_working_3-way'!X175^(1/3))*COS(('OddsRatio_working_3-way'!Y175+2*PI())/3)</f>
        <v>-0.42755473193897098</v>
      </c>
      <c r="AH175" s="11">
        <f>-'OddsRatio_working_3-way'!U175/(3*'OddsRatio_working_3-way'!X175^(1/3))*COS(('OddsRatio_working_3-way'!Y175+4*PI())/3)</f>
        <v>-9.8804855902846087E-2</v>
      </c>
      <c r="AI175" s="11">
        <f>'OddsRatio_working_3-way'!U175/(3*'OddsRatio_working_3-way'!X175^(1/3))*SIN(('OddsRatio_working_3-way'!Y175)/3)</f>
        <v>-0.18980382942551272</v>
      </c>
      <c r="AJ175" s="11">
        <f>'OddsRatio_working_3-way'!U175/(3*'OddsRatio_working_3-way'!X175^(1/3))*SIN(('OddsRatio_working_3-way'!Y175+2*PI())/3)</f>
        <v>-0.36093885988376428</v>
      </c>
      <c r="AK175" s="11">
        <f>'OddsRatio_working_3-way'!U175/(3*'OddsRatio_working_3-way'!X175^(1/3))*SIN(('OddsRatio_working_3-way'!Y175+4*PI())/3)</f>
        <v>0.55074268930927694</v>
      </c>
      <c r="AL175" s="11">
        <f>'OddsRatio_working_3-way'!Z175+'OddsRatio_working_3-way'!AF175</f>
        <v>1.0527191756836349</v>
      </c>
      <c r="AM175" s="11">
        <f>'OddsRatio_working_3-way'!AA175+'OddsRatio_working_3-way'!AG175</f>
        <v>-0.85510946387794196</v>
      </c>
      <c r="AN175" s="11">
        <f>'OddsRatio_working_3-way'!AB175+'OddsRatio_working_3-way'!AH175</f>
        <v>-0.1976097118056922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1.0527191756836349</v>
      </c>
      <c r="AS175" s="11">
        <f>IF(('OddsRatio_working_3-way'!X175=0),IF(Q175&gt;0,-Q175^(1/3),(-Q175)^(1/3)),'OddsRatio_working_3-way'!AM175-'OddsRatio_working_3-way'!R175/3)</f>
        <v>-0.85510946387794196</v>
      </c>
      <c r="AT175" s="11">
        <f>IF(('OddsRatio_working_3-way'!X175=0),IF(Q175&gt;0,-Q175^(1/3),(-Q175)^(1/3)),'OddsRatio_working_3-way'!AN175-'OddsRatio_working_3-way'!R175/3)</f>
        <v>-0.1976097118056922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1.88</v>
      </c>
      <c r="B176" s="4">
        <f>IF('True_Odds_Calculator_3-way'!B177="","",'True_Odds_Calculator_3-way'!B177)</f>
        <v>3.53</v>
      </c>
      <c r="C176" s="4">
        <f>IF('True_Odds_Calculator_3-way'!C177="","",'True_Odds_Calculator_3-way'!C177)</f>
        <v>4.74</v>
      </c>
      <c r="D176" s="9">
        <f t="shared" si="39"/>
        <v>0.52130396033669413</v>
      </c>
      <c r="E176" s="9">
        <f t="shared" si="40"/>
        <v>0.27472402112498773</v>
      </c>
      <c r="F176" s="9">
        <f t="shared" si="41"/>
        <v>0.20397201853831817</v>
      </c>
      <c r="G176" s="9">
        <f t="shared" si="42"/>
        <v>1.0434848259992706</v>
      </c>
      <c r="H176" s="9">
        <f t="shared" si="43"/>
        <v>1.9182666468793579</v>
      </c>
      <c r="I176" s="9">
        <f t="shared" si="44"/>
        <v>3.6400166097781548</v>
      </c>
      <c r="J176" s="9">
        <f t="shared" si="45"/>
        <v>4.9026332492372724</v>
      </c>
      <c r="K176" s="11">
        <f t="shared" si="46"/>
        <v>0.53191489361702127</v>
      </c>
      <c r="L176" s="11">
        <f t="shared" si="47"/>
        <v>0.28328611898016998</v>
      </c>
      <c r="M176" s="11">
        <f t="shared" si="48"/>
        <v>0.21097046413502107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-0.26470606935232799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0.22729775459065168</v>
      </c>
      <c r="Q176" s="11">
        <f>2*'OddsRatio_working_3-way'!K176*'OddsRatio_working_3-way'!L176*'OddsRatio_working_3-way'!M176</f>
        <v>6.3579791493888579E-2</v>
      </c>
      <c r="R176" s="11">
        <f t="shared" si="49"/>
        <v>0</v>
      </c>
      <c r="S176" s="11">
        <f t="shared" si="50"/>
        <v>-0.85867979962376595</v>
      </c>
      <c r="T176" s="11">
        <f t="shared" si="51"/>
        <v>-0.24019015374091354</v>
      </c>
      <c r="U176" s="11">
        <f>'OddsRatio_working_3-way'!S176-'OddsRatio_working_3-way'!R176^2/3</f>
        <v>-0.85867979962376595</v>
      </c>
      <c r="V176" s="11">
        <f>'OddsRatio_working_3-way'!S176*'OddsRatio_working_3-way'!R176/3-2*'OddsRatio_working_3-way'!R176^3/27-'OddsRatio_working_3-way'!T176</f>
        <v>0.24019015374091354</v>
      </c>
      <c r="W176" s="11">
        <f>'OddsRatio_working_3-way'!V176^2+4*'OddsRatio_working_3-way'!U176^3/27</f>
        <v>-3.6105909877190756E-2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0.15313165890115149</v>
      </c>
      <c r="Y176" s="11">
        <f>IF('OddsRatio_working_3-way'!W176&gt;=0,IF('OddsRatio_working_3-way'!V176+SQRT('OddsRatio_working_3-way'!W176)&gt;0,0,PI()),ACOS('OddsRatio_working_3-way'!V176/(2*'OddsRatio_working_3-way'!X176)))</f>
        <v>0.66929337453123527</v>
      </c>
      <c r="Z176" s="11">
        <f>'OddsRatio_working_3-way'!X176^(1/3)*COS('OddsRatio_working_3-way'!Y176/3)</f>
        <v>0.52174241299963531</v>
      </c>
      <c r="AA176" s="11">
        <f>'OddsRatio_working_3-way'!X176^(1/3)*COS(('OddsRatio_working_3-way'!Y176+2*PI())/3)</f>
        <v>-0.36338262422452788</v>
      </c>
      <c r="AB176" s="11">
        <f>'OddsRatio_working_3-way'!X176^(1/3)*COS(('OddsRatio_working_3-way'!Y176+4*PI())/3)</f>
        <v>-0.15835978877510754</v>
      </c>
      <c r="AC176" s="11">
        <f>'OddsRatio_working_3-way'!X176^(1/3)*SIN('OddsRatio_working_3-way'!Y176/3)</f>
        <v>0.11836998923674324</v>
      </c>
      <c r="AD176" s="11">
        <f>'OddsRatio_working_3-way'!X176^(1/3)*SIN(('OddsRatio_working_3-way'!Y176+2*PI())/3)</f>
        <v>0.39265718927110488</v>
      </c>
      <c r="AE176" s="11">
        <f>'OddsRatio_working_3-way'!X176^(1/3)*SIN(('OddsRatio_working_3-way'!Y176+4*PI())/3)</f>
        <v>-0.51102717850784807</v>
      </c>
      <c r="AF176" s="11">
        <f>-'OddsRatio_working_3-way'!U176/(3*'OddsRatio_working_3-way'!X176^(1/3))*COS(('OddsRatio_working_3-way'!Y176)/3)</f>
        <v>0.5217424129996352</v>
      </c>
      <c r="AG176" s="11">
        <f>-'OddsRatio_working_3-way'!U176/(3*'OddsRatio_working_3-way'!X176^(1/3))*COS(('OddsRatio_working_3-way'!Y176+2*PI())/3)</f>
        <v>-0.36338262422452777</v>
      </c>
      <c r="AH176" s="11">
        <f>-'OddsRatio_working_3-way'!U176/(3*'OddsRatio_working_3-way'!X176^(1/3))*COS(('OddsRatio_working_3-way'!Y176+4*PI())/3)</f>
        <v>-0.15835978877510751</v>
      </c>
      <c r="AI176" s="11">
        <f>'OddsRatio_working_3-way'!U176/(3*'OddsRatio_working_3-way'!X176^(1/3))*SIN(('OddsRatio_working_3-way'!Y176)/3)</f>
        <v>-0.11836998923674323</v>
      </c>
      <c r="AJ176" s="11">
        <f>'OddsRatio_working_3-way'!U176/(3*'OddsRatio_working_3-way'!X176^(1/3))*SIN(('OddsRatio_working_3-way'!Y176+2*PI())/3)</f>
        <v>-0.39265718927110477</v>
      </c>
      <c r="AK176" s="11">
        <f>'OddsRatio_working_3-way'!U176/(3*'OddsRatio_working_3-way'!X176^(1/3))*SIN(('OddsRatio_working_3-way'!Y176+4*PI())/3)</f>
        <v>0.51102717850784796</v>
      </c>
      <c r="AL176" s="11">
        <f>'OddsRatio_working_3-way'!Z176+'OddsRatio_working_3-way'!AF176</f>
        <v>1.0434848259992706</v>
      </c>
      <c r="AM176" s="11">
        <f>'OddsRatio_working_3-way'!AA176+'OddsRatio_working_3-way'!AG176</f>
        <v>-0.72676524844905566</v>
      </c>
      <c r="AN176" s="11">
        <f>'OddsRatio_working_3-way'!AB176+'OddsRatio_working_3-way'!AH176</f>
        <v>-0.31671957755021507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1.0434848259992706</v>
      </c>
      <c r="AS176" s="11">
        <f>IF(('OddsRatio_working_3-way'!X176=0),IF(Q176&gt;0,-Q176^(1/3),(-Q176)^(1/3)),'OddsRatio_working_3-way'!AM176-'OddsRatio_working_3-way'!R176/3)</f>
        <v>-0.72676524844905566</v>
      </c>
      <c r="AT176" s="11">
        <f>IF(('OddsRatio_working_3-way'!X176=0),IF(Q176&gt;0,-Q176^(1/3),(-Q176)^(1/3)),'OddsRatio_working_3-way'!AN176-'OddsRatio_working_3-way'!R176/3)</f>
        <v>-0.31671957755021507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2.46</v>
      </c>
      <c r="B177" s="4">
        <f>IF('True_Odds_Calculator_3-way'!B178="","",'True_Odds_Calculator_3-way'!B178)</f>
        <v>2.81</v>
      </c>
      <c r="C177" s="4">
        <f>IF('True_Odds_Calculator_3-way'!C178="","",'True_Odds_Calculator_3-way'!C178)</f>
        <v>3.55</v>
      </c>
      <c r="D177" s="9">
        <f t="shared" si="39"/>
        <v>0.39064635451684604</v>
      </c>
      <c r="E177" s="9">
        <f t="shared" si="40"/>
        <v>0.34085496695321971</v>
      </c>
      <c r="F177" s="9">
        <f t="shared" si="41"/>
        <v>0.26849867852993425</v>
      </c>
      <c r="G177" s="9">
        <f t="shared" si="42"/>
        <v>1.0683973004716769</v>
      </c>
      <c r="H177" s="9">
        <f t="shared" si="43"/>
        <v>2.5598600586886482</v>
      </c>
      <c r="I177" s="9">
        <f t="shared" si="44"/>
        <v>2.9337991138537345</v>
      </c>
      <c r="J177" s="9">
        <f t="shared" si="45"/>
        <v>3.7244131162027765</v>
      </c>
      <c r="K177" s="11">
        <f t="shared" si="46"/>
        <v>0.4065040650406504</v>
      </c>
      <c r="L177" s="11">
        <f t="shared" si="47"/>
        <v>0.35587188612099646</v>
      </c>
      <c r="M177" s="11">
        <f t="shared" si="48"/>
        <v>0.28169014084507044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-0.27460082079142678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0.23716642359145762</v>
      </c>
      <c r="Q177" s="11">
        <f>2*'OddsRatio_working_3-way'!K177*'OddsRatio_working_3-way'!L177*'OddsRatio_working_3-way'!M177</f>
        <v>8.1500489206686469E-2</v>
      </c>
      <c r="R177" s="11">
        <f t="shared" si="49"/>
        <v>0</v>
      </c>
      <c r="S177" s="11">
        <f t="shared" si="50"/>
        <v>-0.86367703821103115</v>
      </c>
      <c r="T177" s="11">
        <f t="shared" si="51"/>
        <v>-0.29679623306221004</v>
      </c>
      <c r="U177" s="11">
        <f>'OddsRatio_working_3-way'!S177-'OddsRatio_working_3-way'!R177^2/3</f>
        <v>-0.86367703821103115</v>
      </c>
      <c r="V177" s="11">
        <f>'OddsRatio_working_3-way'!S177*'OddsRatio_working_3-way'!R177/3-2*'OddsRatio_working_3-way'!R177^3/27-'OddsRatio_working_3-way'!T177</f>
        <v>0.29679623306221004</v>
      </c>
      <c r="W177" s="11">
        <f>'OddsRatio_working_3-way'!V177^2+4*'OddsRatio_working_3-way'!U177^3/27</f>
        <v>-7.3563731174525887E-3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0.15447036696189523</v>
      </c>
      <c r="Y177" s="11">
        <f>IF('OddsRatio_working_3-way'!W177&gt;=0,IF('OddsRatio_working_3-way'!V177+SQRT('OddsRatio_working_3-way'!W177)&gt;0,0,PI()),ACOS('OddsRatio_working_3-way'!V177/(2*'OddsRatio_working_3-way'!X177)))</f>
        <v>0.28131979519680939</v>
      </c>
      <c r="Z177" s="11">
        <f>'OddsRatio_working_3-way'!X177^(1/3)*COS('OddsRatio_working_3-way'!Y177/3)</f>
        <v>0.53419865023583846</v>
      </c>
      <c r="AA177" s="11">
        <f>'OddsRatio_working_3-way'!X177^(1/3)*COS(('OddsRatio_working_3-way'!Y177+2*PI())/3)</f>
        <v>-0.31060922189341178</v>
      </c>
      <c r="AB177" s="11">
        <f>'OddsRatio_working_3-way'!X177^(1/3)*COS(('OddsRatio_working_3-way'!Y177+4*PI())/3)</f>
        <v>-0.22358942834242654</v>
      </c>
      <c r="AC177" s="11">
        <f>'OddsRatio_working_3-way'!X177^(1/3)*SIN('OddsRatio_working_3-way'!Y177/3)</f>
        <v>5.0240901231486924E-2</v>
      </c>
      <c r="AD177" s="11">
        <f>'OddsRatio_working_3-way'!X177^(1/3)*SIN(('OddsRatio_working_3-way'!Y177+2*PI())/3)</f>
        <v>0.4375091511558506</v>
      </c>
      <c r="AE177" s="11">
        <f>'OddsRatio_working_3-way'!X177^(1/3)*SIN(('OddsRatio_working_3-way'!Y177+4*PI())/3)</f>
        <v>-0.4877500523873376</v>
      </c>
      <c r="AF177" s="11">
        <f>-'OddsRatio_working_3-way'!U177/(3*'OddsRatio_working_3-way'!X177^(1/3))*COS(('OddsRatio_working_3-way'!Y177)/3)</f>
        <v>0.53419865023583857</v>
      </c>
      <c r="AG177" s="11">
        <f>-'OddsRatio_working_3-way'!U177/(3*'OddsRatio_working_3-way'!X177^(1/3))*COS(('OddsRatio_working_3-way'!Y177+2*PI())/3)</f>
        <v>-0.31060922189341184</v>
      </c>
      <c r="AH177" s="11">
        <f>-'OddsRatio_working_3-way'!U177/(3*'OddsRatio_working_3-way'!X177^(1/3))*COS(('OddsRatio_working_3-way'!Y177+4*PI())/3)</f>
        <v>-0.22358942834242659</v>
      </c>
      <c r="AI177" s="11">
        <f>'OddsRatio_working_3-way'!U177/(3*'OddsRatio_working_3-way'!X177^(1/3))*SIN(('OddsRatio_working_3-way'!Y177)/3)</f>
        <v>-5.0240901231486938E-2</v>
      </c>
      <c r="AJ177" s="11">
        <f>'OddsRatio_working_3-way'!U177/(3*'OddsRatio_working_3-way'!X177^(1/3))*SIN(('OddsRatio_working_3-way'!Y177+2*PI())/3)</f>
        <v>-0.43750915115585071</v>
      </c>
      <c r="AK177" s="11">
        <f>'OddsRatio_working_3-way'!U177/(3*'OddsRatio_working_3-way'!X177^(1/3))*SIN(('OddsRatio_working_3-way'!Y177+4*PI())/3)</f>
        <v>0.48775005238733771</v>
      </c>
      <c r="AL177" s="11">
        <f>'OddsRatio_working_3-way'!Z177+'OddsRatio_working_3-way'!AF177</f>
        <v>1.0683973004716769</v>
      </c>
      <c r="AM177" s="11">
        <f>'OddsRatio_working_3-way'!AA177+'OddsRatio_working_3-way'!AG177</f>
        <v>-0.62121844378682356</v>
      </c>
      <c r="AN177" s="11">
        <f>'OddsRatio_working_3-way'!AB177+'OddsRatio_working_3-way'!AH177</f>
        <v>-0.44717885668485313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1.0683973004716769</v>
      </c>
      <c r="AS177" s="11">
        <f>IF(('OddsRatio_working_3-way'!X177=0),IF(Q177&gt;0,-Q177^(1/3),(-Q177)^(1/3)),'OddsRatio_working_3-way'!AM177-'OddsRatio_working_3-way'!R177/3)</f>
        <v>-0.62121844378682356</v>
      </c>
      <c r="AT177" s="11">
        <f>IF(('OddsRatio_working_3-way'!X177=0),IF(Q177&gt;0,-Q177^(1/3),(-Q177)^(1/3)),'OddsRatio_working_3-way'!AN177-'OddsRatio_working_3-way'!R177/3)</f>
        <v>-0.44717885668485313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1.3</v>
      </c>
      <c r="B178" s="4">
        <f>IF('True_Odds_Calculator_3-way'!B179="","",'True_Odds_Calculator_3-way'!B179)</f>
        <v>4.8899999999999997</v>
      </c>
      <c r="C178" s="4">
        <f>IF('True_Odds_Calculator_3-way'!C179="","",'True_Odds_Calculator_3-way'!C179)</f>
        <v>12.75</v>
      </c>
      <c r="D178" s="9">
        <f t="shared" si="39"/>
        <v>0.74579808442076267</v>
      </c>
      <c r="E178" s="9">
        <f t="shared" si="40"/>
        <v>0.1845144447890423</v>
      </c>
      <c r="F178" s="9">
        <f t="shared" si="41"/>
        <v>6.9687470790195188E-2</v>
      </c>
      <c r="G178" s="9">
        <f t="shared" si="42"/>
        <v>1.1361516425126768</v>
      </c>
      <c r="H178" s="9">
        <f t="shared" si="43"/>
        <v>1.3408454927538032</v>
      </c>
      <c r="I178" s="9">
        <f t="shared" si="44"/>
        <v>5.4196298893743124</v>
      </c>
      <c r="J178" s="9">
        <f t="shared" si="45"/>
        <v>14.349781799523953</v>
      </c>
      <c r="K178" s="11">
        <f t="shared" si="46"/>
        <v>0.76923076923076916</v>
      </c>
      <c r="L178" s="11">
        <f t="shared" si="47"/>
        <v>0.20449897750511248</v>
      </c>
      <c r="M178" s="11">
        <f t="shared" si="48"/>
        <v>7.8431372549019607E-2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-0.16917895048533826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0.19666447670778237</v>
      </c>
      <c r="Q178" s="11">
        <f>2*'OddsRatio_working_3-way'!K178*'OddsRatio_working_3-way'!L178*'OddsRatio_working_3-way'!M178</f>
        <v>2.4675593062457007E-2</v>
      </c>
      <c r="R178" s="11">
        <f t="shared" si="49"/>
        <v>0</v>
      </c>
      <c r="S178" s="11">
        <f t="shared" si="50"/>
        <v>-1.162464219949314</v>
      </c>
      <c r="T178" s="11">
        <f t="shared" si="51"/>
        <v>-0.14585498368247352</v>
      </c>
      <c r="U178" s="11">
        <f>'OddsRatio_working_3-way'!S178-'OddsRatio_working_3-way'!R178^2/3</f>
        <v>-1.162464219949314</v>
      </c>
      <c r="V178" s="11">
        <f>'OddsRatio_working_3-way'!S178*'OddsRatio_working_3-way'!R178/3-2*'OddsRatio_working_3-way'!R178^3/27-'OddsRatio_working_3-way'!T178</f>
        <v>0.14585498368247352</v>
      </c>
      <c r="W178" s="11">
        <f>'OddsRatio_working_3-way'!V178^2+4*'OddsRatio_working_3-way'!U178^3/27</f>
        <v>-0.21144702150347822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0.24120566834575677</v>
      </c>
      <c r="Y178" s="11">
        <f>IF('OddsRatio_working_3-way'!W178&gt;=0,IF('OddsRatio_working_3-way'!V178+SQRT('OddsRatio_working_3-way'!W178)&gt;0,0,PI()),ACOS('OddsRatio_working_3-way'!V178/(2*'OddsRatio_working_3-way'!X178)))</f>
        <v>1.2636437779242826</v>
      </c>
      <c r="Z178" s="11">
        <f>'OddsRatio_working_3-way'!X178^(1/3)*COS('OddsRatio_working_3-way'!Y178/3)</f>
        <v>0.56807582125633838</v>
      </c>
      <c r="AA178" s="11">
        <f>'OddsRatio_working_3-way'!X178^(1/3)*COS(('OddsRatio_working_3-way'!Y178+2*PI())/3)</f>
        <v>-0.50445445030992941</v>
      </c>
      <c r="AB178" s="11">
        <f>'OddsRatio_working_3-way'!X178^(1/3)*COS(('OddsRatio_working_3-way'!Y178+4*PI())/3)</f>
        <v>-6.3621370946408656E-2</v>
      </c>
      <c r="AC178" s="11">
        <f>'OddsRatio_working_3-way'!X178^(1/3)*SIN('OddsRatio_working_3-way'!Y178/3)</f>
        <v>0.25451509703822028</v>
      </c>
      <c r="AD178" s="11">
        <f>'OddsRatio_working_3-way'!X178^(1/3)*SIN(('OddsRatio_working_3-way'!Y178+2*PI())/3)</f>
        <v>0.36471054396458702</v>
      </c>
      <c r="AE178" s="11">
        <f>'OddsRatio_working_3-way'!X178^(1/3)*SIN(('OddsRatio_working_3-way'!Y178+4*PI())/3)</f>
        <v>-0.61922564100280719</v>
      </c>
      <c r="AF178" s="11">
        <f>-'OddsRatio_working_3-way'!U178/(3*'OddsRatio_working_3-way'!X178^(1/3))*COS(('OddsRatio_working_3-way'!Y178)/3)</f>
        <v>0.56807582125633838</v>
      </c>
      <c r="AG178" s="11">
        <f>-'OddsRatio_working_3-way'!U178/(3*'OddsRatio_working_3-way'!X178^(1/3))*COS(('OddsRatio_working_3-way'!Y178+2*PI())/3)</f>
        <v>-0.50445445030992941</v>
      </c>
      <c r="AH178" s="11">
        <f>-'OddsRatio_working_3-way'!U178/(3*'OddsRatio_working_3-way'!X178^(1/3))*COS(('OddsRatio_working_3-way'!Y178+4*PI())/3)</f>
        <v>-6.3621370946408656E-2</v>
      </c>
      <c r="AI178" s="11">
        <f>'OddsRatio_working_3-way'!U178/(3*'OddsRatio_working_3-way'!X178^(1/3))*SIN(('OddsRatio_working_3-way'!Y178)/3)</f>
        <v>-0.25451509703822028</v>
      </c>
      <c r="AJ178" s="11">
        <f>'OddsRatio_working_3-way'!U178/(3*'OddsRatio_working_3-way'!X178^(1/3))*SIN(('OddsRatio_working_3-way'!Y178+2*PI())/3)</f>
        <v>-0.36471054396458702</v>
      </c>
      <c r="AK178" s="11">
        <f>'OddsRatio_working_3-way'!U178/(3*'OddsRatio_working_3-way'!X178^(1/3))*SIN(('OddsRatio_working_3-way'!Y178+4*PI())/3)</f>
        <v>0.61922564100280719</v>
      </c>
      <c r="AL178" s="11">
        <f>'OddsRatio_working_3-way'!Z178+'OddsRatio_working_3-way'!AF178</f>
        <v>1.1361516425126768</v>
      </c>
      <c r="AM178" s="11">
        <f>'OddsRatio_working_3-way'!AA178+'OddsRatio_working_3-way'!AG178</f>
        <v>-1.0089089006198588</v>
      </c>
      <c r="AN178" s="11">
        <f>'OddsRatio_working_3-way'!AB178+'OddsRatio_working_3-way'!AH178</f>
        <v>-0.12724274189281731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1.1361516425126768</v>
      </c>
      <c r="AS178" s="11">
        <f>IF(('OddsRatio_working_3-way'!X178=0),IF(Q178&gt;0,-Q178^(1/3),(-Q178)^(1/3)),'OddsRatio_working_3-way'!AM178-'OddsRatio_working_3-way'!R178/3)</f>
        <v>-1.0089089006198588</v>
      </c>
      <c r="AT178" s="11">
        <f>IF(('OddsRatio_working_3-way'!X178=0),IF(Q178&gt;0,-Q178^(1/3),(-Q178)^(1/3)),'OddsRatio_working_3-way'!AN178-'OddsRatio_working_3-way'!R178/3)</f>
        <v>-0.12724274189281731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1.93</v>
      </c>
      <c r="B179" s="4">
        <f>IF('True_Odds_Calculator_3-way'!B180="","",'True_Odds_Calculator_3-way'!B180)</f>
        <v>2.95</v>
      </c>
      <c r="C179" s="4">
        <f>IF('True_Odds_Calculator_3-way'!C180="","",'True_Odds_Calculator_3-way'!C180)</f>
        <v>5.22</v>
      </c>
      <c r="D179" s="9">
        <f t="shared" si="39"/>
        <v>0.49858016503712244</v>
      </c>
      <c r="E179" s="9">
        <f t="shared" si="40"/>
        <v>0.32167617490491102</v>
      </c>
      <c r="F179" s="9">
        <f t="shared" si="41"/>
        <v>0.17974366005796633</v>
      </c>
      <c r="G179" s="9">
        <f t="shared" si="42"/>
        <v>1.0813930249775692</v>
      </c>
      <c r="H179" s="9">
        <f t="shared" si="43"/>
        <v>2.005695513229139</v>
      </c>
      <c r="I179" s="9">
        <f t="shared" si="44"/>
        <v>3.1087163987062603</v>
      </c>
      <c r="J179" s="9">
        <f t="shared" si="45"/>
        <v>5.563478565405342</v>
      </c>
      <c r="K179" s="11">
        <f t="shared" si="46"/>
        <v>0.5181347150259068</v>
      </c>
      <c r="L179" s="11">
        <f t="shared" si="47"/>
        <v>0.33898305084745761</v>
      </c>
      <c r="M179" s="11">
        <f t="shared" si="48"/>
        <v>0.19157088122605365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-0.25750174881822274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0.23889580340826932</v>
      </c>
      <c r="Q179" s="11">
        <f>2*'OddsRatio_working_3-way'!K179*'OddsRatio_working_3-way'!L179*'OddsRatio_working_3-way'!M179</f>
        <v>6.7294592509371629E-2</v>
      </c>
      <c r="R179" s="11">
        <f t="shared" si="49"/>
        <v>0</v>
      </c>
      <c r="S179" s="11">
        <f t="shared" si="50"/>
        <v>-0.92774439204648729</v>
      </c>
      <c r="T179" s="11">
        <f t="shared" si="51"/>
        <v>-0.26133644846379916</v>
      </c>
      <c r="U179" s="11">
        <f>'OddsRatio_working_3-way'!S179-'OddsRatio_working_3-way'!R179^2/3</f>
        <v>-0.92774439204648729</v>
      </c>
      <c r="V179" s="11">
        <f>'OddsRatio_working_3-way'!S179*'OddsRatio_working_3-way'!R179/3-2*'OddsRatio_working_3-way'!R179^3/27-'OddsRatio_working_3-way'!T179</f>
        <v>0.26133644846379916</v>
      </c>
      <c r="W179" s="11">
        <f>'OddsRatio_working_3-way'!V179^2+4*'OddsRatio_working_3-way'!U179^3/27</f>
        <v>-5.0002306250640893E-2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0.17197314146859738</v>
      </c>
      <c r="Y179" s="11">
        <f>IF('OddsRatio_working_3-way'!W179&gt;=0,IF('OddsRatio_working_3-way'!V179+SQRT('OddsRatio_working_3-way'!W179)&gt;0,0,PI()),ACOS('OddsRatio_working_3-way'!V179/(2*'OddsRatio_working_3-way'!X179)))</f>
        <v>0.70776377305299254</v>
      </c>
      <c r="Z179" s="11">
        <f>'OddsRatio_working_3-way'!X179^(1/3)*COS('OddsRatio_working_3-way'!Y179/3)</f>
        <v>0.54069651248878459</v>
      </c>
      <c r="AA179" s="11">
        <f>'OddsRatio_working_3-way'!X179^(1/3)*COS(('OddsRatio_working_3-way'!Y179+2*PI())/3)</f>
        <v>-0.38291627589682781</v>
      </c>
      <c r="AB179" s="11">
        <f>'OddsRatio_working_3-way'!X179^(1/3)*COS(('OddsRatio_working_3-way'!Y179+4*PI())/3)</f>
        <v>-0.15778023659195692</v>
      </c>
      <c r="AC179" s="11">
        <f>'OddsRatio_working_3-way'!X179^(1/3)*SIN('OddsRatio_working_3-way'!Y179/3)</f>
        <v>0.12998235289695345</v>
      </c>
      <c r="AD179" s="11">
        <f>'OddsRatio_working_3-way'!X179^(1/3)*SIN(('OddsRatio_working_3-way'!Y179+2*PI())/3)</f>
        <v>0.40326573910446073</v>
      </c>
      <c r="AE179" s="11">
        <f>'OddsRatio_working_3-way'!X179^(1/3)*SIN(('OddsRatio_working_3-way'!Y179+4*PI())/3)</f>
        <v>-0.5332480920014141</v>
      </c>
      <c r="AF179" s="11">
        <f>-'OddsRatio_working_3-way'!U179/(3*'OddsRatio_working_3-way'!X179^(1/3))*COS(('OddsRatio_working_3-way'!Y179)/3)</f>
        <v>0.54069651248878448</v>
      </c>
      <c r="AG179" s="11">
        <f>-'OddsRatio_working_3-way'!U179/(3*'OddsRatio_working_3-way'!X179^(1/3))*COS(('OddsRatio_working_3-way'!Y179+2*PI())/3)</f>
        <v>-0.38291627589682775</v>
      </c>
      <c r="AH179" s="11">
        <f>-'OddsRatio_working_3-way'!U179/(3*'OddsRatio_working_3-way'!X179^(1/3))*COS(('OddsRatio_working_3-way'!Y179+4*PI())/3)</f>
        <v>-0.15778023659195686</v>
      </c>
      <c r="AI179" s="11">
        <f>'OddsRatio_working_3-way'!U179/(3*'OddsRatio_working_3-way'!X179^(1/3))*SIN(('OddsRatio_working_3-way'!Y179)/3)</f>
        <v>-0.12998235289695342</v>
      </c>
      <c r="AJ179" s="11">
        <f>'OddsRatio_working_3-way'!U179/(3*'OddsRatio_working_3-way'!X179^(1/3))*SIN(('OddsRatio_working_3-way'!Y179+2*PI())/3)</f>
        <v>-0.40326573910446062</v>
      </c>
      <c r="AK179" s="11">
        <f>'OddsRatio_working_3-way'!U179/(3*'OddsRatio_working_3-way'!X179^(1/3))*SIN(('OddsRatio_working_3-way'!Y179+4*PI())/3)</f>
        <v>0.53324809200141399</v>
      </c>
      <c r="AL179" s="11">
        <f>'OddsRatio_working_3-way'!Z179+'OddsRatio_working_3-way'!AF179</f>
        <v>1.0813930249775692</v>
      </c>
      <c r="AM179" s="11">
        <f>'OddsRatio_working_3-way'!AA179+'OddsRatio_working_3-way'!AG179</f>
        <v>-0.7658325517936555</v>
      </c>
      <c r="AN179" s="11">
        <f>'OddsRatio_working_3-way'!AB179+'OddsRatio_working_3-way'!AH179</f>
        <v>-0.31556047318391378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1.0813930249775692</v>
      </c>
      <c r="AS179" s="11">
        <f>IF(('OddsRatio_working_3-way'!X179=0),IF(Q179&gt;0,-Q179^(1/3),(-Q179)^(1/3)),'OddsRatio_working_3-way'!AM179-'OddsRatio_working_3-way'!R179/3)</f>
        <v>-0.7658325517936555</v>
      </c>
      <c r="AT179" s="11">
        <f>IF(('OddsRatio_working_3-way'!X179=0),IF(Q179&gt;0,-Q179^(1/3),(-Q179)^(1/3)),'OddsRatio_working_3-way'!AN179-'OddsRatio_working_3-way'!R179/3)</f>
        <v>-0.31556047318391378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1.44</v>
      </c>
      <c r="B180" s="4">
        <f>IF('True_Odds_Calculator_3-way'!B181="","",'True_Odds_Calculator_3-way'!B181)</f>
        <v>4.26</v>
      </c>
      <c r="C180" s="4">
        <f>IF('True_Odds_Calculator_3-way'!C181="","",'True_Odds_Calculator_3-way'!C181)</f>
        <v>8.33</v>
      </c>
      <c r="D180" s="9">
        <f t="shared" si="39"/>
        <v>0.67284163679362075</v>
      </c>
      <c r="E180" s="9">
        <f t="shared" si="40"/>
        <v>0.21727083152949628</v>
      </c>
      <c r="F180" s="9">
        <f t="shared" si="41"/>
        <v>0.10988753167688264</v>
      </c>
      <c r="G180" s="9">
        <f t="shared" si="42"/>
        <v>1.1050768767867107</v>
      </c>
      <c r="H180" s="9">
        <f t="shared" si="43"/>
        <v>1.4862338257861527</v>
      </c>
      <c r="I180" s="9">
        <f t="shared" si="44"/>
        <v>4.6025506183246776</v>
      </c>
      <c r="J180" s="9">
        <f t="shared" si="45"/>
        <v>9.1002135068465897</v>
      </c>
      <c r="K180" s="11">
        <f t="shared" si="46"/>
        <v>0.69444444444444442</v>
      </c>
      <c r="L180" s="11">
        <f t="shared" si="47"/>
        <v>0.23474178403755869</v>
      </c>
      <c r="M180" s="11">
        <f t="shared" si="48"/>
        <v>0.12004801920768307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-0.20575820312475512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0.21585316442696018</v>
      </c>
      <c r="Q180" s="11">
        <f>2*'OddsRatio_working_3-way'!K180*'OddsRatio_working_3-way'!L180*'OddsRatio_working_3-way'!M180</f>
        <v>3.9139286387481438E-2</v>
      </c>
      <c r="R180" s="11">
        <f t="shared" si="49"/>
        <v>0</v>
      </c>
      <c r="S180" s="11">
        <f t="shared" si="50"/>
        <v>-1.0490622543786712</v>
      </c>
      <c r="T180" s="11">
        <f t="shared" si="51"/>
        <v>-0.19021981040411079</v>
      </c>
      <c r="U180" s="11">
        <f>'OddsRatio_working_3-way'!S180-'OddsRatio_working_3-way'!R180^2/3</f>
        <v>-1.0490622543786712</v>
      </c>
      <c r="V180" s="11">
        <f>'OddsRatio_working_3-way'!S180*'OddsRatio_working_3-way'!R180/3-2*'OddsRatio_working_3-way'!R180^3/27-'OddsRatio_working_3-way'!T180</f>
        <v>0.19021981040411079</v>
      </c>
      <c r="W180" s="11">
        <f>'OddsRatio_working_3-way'!V180^2+4*'OddsRatio_working_3-way'!U180^3/27</f>
        <v>-0.13485733862440358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0.20678546545549292</v>
      </c>
      <c r="Y180" s="11">
        <f>IF('OddsRatio_working_3-way'!W180&gt;=0,IF('OddsRatio_working_3-way'!V180+SQRT('OddsRatio_working_3-way'!W180)&gt;0,0,PI()),ACOS('OddsRatio_working_3-way'!V180/(2*'OddsRatio_working_3-way'!X180)))</f>
        <v>1.0928632643415341</v>
      </c>
      <c r="Z180" s="11">
        <f>'OddsRatio_working_3-way'!X180^(1/3)*COS('OddsRatio_working_3-way'!Y180/3)</f>
        <v>0.55253843839335548</v>
      </c>
      <c r="AA180" s="11">
        <f>'OddsRatio_working_3-way'!X180^(1/3)*COS(('OddsRatio_working_3-way'!Y180+2*PI())/3)</f>
        <v>-0.45872885628949328</v>
      </c>
      <c r="AB180" s="11">
        <f>'OddsRatio_working_3-way'!X180^(1/3)*COS(('OddsRatio_working_3-way'!Y180+4*PI())/3)</f>
        <v>-9.3809582103862144E-2</v>
      </c>
      <c r="AC180" s="11">
        <f>'OddsRatio_working_3-way'!X180^(1/3)*SIN('OddsRatio_working_3-way'!Y180/3)</f>
        <v>0.21068624118355697</v>
      </c>
      <c r="AD180" s="11">
        <f>'OddsRatio_working_3-way'!X180^(1/3)*SIN(('OddsRatio_working_3-way'!Y180+2*PI())/3)</f>
        <v>0.37316920362425043</v>
      </c>
      <c r="AE180" s="11">
        <f>'OddsRatio_working_3-way'!X180^(1/3)*SIN(('OddsRatio_working_3-way'!Y180+4*PI())/3)</f>
        <v>-0.58385544480780738</v>
      </c>
      <c r="AF180" s="11">
        <f>-'OddsRatio_working_3-way'!U180/(3*'OddsRatio_working_3-way'!X180^(1/3))*COS(('OddsRatio_working_3-way'!Y180)/3)</f>
        <v>0.55253843839335537</v>
      </c>
      <c r="AG180" s="11">
        <f>-'OddsRatio_working_3-way'!U180/(3*'OddsRatio_working_3-way'!X180^(1/3))*COS(('OddsRatio_working_3-way'!Y180+2*PI())/3)</f>
        <v>-0.45872885628949317</v>
      </c>
      <c r="AH180" s="11">
        <f>-'OddsRatio_working_3-way'!U180/(3*'OddsRatio_working_3-way'!X180^(1/3))*COS(('OddsRatio_working_3-way'!Y180+4*PI())/3)</f>
        <v>-9.380958210386213E-2</v>
      </c>
      <c r="AI180" s="11">
        <f>'OddsRatio_working_3-way'!U180/(3*'OddsRatio_working_3-way'!X180^(1/3))*SIN(('OddsRatio_working_3-way'!Y180)/3)</f>
        <v>-0.21068624118355694</v>
      </c>
      <c r="AJ180" s="11">
        <f>'OddsRatio_working_3-way'!U180/(3*'OddsRatio_working_3-way'!X180^(1/3))*SIN(('OddsRatio_working_3-way'!Y180+2*PI())/3)</f>
        <v>-0.37316920362425038</v>
      </c>
      <c r="AK180" s="11">
        <f>'OddsRatio_working_3-way'!U180/(3*'OddsRatio_working_3-way'!X180^(1/3))*SIN(('OddsRatio_working_3-way'!Y180+4*PI())/3)</f>
        <v>0.58385544480780727</v>
      </c>
      <c r="AL180" s="11">
        <f>'OddsRatio_working_3-way'!Z180+'OddsRatio_working_3-way'!AF180</f>
        <v>1.1050768767867107</v>
      </c>
      <c r="AM180" s="11">
        <f>'OddsRatio_working_3-way'!AA180+'OddsRatio_working_3-way'!AG180</f>
        <v>-0.91745771257898645</v>
      </c>
      <c r="AN180" s="11">
        <f>'OddsRatio_working_3-way'!AB180+'OddsRatio_working_3-way'!AH180</f>
        <v>-0.18761916420772429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1.1050768767867107</v>
      </c>
      <c r="AS180" s="11">
        <f>IF(('OddsRatio_working_3-way'!X180=0),IF(Q180&gt;0,-Q180^(1/3),(-Q180)^(1/3)),'OddsRatio_working_3-way'!AM180-'OddsRatio_working_3-way'!R180/3)</f>
        <v>-0.91745771257898645</v>
      </c>
      <c r="AT180" s="11">
        <f>IF(('OddsRatio_working_3-way'!X180=0),IF(Q180&gt;0,-Q180^(1/3),(-Q180)^(1/3)),'OddsRatio_working_3-way'!AN180-'OddsRatio_working_3-way'!R180/3)</f>
        <v>-0.18761916420772429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2.68</v>
      </c>
      <c r="B181" s="4">
        <f>IF('True_Odds_Calculator_3-way'!B182="","",'True_Odds_Calculator_3-way'!B182)</f>
        <v>2.76</v>
      </c>
      <c r="C181" s="4">
        <f>IF('True_Odds_Calculator_3-way'!C182="","",'True_Odds_Calculator_3-way'!C182)</f>
        <v>3.24</v>
      </c>
      <c r="D181" s="9">
        <f t="shared" si="39"/>
        <v>0.35790556716906219</v>
      </c>
      <c r="E181" s="9">
        <f t="shared" si="40"/>
        <v>0.34728694738289989</v>
      </c>
      <c r="F181" s="9">
        <f t="shared" si="41"/>
        <v>0.29480748544803792</v>
      </c>
      <c r="G181" s="9">
        <f t="shared" si="42"/>
        <v>1.0678768430018157</v>
      </c>
      <c r="H181" s="9">
        <f t="shared" si="43"/>
        <v>2.7940330962430506</v>
      </c>
      <c r="I181" s="9">
        <f t="shared" si="44"/>
        <v>2.8794632436831948</v>
      </c>
      <c r="J181" s="9">
        <f t="shared" si="45"/>
        <v>3.3920441283240677</v>
      </c>
      <c r="K181" s="11">
        <f t="shared" si="46"/>
        <v>0.37313432835820892</v>
      </c>
      <c r="L181" s="11">
        <f t="shared" si="47"/>
        <v>0.3623188405797102</v>
      </c>
      <c r="M181" s="11">
        <f t="shared" si="48"/>
        <v>0.30864197530864196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-0.27636375289414439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0.2370060593436468</v>
      </c>
      <c r="Q181" s="11">
        <f>2*'OddsRatio_working_3-way'!K181*'OddsRatio_working_3-way'!L181*'OddsRatio_working_3-way'!M181</f>
        <v>8.3452837797058727E-2</v>
      </c>
      <c r="R181" s="11">
        <f t="shared" si="49"/>
        <v>0</v>
      </c>
      <c r="S181" s="11">
        <f t="shared" si="50"/>
        <v>-0.85758735312306755</v>
      </c>
      <c r="T181" s="11">
        <f t="shared" si="51"/>
        <v>-0.30196737786023503</v>
      </c>
      <c r="U181" s="11">
        <f>'OddsRatio_working_3-way'!S181-'OddsRatio_working_3-way'!R181^2/3</f>
        <v>-0.85758735312306755</v>
      </c>
      <c r="V181" s="11">
        <f>'OddsRatio_working_3-way'!S181*'OddsRatio_working_3-way'!R181/3-2*'OddsRatio_working_3-way'!R181^3/27-'OddsRatio_working_3-way'!T181</f>
        <v>0.30196737786023503</v>
      </c>
      <c r="W181" s="11">
        <f>'OddsRatio_working_3-way'!V181^2+4*'OddsRatio_working_3-way'!U181^3/27</f>
        <v>-2.2553801744879254E-3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0.15283952161194589</v>
      </c>
      <c r="Y181" s="11">
        <f>IF('OddsRatio_working_3-way'!W181&gt;=0,IF('OddsRatio_working_3-way'!V181+SQRT('OddsRatio_working_3-way'!W181)&gt;0,0,PI()),ACOS('OddsRatio_working_3-way'!V181/(2*'OddsRatio_working_3-way'!X181)))</f>
        <v>0.15599367892172955</v>
      </c>
      <c r="Z181" s="11">
        <f>'OddsRatio_working_3-way'!X181^(1/3)*COS('OddsRatio_working_3-way'!Y181/3)</f>
        <v>0.53393842150090798</v>
      </c>
      <c r="AA181" s="11">
        <f>'OddsRatio_working_3-way'!X181^(1/3)*COS(('OddsRatio_working_3-way'!Y181+2*PI())/3)</f>
        <v>-0.29103495018654874</v>
      </c>
      <c r="AB181" s="11">
        <f>'OddsRatio_working_3-way'!X181^(1/3)*COS(('OddsRatio_working_3-way'!Y181+4*PI())/3)</f>
        <v>-0.24290347131435938</v>
      </c>
      <c r="AC181" s="11">
        <f>'OddsRatio_working_3-way'!X181^(1/3)*SIN('OddsRatio_working_3-way'!Y181/3)</f>
        <v>2.7788722283353419E-2</v>
      </c>
      <c r="AD181" s="11">
        <f>'OddsRatio_working_3-way'!X181^(1/3)*SIN(('OddsRatio_working_3-way'!Y181+2*PI())/3)</f>
        <v>0.44850987593467295</v>
      </c>
      <c r="AE181" s="11">
        <f>'OddsRatio_working_3-way'!X181^(1/3)*SIN(('OddsRatio_working_3-way'!Y181+4*PI())/3)</f>
        <v>-0.47629859821802628</v>
      </c>
      <c r="AF181" s="11">
        <f>-'OddsRatio_working_3-way'!U181/(3*'OddsRatio_working_3-way'!X181^(1/3))*COS(('OddsRatio_working_3-way'!Y181)/3)</f>
        <v>0.53393842150090776</v>
      </c>
      <c r="AG181" s="11">
        <f>-'OddsRatio_working_3-way'!U181/(3*'OddsRatio_working_3-way'!X181^(1/3))*COS(('OddsRatio_working_3-way'!Y181+2*PI())/3)</f>
        <v>-0.29103495018654862</v>
      </c>
      <c r="AH181" s="11">
        <f>-'OddsRatio_working_3-way'!U181/(3*'OddsRatio_working_3-way'!X181^(1/3))*COS(('OddsRatio_working_3-way'!Y181+4*PI())/3)</f>
        <v>-0.24290347131435927</v>
      </c>
      <c r="AI181" s="11">
        <f>'OddsRatio_working_3-way'!U181/(3*'OddsRatio_working_3-way'!X181^(1/3))*SIN(('OddsRatio_working_3-way'!Y181)/3)</f>
        <v>-2.7788722283353409E-2</v>
      </c>
      <c r="AJ181" s="11">
        <f>'OddsRatio_working_3-way'!U181/(3*'OddsRatio_working_3-way'!X181^(1/3))*SIN(('OddsRatio_working_3-way'!Y181+2*PI())/3)</f>
        <v>-0.44850987593467279</v>
      </c>
      <c r="AK181" s="11">
        <f>'OddsRatio_working_3-way'!U181/(3*'OddsRatio_working_3-way'!X181^(1/3))*SIN(('OddsRatio_working_3-way'!Y181+4*PI())/3)</f>
        <v>0.47629859821802611</v>
      </c>
      <c r="AL181" s="11">
        <f>'OddsRatio_working_3-way'!Z181+'OddsRatio_working_3-way'!AF181</f>
        <v>1.0678768430018157</v>
      </c>
      <c r="AM181" s="11">
        <f>'OddsRatio_working_3-way'!AA181+'OddsRatio_working_3-way'!AG181</f>
        <v>-0.58206990037309736</v>
      </c>
      <c r="AN181" s="11">
        <f>'OddsRatio_working_3-way'!AB181+'OddsRatio_working_3-way'!AH181</f>
        <v>-0.48580694262871865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1.0678768430018157</v>
      </c>
      <c r="AS181" s="11">
        <f>IF(('OddsRatio_working_3-way'!X181=0),IF(Q181&gt;0,-Q181^(1/3),(-Q181)^(1/3)),'OddsRatio_working_3-way'!AM181-'OddsRatio_working_3-way'!R181/3)</f>
        <v>-0.58206990037309736</v>
      </c>
      <c r="AT181" s="11">
        <f>IF(('OddsRatio_working_3-way'!X181=0),IF(Q181&gt;0,-Q181^(1/3),(-Q181)^(1/3)),'OddsRatio_working_3-way'!AN181-'OddsRatio_working_3-way'!R181/3)</f>
        <v>-0.48580694262871865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3.47</v>
      </c>
      <c r="B182" s="4">
        <f>IF('True_Odds_Calculator_3-way'!B183="","",'True_Odds_Calculator_3-way'!B183)</f>
        <v>3.96</v>
      </c>
      <c r="C182" s="4">
        <f>IF('True_Odds_Calculator_3-way'!C183="","",'True_Odds_Calculator_3-way'!C183)</f>
        <v>2.0499999999999998</v>
      </c>
      <c r="D182" s="9">
        <f t="shared" si="39"/>
        <v>0.27912510715540162</v>
      </c>
      <c r="E182" s="9">
        <f t="shared" si="40"/>
        <v>0.24420232597020888</v>
      </c>
      <c r="F182" s="9">
        <f t="shared" si="41"/>
        <v>0.47667256687438958</v>
      </c>
      <c r="G182" s="9">
        <f t="shared" si="42"/>
        <v>1.0455963145422338</v>
      </c>
      <c r="H182" s="9">
        <f t="shared" si="43"/>
        <v>3.5826228969193181</v>
      </c>
      <c r="I182" s="9">
        <f t="shared" si="44"/>
        <v>4.0949650910450117</v>
      </c>
      <c r="J182" s="9">
        <f t="shared" si="45"/>
        <v>2.0978761302693449</v>
      </c>
      <c r="K182" s="11">
        <f t="shared" si="46"/>
        <v>0.28818443804034583</v>
      </c>
      <c r="L182" s="11">
        <f t="shared" si="47"/>
        <v>0.25252525252525254</v>
      </c>
      <c r="M182" s="11">
        <f t="shared" si="48"/>
        <v>0.48780487804878053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-0.27252066599785729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0.2300363585244446</v>
      </c>
      <c r="Q182" s="11">
        <f>2*'OddsRatio_working_3-way'!K182*'OddsRatio_working_3-way'!L182*'OddsRatio_working_3-way'!M182</f>
        <v>7.099887608779154E-2</v>
      </c>
      <c r="R182" s="11">
        <f t="shared" si="49"/>
        <v>0</v>
      </c>
      <c r="S182" s="11">
        <f t="shared" si="50"/>
        <v>-0.84410610726400204</v>
      </c>
      <c r="T182" s="11">
        <f t="shared" si="51"/>
        <v>-0.26052657631604997</v>
      </c>
      <c r="U182" s="11">
        <f>'OddsRatio_working_3-way'!S182-'OddsRatio_working_3-way'!R182^2/3</f>
        <v>-0.84410610726400204</v>
      </c>
      <c r="V182" s="11">
        <f>'OddsRatio_working_3-way'!S182*'OddsRatio_working_3-way'!R182/3-2*'OddsRatio_working_3-way'!R182^3/27-'OddsRatio_working_3-way'!T182</f>
        <v>0.26052657631604997</v>
      </c>
      <c r="W182" s="11">
        <f>'OddsRatio_working_3-way'!V182^2+4*'OddsRatio_working_3-way'!U182^3/27</f>
        <v>-2.1227882970872025E-2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0.14924977381711055</v>
      </c>
      <c r="Y182" s="11">
        <f>IF('OddsRatio_working_3-way'!W182&gt;=0,IF('OddsRatio_working_3-way'!V182+SQRT('OddsRatio_working_3-way'!W182)&gt;0,0,PI()),ACOS('OddsRatio_working_3-way'!V182/(2*'OddsRatio_working_3-way'!X182)))</f>
        <v>0.50991259594719995</v>
      </c>
      <c r="Z182" s="11">
        <f>'OddsRatio_working_3-way'!X182^(1/3)*COS('OddsRatio_working_3-way'!Y182/3)</f>
        <v>0.52279815727111689</v>
      </c>
      <c r="AA182" s="11">
        <f>'OddsRatio_working_3-way'!X182^(1/3)*COS(('OddsRatio_working_3-way'!Y182+2*PI())/3)</f>
        <v>-0.33910423857647803</v>
      </c>
      <c r="AB182" s="11">
        <f>'OddsRatio_working_3-way'!X182^(1/3)*COS(('OddsRatio_working_3-way'!Y182+4*PI())/3)</f>
        <v>-0.18369391869463919</v>
      </c>
      <c r="AC182" s="11">
        <f>'OddsRatio_working_3-way'!X182^(1/3)*SIN('OddsRatio_working_3-way'!Y182/3)</f>
        <v>8.9726190018625765E-2</v>
      </c>
      <c r="AD182" s="11">
        <f>'OddsRatio_working_3-way'!X182^(1/3)*SIN(('OddsRatio_working_3-way'!Y182+2*PI())/3)</f>
        <v>0.4078933902391666</v>
      </c>
      <c r="AE182" s="11">
        <f>'OddsRatio_working_3-way'!X182^(1/3)*SIN(('OddsRatio_working_3-way'!Y182+4*PI())/3)</f>
        <v>-0.49761958025779218</v>
      </c>
      <c r="AF182" s="11">
        <f>-'OddsRatio_working_3-way'!U182/(3*'OddsRatio_working_3-way'!X182^(1/3))*COS(('OddsRatio_working_3-way'!Y182)/3)</f>
        <v>0.52279815727111689</v>
      </c>
      <c r="AG182" s="11">
        <f>-'OddsRatio_working_3-way'!U182/(3*'OddsRatio_working_3-way'!X182^(1/3))*COS(('OddsRatio_working_3-way'!Y182+2*PI())/3)</f>
        <v>-0.33910423857647803</v>
      </c>
      <c r="AH182" s="11">
        <f>-'OddsRatio_working_3-way'!U182/(3*'OddsRatio_working_3-way'!X182^(1/3))*COS(('OddsRatio_working_3-way'!Y182+4*PI())/3)</f>
        <v>-0.18369391869463919</v>
      </c>
      <c r="AI182" s="11">
        <f>'OddsRatio_working_3-way'!U182/(3*'OddsRatio_working_3-way'!X182^(1/3))*SIN(('OddsRatio_working_3-way'!Y182)/3)</f>
        <v>-8.9726190018625765E-2</v>
      </c>
      <c r="AJ182" s="11">
        <f>'OddsRatio_working_3-way'!U182/(3*'OddsRatio_working_3-way'!X182^(1/3))*SIN(('OddsRatio_working_3-way'!Y182+2*PI())/3)</f>
        <v>-0.4078933902391666</v>
      </c>
      <c r="AK182" s="11">
        <f>'OddsRatio_working_3-way'!U182/(3*'OddsRatio_working_3-way'!X182^(1/3))*SIN(('OddsRatio_working_3-way'!Y182+4*PI())/3)</f>
        <v>0.49761958025779218</v>
      </c>
      <c r="AL182" s="11">
        <f>'OddsRatio_working_3-way'!Z182+'OddsRatio_working_3-way'!AF182</f>
        <v>1.0455963145422338</v>
      </c>
      <c r="AM182" s="11">
        <f>'OddsRatio_working_3-way'!AA182+'OddsRatio_working_3-way'!AG182</f>
        <v>-0.67820847715295607</v>
      </c>
      <c r="AN182" s="11">
        <f>'OddsRatio_working_3-way'!AB182+'OddsRatio_working_3-way'!AH182</f>
        <v>-0.36738783738927838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1.0455963145422338</v>
      </c>
      <c r="AS182" s="11">
        <f>IF(('OddsRatio_working_3-way'!X182=0),IF(Q182&gt;0,-Q182^(1/3),(-Q182)^(1/3)),'OddsRatio_working_3-way'!AM182-'OddsRatio_working_3-way'!R182/3)</f>
        <v>-0.67820847715295607</v>
      </c>
      <c r="AT182" s="11">
        <f>IF(('OddsRatio_working_3-way'!X182=0),IF(Q182&gt;0,-Q182^(1/3),(-Q182)^(1/3)),'OddsRatio_working_3-way'!AN182-'OddsRatio_working_3-way'!R182/3)</f>
        <v>-0.36738783738927838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1.66</v>
      </c>
      <c r="B183" s="4">
        <f>IF('True_Odds_Calculator_3-way'!B184="","",'True_Odds_Calculator_3-way'!B184)</f>
        <v>4.1399999999999997</v>
      </c>
      <c r="C183" s="4">
        <f>IF('True_Odds_Calculator_3-way'!C184="","",'True_Odds_Calculator_3-way'!C184)</f>
        <v>5.32</v>
      </c>
      <c r="D183" s="9">
        <f t="shared" si="39"/>
        <v>0.58895304315629982</v>
      </c>
      <c r="E183" s="9">
        <f t="shared" si="40"/>
        <v>0.23145756190873146</v>
      </c>
      <c r="F183" s="9">
        <f t="shared" si="41"/>
        <v>0.17958939493496875</v>
      </c>
      <c r="G183" s="9">
        <f t="shared" si="42"/>
        <v>1.057467019989351</v>
      </c>
      <c r="H183" s="9">
        <f t="shared" si="43"/>
        <v>1.6979282331929715</v>
      </c>
      <c r="I183" s="9">
        <f t="shared" si="44"/>
        <v>4.3204464427665616</v>
      </c>
      <c r="J183" s="9">
        <f t="shared" si="45"/>
        <v>5.568257526353996</v>
      </c>
      <c r="K183" s="11">
        <f t="shared" si="46"/>
        <v>0.60240963855421692</v>
      </c>
      <c r="L183" s="11">
        <f t="shared" si="47"/>
        <v>0.24154589371980678</v>
      </c>
      <c r="M183" s="11">
        <f t="shared" si="48"/>
        <v>0.18796992481203006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-0.24487095160635997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0.2220935611247431</v>
      </c>
      <c r="Q183" s="11">
        <f>2*'OddsRatio_working_3-way'!K183*'OddsRatio_working_3-way'!L183*'OddsRatio_working_3-way'!M183</f>
        <v>5.4702847567670708E-2</v>
      </c>
      <c r="R183" s="11">
        <f t="shared" si="49"/>
        <v>0</v>
      </c>
      <c r="S183" s="11">
        <f t="shared" si="50"/>
        <v>-0.90698206409459114</v>
      </c>
      <c r="T183" s="11">
        <f t="shared" si="51"/>
        <v>-0.22339459706763326</v>
      </c>
      <c r="U183" s="11">
        <f>'OddsRatio_working_3-way'!S183-'OddsRatio_working_3-way'!R183^2/3</f>
        <v>-0.90698206409459114</v>
      </c>
      <c r="V183" s="11">
        <f>'OddsRatio_working_3-way'!S183*'OddsRatio_working_3-way'!R183/3-2*'OddsRatio_working_3-way'!R183^3/27-'OddsRatio_working_3-way'!T183</f>
        <v>0.22339459706763326</v>
      </c>
      <c r="W183" s="11">
        <f>'OddsRatio_working_3-way'!V183^2+4*'OddsRatio_working_3-way'!U183^3/27</f>
        <v>-6.0627947187861617E-2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0.1662325879504917</v>
      </c>
      <c r="Y183" s="11">
        <f>IF('OddsRatio_working_3-way'!W183&gt;=0,IF('OddsRatio_working_3-way'!V183+SQRT('OddsRatio_working_3-way'!W183)&gt;0,0,PI()),ACOS('OddsRatio_working_3-way'!V183/(2*'OddsRatio_working_3-way'!X183)))</f>
        <v>0.83397950256032338</v>
      </c>
      <c r="Z183" s="11">
        <f>'OddsRatio_working_3-way'!X183^(1/3)*COS('OddsRatio_working_3-way'!Y183/3)</f>
        <v>0.5287335099946755</v>
      </c>
      <c r="AA183" s="11">
        <f>'OddsRatio_working_3-way'!X183^(1/3)*COS(('OddsRatio_working_3-way'!Y183+2*PI())/3)</f>
        <v>-0.39504258512739865</v>
      </c>
      <c r="AB183" s="11">
        <f>'OddsRatio_working_3-way'!X183^(1/3)*COS(('OddsRatio_working_3-way'!Y183+4*PI())/3)</f>
        <v>-0.13369092486727677</v>
      </c>
      <c r="AC183" s="11">
        <f>'OddsRatio_working_3-way'!X183^(1/3)*SIN('OddsRatio_working_3-way'!Y183/3)</f>
        <v>0.15089145140433693</v>
      </c>
      <c r="AD183" s="11">
        <f>'OddsRatio_working_3-way'!X183^(1/3)*SIN(('OddsRatio_working_3-way'!Y183+2*PI())/3)</f>
        <v>0.38245092578533391</v>
      </c>
      <c r="AE183" s="11">
        <f>'OddsRatio_working_3-way'!X183^(1/3)*SIN(('OddsRatio_working_3-way'!Y183+4*PI())/3)</f>
        <v>-0.53334237718967092</v>
      </c>
      <c r="AF183" s="11">
        <f>-'OddsRatio_working_3-way'!U183/(3*'OddsRatio_working_3-way'!X183^(1/3))*COS(('OddsRatio_working_3-way'!Y183)/3)</f>
        <v>0.52873350999467561</v>
      </c>
      <c r="AG183" s="11">
        <f>-'OddsRatio_working_3-way'!U183/(3*'OddsRatio_working_3-way'!X183^(1/3))*COS(('OddsRatio_working_3-way'!Y183+2*PI())/3)</f>
        <v>-0.3950425851273987</v>
      </c>
      <c r="AH183" s="11">
        <f>-'OddsRatio_working_3-way'!U183/(3*'OddsRatio_working_3-way'!X183^(1/3))*COS(('OddsRatio_working_3-way'!Y183+4*PI())/3)</f>
        <v>-0.13369092486727679</v>
      </c>
      <c r="AI183" s="11">
        <f>'OddsRatio_working_3-way'!U183/(3*'OddsRatio_working_3-way'!X183^(1/3))*SIN(('OddsRatio_working_3-way'!Y183)/3)</f>
        <v>-0.15089145140433696</v>
      </c>
      <c r="AJ183" s="11">
        <f>'OddsRatio_working_3-way'!U183/(3*'OddsRatio_working_3-way'!X183^(1/3))*SIN(('OddsRatio_working_3-way'!Y183+2*PI())/3)</f>
        <v>-0.38245092578533396</v>
      </c>
      <c r="AK183" s="11">
        <f>'OddsRatio_working_3-way'!U183/(3*'OddsRatio_working_3-way'!X183^(1/3))*SIN(('OddsRatio_working_3-way'!Y183+4*PI())/3)</f>
        <v>0.53334237718967104</v>
      </c>
      <c r="AL183" s="11">
        <f>'OddsRatio_working_3-way'!Z183+'OddsRatio_working_3-way'!AF183</f>
        <v>1.057467019989351</v>
      </c>
      <c r="AM183" s="11">
        <f>'OddsRatio_working_3-way'!AA183+'OddsRatio_working_3-way'!AG183</f>
        <v>-0.7900851702547973</v>
      </c>
      <c r="AN183" s="11">
        <f>'OddsRatio_working_3-way'!AB183+'OddsRatio_working_3-way'!AH183</f>
        <v>-0.26738184973455359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1.057467019989351</v>
      </c>
      <c r="AS183" s="11">
        <f>IF(('OddsRatio_working_3-way'!X183=0),IF(Q183&gt;0,-Q183^(1/3),(-Q183)^(1/3)),'OddsRatio_working_3-way'!AM183-'OddsRatio_working_3-way'!R183/3)</f>
        <v>-0.7900851702547973</v>
      </c>
      <c r="AT183" s="11">
        <f>IF(('OddsRatio_working_3-way'!X183=0),IF(Q183&gt;0,-Q183^(1/3),(-Q183)^(1/3)),'OddsRatio_working_3-way'!AN183-'OddsRatio_working_3-way'!R183/3)</f>
        <v>-0.26738184973455359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1.58</v>
      </c>
      <c r="B184" s="4">
        <f>IF('True_Odds_Calculator_3-way'!B185="","",'True_Odds_Calculator_3-way'!B185)</f>
        <v>4.07</v>
      </c>
      <c r="C184" s="4">
        <f>IF('True_Odds_Calculator_3-way'!C185="","",'True_Odds_Calculator_3-way'!C185)</f>
        <v>6.2</v>
      </c>
      <c r="D184" s="9">
        <f t="shared" si="39"/>
        <v>0.61584751336004062</v>
      </c>
      <c r="E184" s="9">
        <f t="shared" si="40"/>
        <v>0.23246490778630385</v>
      </c>
      <c r="F184" s="9">
        <f t="shared" si="41"/>
        <v>0.15168757885365552</v>
      </c>
      <c r="G184" s="9">
        <f t="shared" si="42"/>
        <v>1.0754803082722764</v>
      </c>
      <c r="H184" s="9">
        <f t="shared" si="43"/>
        <v>1.6237785787979202</v>
      </c>
      <c r="I184" s="9">
        <f t="shared" si="44"/>
        <v>4.3017245463958886</v>
      </c>
      <c r="J184" s="9">
        <f t="shared" si="45"/>
        <v>6.592497603015838</v>
      </c>
      <c r="K184" s="11">
        <f t="shared" si="46"/>
        <v>0.63291139240506322</v>
      </c>
      <c r="L184" s="11">
        <f t="shared" si="47"/>
        <v>0.24570024570024568</v>
      </c>
      <c r="M184" s="11">
        <f t="shared" si="48"/>
        <v>0.16129032258064516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-0.23223438739976099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0.22197296595009941</v>
      </c>
      <c r="Q184" s="11">
        <f>2*'OddsRatio_working_3-way'!K184*'OddsRatio_working_3-way'!L184*'OddsRatio_working_3-way'!M184</f>
        <v>5.0163382135615692E-2</v>
      </c>
      <c r="R184" s="11">
        <f t="shared" si="49"/>
        <v>0</v>
      </c>
      <c r="S184" s="11">
        <f t="shared" si="50"/>
        <v>-0.95581437544820658</v>
      </c>
      <c r="T184" s="11">
        <f t="shared" si="51"/>
        <v>-0.21600324868886028</v>
      </c>
      <c r="U184" s="11">
        <f>'OddsRatio_working_3-way'!S184-'OddsRatio_working_3-way'!R184^2/3</f>
        <v>-0.95581437544820658</v>
      </c>
      <c r="V184" s="11">
        <f>'OddsRatio_working_3-way'!S184*'OddsRatio_working_3-way'!R184/3-2*'OddsRatio_working_3-way'!R184^3/27-'OddsRatio_working_3-way'!T184</f>
        <v>0.21600324868886028</v>
      </c>
      <c r="W184" s="11">
        <f>'OddsRatio_working_3-way'!V184^2+4*'OddsRatio_working_3-way'!U184^3/27</f>
        <v>-8.2707628842327768E-2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0.17983675395095783</v>
      </c>
      <c r="Y184" s="11">
        <f>IF('OddsRatio_working_3-way'!W184&gt;=0,IF('OddsRatio_working_3-way'!V184+SQRT('OddsRatio_working_3-way'!W184)&gt;0,0,PI()),ACOS('OddsRatio_working_3-way'!V184/(2*'OddsRatio_working_3-way'!X184)))</f>
        <v>0.92660293850576703</v>
      </c>
      <c r="Z184" s="11">
        <f>'OddsRatio_working_3-way'!X184^(1/3)*COS('OddsRatio_working_3-way'!Y184/3)</f>
        <v>0.53774015413613818</v>
      </c>
      <c r="AA184" s="11">
        <f>'OddsRatio_working_3-way'!X184^(1/3)*COS(('OddsRatio_working_3-way'!Y184+2*PI())/3)</f>
        <v>-0.41746428568429805</v>
      </c>
      <c r="AB184" s="11">
        <f>'OddsRatio_working_3-way'!X184^(1/3)*COS(('OddsRatio_working_3-way'!Y184+4*PI())/3)</f>
        <v>-0.12027586845184024</v>
      </c>
      <c r="AC184" s="11">
        <f>'OddsRatio_working_3-way'!X184^(1/3)*SIN('OddsRatio_working_3-way'!Y184/3)</f>
        <v>0.1715818126891985</v>
      </c>
      <c r="AD184" s="11">
        <f>'OddsRatio_working_3-way'!X184^(1/3)*SIN(('OddsRatio_working_3-way'!Y184+2*PI())/3)</f>
        <v>0.37990572777225617</v>
      </c>
      <c r="AE184" s="11">
        <f>'OddsRatio_working_3-way'!X184^(1/3)*SIN(('OddsRatio_working_3-way'!Y184+4*PI())/3)</f>
        <v>-0.55148754046145454</v>
      </c>
      <c r="AF184" s="11">
        <f>-'OddsRatio_working_3-way'!U184/(3*'OddsRatio_working_3-way'!X184^(1/3))*COS(('OddsRatio_working_3-way'!Y184)/3)</f>
        <v>0.53774015413613818</v>
      </c>
      <c r="AG184" s="11">
        <f>-'OddsRatio_working_3-way'!U184/(3*'OddsRatio_working_3-way'!X184^(1/3))*COS(('OddsRatio_working_3-way'!Y184+2*PI())/3)</f>
        <v>-0.41746428568429805</v>
      </c>
      <c r="AH184" s="11">
        <f>-'OddsRatio_working_3-way'!U184/(3*'OddsRatio_working_3-way'!X184^(1/3))*COS(('OddsRatio_working_3-way'!Y184+4*PI())/3)</f>
        <v>-0.12027586845184024</v>
      </c>
      <c r="AI184" s="11">
        <f>'OddsRatio_working_3-way'!U184/(3*'OddsRatio_working_3-way'!X184^(1/3))*SIN(('OddsRatio_working_3-way'!Y184)/3)</f>
        <v>-0.1715818126891985</v>
      </c>
      <c r="AJ184" s="11">
        <f>'OddsRatio_working_3-way'!U184/(3*'OddsRatio_working_3-way'!X184^(1/3))*SIN(('OddsRatio_working_3-way'!Y184+2*PI())/3)</f>
        <v>-0.37990572777225617</v>
      </c>
      <c r="AK184" s="11">
        <f>'OddsRatio_working_3-way'!U184/(3*'OddsRatio_working_3-way'!X184^(1/3))*SIN(('OddsRatio_working_3-way'!Y184+4*PI())/3)</f>
        <v>0.55148754046145454</v>
      </c>
      <c r="AL184" s="11">
        <f>'OddsRatio_working_3-way'!Z184+'OddsRatio_working_3-way'!AF184</f>
        <v>1.0754803082722764</v>
      </c>
      <c r="AM184" s="11">
        <f>'OddsRatio_working_3-way'!AA184+'OddsRatio_working_3-way'!AG184</f>
        <v>-0.83492857136859611</v>
      </c>
      <c r="AN184" s="11">
        <f>'OddsRatio_working_3-way'!AB184+'OddsRatio_working_3-way'!AH184</f>
        <v>-0.24055173690368048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1.0754803082722764</v>
      </c>
      <c r="AS184" s="11">
        <f>IF(('OddsRatio_working_3-way'!X184=0),IF(Q184&gt;0,-Q184^(1/3),(-Q184)^(1/3)),'OddsRatio_working_3-way'!AM184-'OddsRatio_working_3-way'!R184/3)</f>
        <v>-0.83492857136859611</v>
      </c>
      <c r="AT184" s="11">
        <f>IF(('OddsRatio_working_3-way'!X184=0),IF(Q184&gt;0,-Q184^(1/3),(-Q184)^(1/3)),'OddsRatio_working_3-way'!AN184-'OddsRatio_working_3-way'!R184/3)</f>
        <v>-0.24055173690368048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2.94</v>
      </c>
      <c r="B185" s="4">
        <f>IF('True_Odds_Calculator_3-way'!B186="","",'True_Odds_Calculator_3-way'!B186)</f>
        <v>3.12</v>
      </c>
      <c r="C185" s="4">
        <f>IF('True_Odds_Calculator_3-way'!C186="","",'True_Odds_Calculator_3-way'!C186)</f>
        <v>2.61</v>
      </c>
      <c r="D185" s="9">
        <f t="shared" si="39"/>
        <v>0.32566007658705659</v>
      </c>
      <c r="E185" s="9">
        <f t="shared" si="40"/>
        <v>0.30648409561704471</v>
      </c>
      <c r="F185" s="9">
        <f t="shared" si="41"/>
        <v>0.36785582779589887</v>
      </c>
      <c r="G185" s="9">
        <f t="shared" si="42"/>
        <v>1.0673641740471207</v>
      </c>
      <c r="H185" s="9">
        <f t="shared" si="43"/>
        <v>3.0706864976514137</v>
      </c>
      <c r="I185" s="9">
        <f t="shared" si="44"/>
        <v>3.262812048979896</v>
      </c>
      <c r="J185" s="9">
        <f t="shared" si="45"/>
        <v>2.7184563202158647</v>
      </c>
      <c r="K185" s="11">
        <f t="shared" si="46"/>
        <v>0.3401360544217687</v>
      </c>
      <c r="L185" s="11">
        <f t="shared" si="47"/>
        <v>0.32051282051282048</v>
      </c>
      <c r="M185" s="11">
        <f t="shared" si="48"/>
        <v>0.38314176245210729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-0.27658016738476521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0.2368321333838575</v>
      </c>
      <c r="Q185" s="11">
        <f>2*'OddsRatio_working_3-way'!K185*'OddsRatio_working_3-way'!L185*'OddsRatio_working_3-way'!M185</f>
        <v>8.3538671387604055E-2</v>
      </c>
      <c r="R185" s="11">
        <f t="shared" si="49"/>
        <v>0</v>
      </c>
      <c r="S185" s="11">
        <f t="shared" si="50"/>
        <v>-0.85628747579137832</v>
      </c>
      <c r="T185" s="11">
        <f t="shared" si="51"/>
        <v>-0.3020414376689165</v>
      </c>
      <c r="U185" s="11">
        <f>'OddsRatio_working_3-way'!S185-'OddsRatio_working_3-way'!R185^2/3</f>
        <v>-0.85628747579137832</v>
      </c>
      <c r="V185" s="11">
        <f>'OddsRatio_working_3-way'!S185*'OddsRatio_working_3-way'!R185/3-2*'OddsRatio_working_3-way'!R185^3/27-'OddsRatio_working_3-way'!T185</f>
        <v>0.3020414376689165</v>
      </c>
      <c r="W185" s="11">
        <f>'OddsRatio_working_3-way'!V185^2+4*'OddsRatio_working_3-way'!U185^3/27</f>
        <v>-1.7864010173646722E-3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0.15249215642654432</v>
      </c>
      <c r="Y185" s="11">
        <f>IF('OddsRatio_working_3-way'!W185&gt;=0,IF('OddsRatio_working_3-way'!V185+SQRT('OddsRatio_working_3-way'!W185)&gt;0,0,PI()),ACOS('OddsRatio_working_3-way'!V185/(2*'OddsRatio_working_3-way'!X185)))</f>
        <v>0.13903111524820444</v>
      </c>
      <c r="Z185" s="11">
        <f>'OddsRatio_working_3-way'!X185^(1/3)*COS('OddsRatio_working_3-way'!Y185/3)</f>
        <v>0.53368208702356046</v>
      </c>
      <c r="AA185" s="11">
        <f>'OddsRatio_working_3-way'!X185^(1/3)*COS(('OddsRatio_working_3-way'!Y185+2*PI())/3)</f>
        <v>-0.28827562866002332</v>
      </c>
      <c r="AB185" s="11">
        <f>'OddsRatio_working_3-way'!X185^(1/3)*COS(('OddsRatio_working_3-way'!Y185+4*PI())/3)</f>
        <v>-0.24540645836353697</v>
      </c>
      <c r="AC185" s="11">
        <f>'OddsRatio_working_3-way'!X185^(1/3)*SIN('OddsRatio_working_3-way'!Y185/3)</f>
        <v>2.4750527010612245E-2</v>
      </c>
      <c r="AD185" s="11">
        <f>'OddsRatio_working_3-way'!X185^(1/3)*SIN(('OddsRatio_working_3-way'!Y185+2*PI())/3)</f>
        <v>0.4498069814017947</v>
      </c>
      <c r="AE185" s="11">
        <f>'OddsRatio_working_3-way'!X185^(1/3)*SIN(('OddsRatio_working_3-way'!Y185+4*PI())/3)</f>
        <v>-0.47455750841240701</v>
      </c>
      <c r="AF185" s="11">
        <f>-'OddsRatio_working_3-way'!U185/(3*'OddsRatio_working_3-way'!X185^(1/3))*COS(('OddsRatio_working_3-way'!Y185)/3)</f>
        <v>0.53368208702356024</v>
      </c>
      <c r="AG185" s="11">
        <f>-'OddsRatio_working_3-way'!U185/(3*'OddsRatio_working_3-way'!X185^(1/3))*COS(('OddsRatio_working_3-way'!Y185+2*PI())/3)</f>
        <v>-0.28827562866002321</v>
      </c>
      <c r="AH185" s="11">
        <f>-'OddsRatio_working_3-way'!U185/(3*'OddsRatio_working_3-way'!X185^(1/3))*COS(('OddsRatio_working_3-way'!Y185+4*PI())/3)</f>
        <v>-0.24540645836353686</v>
      </c>
      <c r="AI185" s="11">
        <f>'OddsRatio_working_3-way'!U185/(3*'OddsRatio_working_3-way'!X185^(1/3))*SIN(('OddsRatio_working_3-way'!Y185)/3)</f>
        <v>-2.4750527010612235E-2</v>
      </c>
      <c r="AJ185" s="11">
        <f>'OddsRatio_working_3-way'!U185/(3*'OddsRatio_working_3-way'!X185^(1/3))*SIN(('OddsRatio_working_3-way'!Y185+2*PI())/3)</f>
        <v>-0.44980698140179454</v>
      </c>
      <c r="AK185" s="11">
        <f>'OddsRatio_working_3-way'!U185/(3*'OddsRatio_working_3-way'!X185^(1/3))*SIN(('OddsRatio_working_3-way'!Y185+4*PI())/3)</f>
        <v>0.47455750841240685</v>
      </c>
      <c r="AL185" s="11">
        <f>'OddsRatio_working_3-way'!Z185+'OddsRatio_working_3-way'!AF185</f>
        <v>1.0673641740471207</v>
      </c>
      <c r="AM185" s="11">
        <f>'OddsRatio_working_3-way'!AA185+'OddsRatio_working_3-way'!AG185</f>
        <v>-0.57655125732004653</v>
      </c>
      <c r="AN185" s="11">
        <f>'OddsRatio_working_3-way'!AB185+'OddsRatio_working_3-way'!AH185</f>
        <v>-0.49081291672707383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1.0673641740471207</v>
      </c>
      <c r="AS185" s="11">
        <f>IF(('OddsRatio_working_3-way'!X185=0),IF(Q185&gt;0,-Q185^(1/3),(-Q185)^(1/3)),'OddsRatio_working_3-way'!AM185-'OddsRatio_working_3-way'!R185/3)</f>
        <v>-0.57655125732004653</v>
      </c>
      <c r="AT185" s="11">
        <f>IF(('OddsRatio_working_3-way'!X185=0),IF(Q185&gt;0,-Q185^(1/3),(-Q185)^(1/3)),'OddsRatio_working_3-way'!AN185-'OddsRatio_working_3-way'!R185/3)</f>
        <v>-0.49081291672707383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3.38</v>
      </c>
      <c r="B186" s="4">
        <f>IF('True_Odds_Calculator_3-way'!B187="","",'True_Odds_Calculator_3-way'!B187)</f>
        <v>3.39</v>
      </c>
      <c r="C186" s="4">
        <f>IF('True_Odds_Calculator_3-way'!C187="","",'True_Odds_Calculator_3-way'!C187)</f>
        <v>2.3199999999999998</v>
      </c>
      <c r="D186" s="9">
        <f t="shared" si="39"/>
        <v>0.28897981483940482</v>
      </c>
      <c r="E186" s="9">
        <f t="shared" si="40"/>
        <v>0.288119064961601</v>
      </c>
      <c r="F186" s="9">
        <f t="shared" si="41"/>
        <v>0.42290112019899412</v>
      </c>
      <c r="G186" s="9">
        <f t="shared" si="42"/>
        <v>1.0338022298348313</v>
      </c>
      <c r="H186" s="9">
        <f t="shared" si="43"/>
        <v>3.4604493070068973</v>
      </c>
      <c r="I186" s="9">
        <f t="shared" si="44"/>
        <v>3.4707873293052467</v>
      </c>
      <c r="J186" s="9">
        <f t="shared" si="45"/>
        <v>2.3646189433819771</v>
      </c>
      <c r="K186" s="11">
        <f t="shared" si="46"/>
        <v>0.29585798816568049</v>
      </c>
      <c r="L186" s="11">
        <f t="shared" si="47"/>
        <v>0.29498525073746312</v>
      </c>
      <c r="M186" s="11">
        <f t="shared" si="48"/>
        <v>0.43103448275862072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-0.28245183843643962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0.22909357490705343</v>
      </c>
      <c r="Q186" s="11">
        <f>2*'OddsRatio_working_3-way'!K186*'OddsRatio_working_3-way'!L186*'OddsRatio_working_3-way'!M186</f>
        <v>7.5235985191150573E-2</v>
      </c>
      <c r="R186" s="11">
        <f t="shared" si="49"/>
        <v>0</v>
      </c>
      <c r="S186" s="11">
        <f t="shared" si="50"/>
        <v>-0.81108898485221426</v>
      </c>
      <c r="T186" s="11">
        <f t="shared" si="51"/>
        <v>-0.26636748271008687</v>
      </c>
      <c r="U186" s="11">
        <f>'OddsRatio_working_3-way'!S186-'OddsRatio_working_3-way'!R186^2/3</f>
        <v>-0.81108898485221426</v>
      </c>
      <c r="V186" s="11">
        <f>'OddsRatio_working_3-way'!S186*'OddsRatio_working_3-way'!R186/3-2*'OddsRatio_working_3-way'!R186^3/27-'OddsRatio_working_3-way'!T186</f>
        <v>0.26636748271008687</v>
      </c>
      <c r="W186" s="11">
        <f>'OddsRatio_working_3-way'!V186^2+4*'OddsRatio_working_3-way'!U186^3/27</f>
        <v>-8.0983392486008582E-3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0.14057913704912731</v>
      </c>
      <c r="Y186" s="11">
        <f>IF('OddsRatio_working_3-way'!W186&gt;=0,IF('OddsRatio_working_3-way'!V186+SQRT('OddsRatio_working_3-way'!W186)&gt;0,0,PI()),ACOS('OddsRatio_working_3-way'!V186/(2*'OddsRatio_working_3-way'!X186)))</f>
        <v>0.32580504141965028</v>
      </c>
      <c r="Z186" s="11">
        <f>'OddsRatio_working_3-way'!X186^(1/3)*COS('OddsRatio_working_3-way'!Y186/3)</f>
        <v>0.51690111491741553</v>
      </c>
      <c r="AA186" s="11">
        <f>'OddsRatio_working_3-way'!X186^(1/3)*COS(('OddsRatio_working_3-way'!Y186+2*PI())/3)</f>
        <v>-0.30725808004389016</v>
      </c>
      <c r="AB186" s="11">
        <f>'OddsRatio_working_3-way'!X186^(1/3)*COS(('OddsRatio_working_3-way'!Y186+4*PI())/3)</f>
        <v>-0.20964303487352526</v>
      </c>
      <c r="AC186" s="11">
        <f>'OddsRatio_working_3-way'!X186^(1/3)*SIN('OddsRatio_working_3-way'!Y186/3)</f>
        <v>5.6358072606067573E-2</v>
      </c>
      <c r="AD186" s="11">
        <f>'OddsRatio_working_3-way'!X186^(1/3)*SIN(('OddsRatio_working_3-way'!Y186+2*PI())/3)</f>
        <v>0.41947046045994757</v>
      </c>
      <c r="AE186" s="11">
        <f>'OddsRatio_working_3-way'!X186^(1/3)*SIN(('OddsRatio_working_3-way'!Y186+4*PI())/3)</f>
        <v>-0.47582853306601519</v>
      </c>
      <c r="AF186" s="11">
        <f>-'OddsRatio_working_3-way'!U186/(3*'OddsRatio_working_3-way'!X186^(1/3))*COS(('OddsRatio_working_3-way'!Y186)/3)</f>
        <v>0.51690111491741564</v>
      </c>
      <c r="AG186" s="11">
        <f>-'OddsRatio_working_3-way'!U186/(3*'OddsRatio_working_3-way'!X186^(1/3))*COS(('OddsRatio_working_3-way'!Y186+2*PI())/3)</f>
        <v>-0.30725808004389027</v>
      </c>
      <c r="AH186" s="11">
        <f>-'OddsRatio_working_3-way'!U186/(3*'OddsRatio_working_3-way'!X186^(1/3))*COS(('OddsRatio_working_3-way'!Y186+4*PI())/3)</f>
        <v>-0.20964303487352531</v>
      </c>
      <c r="AI186" s="11">
        <f>'OddsRatio_working_3-way'!U186/(3*'OddsRatio_working_3-way'!X186^(1/3))*SIN(('OddsRatio_working_3-way'!Y186)/3)</f>
        <v>-5.635807260606758E-2</v>
      </c>
      <c r="AJ186" s="11">
        <f>'OddsRatio_working_3-way'!U186/(3*'OddsRatio_working_3-way'!X186^(1/3))*SIN(('OddsRatio_working_3-way'!Y186+2*PI())/3)</f>
        <v>-0.41947046045994762</v>
      </c>
      <c r="AK186" s="11">
        <f>'OddsRatio_working_3-way'!U186/(3*'OddsRatio_working_3-way'!X186^(1/3))*SIN(('OddsRatio_working_3-way'!Y186+4*PI())/3)</f>
        <v>0.4758285330660153</v>
      </c>
      <c r="AL186" s="11">
        <f>'OddsRatio_working_3-way'!Z186+'OddsRatio_working_3-way'!AF186</f>
        <v>1.0338022298348313</v>
      </c>
      <c r="AM186" s="11">
        <f>'OddsRatio_working_3-way'!AA186+'OddsRatio_working_3-way'!AG186</f>
        <v>-0.61451616008778043</v>
      </c>
      <c r="AN186" s="11">
        <f>'OddsRatio_working_3-way'!AB186+'OddsRatio_working_3-way'!AH186</f>
        <v>-0.41928606974705057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1.0338022298348313</v>
      </c>
      <c r="AS186" s="11">
        <f>IF(('OddsRatio_working_3-way'!X186=0),IF(Q186&gt;0,-Q186^(1/3),(-Q186)^(1/3)),'OddsRatio_working_3-way'!AM186-'OddsRatio_working_3-way'!R186/3)</f>
        <v>-0.61451616008778043</v>
      </c>
      <c r="AT186" s="11">
        <f>IF(('OddsRatio_working_3-way'!X186=0),IF(Q186&gt;0,-Q186^(1/3),(-Q186)^(1/3)),'OddsRatio_working_3-way'!AN186-'OddsRatio_working_3-way'!R186/3)</f>
        <v>-0.41928606974705057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1.45</v>
      </c>
      <c r="B187" s="4">
        <f>IF('True_Odds_Calculator_3-way'!B188="","",'True_Odds_Calculator_3-way'!B188)</f>
        <v>4.6399999999999997</v>
      </c>
      <c r="C187" s="4">
        <f>IF('True_Odds_Calculator_3-way'!C188="","",'True_Odds_Calculator_3-way'!C188)</f>
        <v>8.31</v>
      </c>
      <c r="D187" s="9">
        <f t="shared" si="39"/>
        <v>0.67832116078491</v>
      </c>
      <c r="E187" s="9">
        <f t="shared" si="40"/>
        <v>0.20678344724094466</v>
      </c>
      <c r="F187" s="9">
        <f t="shared" si="41"/>
        <v>0.11489539197414532</v>
      </c>
      <c r="G187" s="9">
        <f t="shared" si="42"/>
        <v>1.0538398420229924</v>
      </c>
      <c r="H187" s="9">
        <f t="shared" si="43"/>
        <v>1.4742279289103464</v>
      </c>
      <c r="I187" s="9">
        <f t="shared" si="44"/>
        <v>4.8359770249636913</v>
      </c>
      <c r="J187" s="9">
        <f t="shared" si="45"/>
        <v>8.703569245188076</v>
      </c>
      <c r="K187" s="11">
        <f t="shared" si="46"/>
        <v>0.68965517241379315</v>
      </c>
      <c r="L187" s="11">
        <f t="shared" si="47"/>
        <v>0.21551724137931036</v>
      </c>
      <c r="M187" s="11">
        <f t="shared" si="48"/>
        <v>0.12033694344163658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-0.21416291418587974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0.20390029061157214</v>
      </c>
      <c r="Q187" s="11">
        <f>2*'OddsRatio_working_3-way'!K187*'OddsRatio_working_3-way'!L187*'OddsRatio_working_3-way'!M187</f>
        <v>3.577198080904774E-2</v>
      </c>
      <c r="R187" s="11">
        <f t="shared" si="49"/>
        <v>0</v>
      </c>
      <c r="S187" s="11">
        <f t="shared" si="50"/>
        <v>-0.95208029544554895</v>
      </c>
      <c r="T187" s="11">
        <f t="shared" si="51"/>
        <v>-0.16703163077992086</v>
      </c>
      <c r="U187" s="11">
        <f>'OddsRatio_working_3-way'!S187-'OddsRatio_working_3-way'!R187^2/3</f>
        <v>-0.95208029544554895</v>
      </c>
      <c r="V187" s="11">
        <f>'OddsRatio_working_3-way'!S187*'OddsRatio_working_3-way'!R187/3-2*'OddsRatio_working_3-way'!R187^3/27-'OddsRatio_working_3-way'!T187</f>
        <v>0.16703163077992086</v>
      </c>
      <c r="W187" s="11">
        <f>'OddsRatio_working_3-way'!V187^2+4*'OddsRatio_working_3-way'!U187^3/27</f>
        <v>-9.9955211010055334E-2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0.17878393152843403</v>
      </c>
      <c r="Y187" s="11">
        <f>IF('OddsRatio_working_3-way'!W187&gt;=0,IF('OddsRatio_working_3-way'!V187+SQRT('OddsRatio_working_3-way'!W187)&gt;0,0,PI()),ACOS('OddsRatio_working_3-way'!V187/(2*'OddsRatio_working_3-way'!X187)))</f>
        <v>1.0847512357239395</v>
      </c>
      <c r="Z187" s="11">
        <f>'OddsRatio_working_3-way'!X187^(1/3)*COS('OddsRatio_working_3-way'!Y187/3)</f>
        <v>0.52691992101149621</v>
      </c>
      <c r="AA187" s="11">
        <f>'OddsRatio_working_3-way'!X187^(1/3)*COS(('OddsRatio_working_3-way'!Y187+2*PI())/3)</f>
        <v>-0.43604797136489271</v>
      </c>
      <c r="AB187" s="11">
        <f>'OddsRatio_working_3-way'!X187^(1/3)*COS(('OddsRatio_working_3-way'!Y187+4*PI())/3)</f>
        <v>-9.0871949646603625E-2</v>
      </c>
      <c r="AC187" s="11">
        <f>'OddsRatio_working_3-way'!X187^(1/3)*SIN('OddsRatio_working_3-way'!Y187/3)</f>
        <v>0.19928746905685829</v>
      </c>
      <c r="AD187" s="11">
        <f>'OddsRatio_working_3-way'!X187^(1/3)*SIN(('OddsRatio_working_3-way'!Y187+2*PI())/3)</f>
        <v>0.35668230282761632</v>
      </c>
      <c r="AE187" s="11">
        <f>'OddsRatio_working_3-way'!X187^(1/3)*SIN(('OddsRatio_working_3-way'!Y187+4*PI())/3)</f>
        <v>-0.55596977188447472</v>
      </c>
      <c r="AF187" s="11">
        <f>-'OddsRatio_working_3-way'!U187/(3*'OddsRatio_working_3-way'!X187^(1/3))*COS(('OddsRatio_working_3-way'!Y187)/3)</f>
        <v>0.52691992101149621</v>
      </c>
      <c r="AG187" s="11">
        <f>-'OddsRatio_working_3-way'!U187/(3*'OddsRatio_working_3-way'!X187^(1/3))*COS(('OddsRatio_working_3-way'!Y187+2*PI())/3)</f>
        <v>-0.43604797136489271</v>
      </c>
      <c r="AH187" s="11">
        <f>-'OddsRatio_working_3-way'!U187/(3*'OddsRatio_working_3-way'!X187^(1/3))*COS(('OddsRatio_working_3-way'!Y187+4*PI())/3)</f>
        <v>-9.0871949646603625E-2</v>
      </c>
      <c r="AI187" s="11">
        <f>'OddsRatio_working_3-way'!U187/(3*'OddsRatio_working_3-way'!X187^(1/3))*SIN(('OddsRatio_working_3-way'!Y187)/3)</f>
        <v>-0.19928746905685829</v>
      </c>
      <c r="AJ187" s="11">
        <f>'OddsRatio_working_3-way'!U187/(3*'OddsRatio_working_3-way'!X187^(1/3))*SIN(('OddsRatio_working_3-way'!Y187+2*PI())/3)</f>
        <v>-0.35668230282761632</v>
      </c>
      <c r="AK187" s="11">
        <f>'OddsRatio_working_3-way'!U187/(3*'OddsRatio_working_3-way'!X187^(1/3))*SIN(('OddsRatio_working_3-way'!Y187+4*PI())/3)</f>
        <v>0.55596977188447472</v>
      </c>
      <c r="AL187" s="11">
        <f>'OddsRatio_working_3-way'!Z187+'OddsRatio_working_3-way'!AF187</f>
        <v>1.0538398420229924</v>
      </c>
      <c r="AM187" s="11">
        <f>'OddsRatio_working_3-way'!AA187+'OddsRatio_working_3-way'!AG187</f>
        <v>-0.87209594272978541</v>
      </c>
      <c r="AN187" s="11">
        <f>'OddsRatio_working_3-way'!AB187+'OddsRatio_working_3-way'!AH187</f>
        <v>-0.18174389929320725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1.0538398420229924</v>
      </c>
      <c r="AS187" s="11">
        <f>IF(('OddsRatio_working_3-way'!X187=0),IF(Q187&gt;0,-Q187^(1/3),(-Q187)^(1/3)),'OddsRatio_working_3-way'!AM187-'OddsRatio_working_3-way'!R187/3)</f>
        <v>-0.87209594272978541</v>
      </c>
      <c r="AT187" s="11">
        <f>IF(('OddsRatio_working_3-way'!X187=0),IF(Q187&gt;0,-Q187^(1/3),(-Q187)^(1/3)),'OddsRatio_working_3-way'!AN187-'OddsRatio_working_3-way'!R187/3)</f>
        <v>-0.18174389929320725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1.21</v>
      </c>
      <c r="B188" s="4">
        <f>IF('True_Odds_Calculator_3-way'!B189="","",'True_Odds_Calculator_3-way'!B189)</f>
        <v>6.72</v>
      </c>
      <c r="C188" s="4">
        <f>IF('True_Odds_Calculator_3-way'!C189="","",'True_Odds_Calculator_3-way'!C189)</f>
        <v>14.49</v>
      </c>
      <c r="D188" s="9">
        <f t="shared" si="39"/>
        <v>0.80643268284803049</v>
      </c>
      <c r="E188" s="9">
        <f t="shared" si="40"/>
        <v>0.13266231512111648</v>
      </c>
      <c r="F188" s="9">
        <f t="shared" si="41"/>
        <v>6.0905002030853278E-2</v>
      </c>
      <c r="G188" s="9">
        <f t="shared" si="42"/>
        <v>1.1429957501719881</v>
      </c>
      <c r="H188" s="9">
        <f t="shared" si="43"/>
        <v>1.2400291075361174</v>
      </c>
      <c r="I188" s="9">
        <f t="shared" si="44"/>
        <v>7.5379356909837716</v>
      </c>
      <c r="J188" s="9">
        <f t="shared" si="45"/>
        <v>16.41901266982012</v>
      </c>
      <c r="K188" s="11">
        <f t="shared" si="46"/>
        <v>0.82644628099173556</v>
      </c>
      <c r="L188" s="11">
        <f t="shared" si="47"/>
        <v>0.14880952380952381</v>
      </c>
      <c r="M188" s="11">
        <f t="shared" si="48"/>
        <v>6.901311249137336E-2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-0.13753215383650175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0.16482618120111059</v>
      </c>
      <c r="Q188" s="11">
        <f>2*'OddsRatio_working_3-way'!K188*'OddsRatio_working_3-way'!L188*'OddsRatio_working_3-way'!M188</f>
        <v>1.6974889928023752E-2</v>
      </c>
      <c r="R188" s="11">
        <f t="shared" si="49"/>
        <v>0</v>
      </c>
      <c r="S188" s="11">
        <f t="shared" si="50"/>
        <v>-1.1984556091301819</v>
      </c>
      <c r="T188" s="11">
        <f t="shared" si="51"/>
        <v>-0.12342488250568302</v>
      </c>
      <c r="U188" s="11">
        <f>'OddsRatio_working_3-way'!S188-'OddsRatio_working_3-way'!R188^2/3</f>
        <v>-1.1984556091301819</v>
      </c>
      <c r="V188" s="11">
        <f>'OddsRatio_working_3-way'!S188*'OddsRatio_working_3-way'!R188/3-2*'OddsRatio_working_3-way'!R188^3/27-'OddsRatio_working_3-way'!T188</f>
        <v>0.12342488250568302</v>
      </c>
      <c r="W188" s="11">
        <f>'OddsRatio_working_3-way'!V188^2+4*'OddsRatio_working_3-way'!U188^3/27</f>
        <v>-0.23977915975240857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0.2524939907076752</v>
      </c>
      <c r="Y188" s="11">
        <f>IF('OddsRatio_working_3-way'!W188&gt;=0,IF('OddsRatio_working_3-way'!V188+SQRT('OddsRatio_working_3-way'!W188)&gt;0,0,PI()),ACOS('OddsRatio_working_3-way'!V188/(2*'OddsRatio_working_3-way'!X188)))</f>
        <v>1.3238835617283768</v>
      </c>
      <c r="Z188" s="11">
        <f>'OddsRatio_working_3-way'!X188^(1/3)*COS('OddsRatio_working_3-way'!Y188/3)</f>
        <v>0.57149787508599403</v>
      </c>
      <c r="AA188" s="11">
        <f>'OddsRatio_working_3-way'!X188^(1/3)*COS(('OddsRatio_working_3-way'!Y188+2*PI())/3)</f>
        <v>-0.51953631179937265</v>
      </c>
      <c r="AB188" s="11">
        <f>'OddsRatio_working_3-way'!X188^(1/3)*COS(('OddsRatio_working_3-way'!Y188+4*PI())/3)</f>
        <v>-5.1961563286621847E-2</v>
      </c>
      <c r="AC188" s="11">
        <f>'OddsRatio_working_3-way'!X188^(1/3)*SIN('OddsRatio_working_3-way'!Y188/3)</f>
        <v>0.26995440692010847</v>
      </c>
      <c r="AD188" s="11">
        <f>'OddsRatio_working_3-way'!X188^(1/3)*SIN(('OddsRatio_working_3-way'!Y188+2*PI())/3)</f>
        <v>0.35995447457324242</v>
      </c>
      <c r="AE188" s="11">
        <f>'OddsRatio_working_3-way'!X188^(1/3)*SIN(('OddsRatio_working_3-way'!Y188+4*PI())/3)</f>
        <v>-0.62990888149335089</v>
      </c>
      <c r="AF188" s="11">
        <f>-'OddsRatio_working_3-way'!U188/(3*'OddsRatio_working_3-way'!X188^(1/3))*COS(('OddsRatio_working_3-way'!Y188)/3)</f>
        <v>0.57149787508599403</v>
      </c>
      <c r="AG188" s="11">
        <f>-'OddsRatio_working_3-way'!U188/(3*'OddsRatio_working_3-way'!X188^(1/3))*COS(('OddsRatio_working_3-way'!Y188+2*PI())/3)</f>
        <v>-0.51953631179937265</v>
      </c>
      <c r="AH188" s="11">
        <f>-'OddsRatio_working_3-way'!U188/(3*'OddsRatio_working_3-way'!X188^(1/3))*COS(('OddsRatio_working_3-way'!Y188+4*PI())/3)</f>
        <v>-5.1961563286621847E-2</v>
      </c>
      <c r="AI188" s="11">
        <f>'OddsRatio_working_3-way'!U188/(3*'OddsRatio_working_3-way'!X188^(1/3))*SIN(('OddsRatio_working_3-way'!Y188)/3)</f>
        <v>-0.26995440692010847</v>
      </c>
      <c r="AJ188" s="11">
        <f>'OddsRatio_working_3-way'!U188/(3*'OddsRatio_working_3-way'!X188^(1/3))*SIN(('OddsRatio_working_3-way'!Y188+2*PI())/3)</f>
        <v>-0.35995447457324242</v>
      </c>
      <c r="AK188" s="11">
        <f>'OddsRatio_working_3-way'!U188/(3*'OddsRatio_working_3-way'!X188^(1/3))*SIN(('OddsRatio_working_3-way'!Y188+4*PI())/3)</f>
        <v>0.62990888149335089</v>
      </c>
      <c r="AL188" s="11">
        <f>'OddsRatio_working_3-way'!Z188+'OddsRatio_working_3-way'!AF188</f>
        <v>1.1429957501719881</v>
      </c>
      <c r="AM188" s="11">
        <f>'OddsRatio_working_3-way'!AA188+'OddsRatio_working_3-way'!AG188</f>
        <v>-1.0390726235987453</v>
      </c>
      <c r="AN188" s="11">
        <f>'OddsRatio_working_3-way'!AB188+'OddsRatio_working_3-way'!AH188</f>
        <v>-0.10392312657324369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1.1429957501719881</v>
      </c>
      <c r="AS188" s="11">
        <f>IF(('OddsRatio_working_3-way'!X188=0),IF(Q188&gt;0,-Q188^(1/3),(-Q188)^(1/3)),'OddsRatio_working_3-way'!AM188-'OddsRatio_working_3-way'!R188/3)</f>
        <v>-1.0390726235987453</v>
      </c>
      <c r="AT188" s="11">
        <f>IF(('OddsRatio_working_3-way'!X188=0),IF(Q188&gt;0,-Q188^(1/3),(-Q188)^(1/3)),'OddsRatio_working_3-way'!AN188-'OddsRatio_working_3-way'!R188/3)</f>
        <v>-0.10392312657324369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4.0199999999999996</v>
      </c>
      <c r="B189" s="4">
        <f>IF('True_Odds_Calculator_3-way'!B190="","",'True_Odds_Calculator_3-way'!B190)</f>
        <v>3.53</v>
      </c>
      <c r="C189" s="4">
        <f>IF('True_Odds_Calculator_3-way'!C190="","",'True_Odds_Calculator_3-way'!C190)</f>
        <v>1.99</v>
      </c>
      <c r="D189" s="9">
        <f t="shared" si="39"/>
        <v>0.2387249100240485</v>
      </c>
      <c r="E189" s="9">
        <f t="shared" si="40"/>
        <v>0.27236720112166152</v>
      </c>
      <c r="F189" s="9">
        <f t="shared" si="41"/>
        <v>0.48890788885428993</v>
      </c>
      <c r="G189" s="9">
        <f t="shared" si="42"/>
        <v>1.0559343988756944</v>
      </c>
      <c r="H189" s="9">
        <f t="shared" si="43"/>
        <v>4.1889218846045964</v>
      </c>
      <c r="I189" s="9">
        <f t="shared" si="44"/>
        <v>3.6715140291555075</v>
      </c>
      <c r="J189" s="9">
        <f t="shared" si="45"/>
        <v>2.0453750548869376</v>
      </c>
      <c r="K189" s="11">
        <f t="shared" si="46"/>
        <v>0.24875621890547267</v>
      </c>
      <c r="L189" s="11">
        <f t="shared" si="47"/>
        <v>0.28328611898016998</v>
      </c>
      <c r="M189" s="11">
        <f t="shared" si="48"/>
        <v>0.50251256281407031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-0.2678605916989284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0.23159219207109072</v>
      </c>
      <c r="Q189" s="11">
        <f>2*'OddsRatio_working_3-way'!K189*'OddsRatio_working_3-way'!L189*'OddsRatio_working_3-way'!M189</f>
        <v>7.0823300327550687E-2</v>
      </c>
      <c r="R189" s="11">
        <f t="shared" si="49"/>
        <v>0</v>
      </c>
      <c r="S189" s="11">
        <f t="shared" si="50"/>
        <v>-0.86459971809289937</v>
      </c>
      <c r="T189" s="11">
        <f t="shared" si="51"/>
        <v>-0.26440358351464816</v>
      </c>
      <c r="U189" s="11">
        <f>'OddsRatio_working_3-way'!S189-'OddsRatio_working_3-way'!R189^2/3</f>
        <v>-0.86459971809289937</v>
      </c>
      <c r="V189" s="11">
        <f>'OddsRatio_working_3-way'!S189*'OddsRatio_working_3-way'!R189/3-2*'OddsRatio_working_3-way'!R189^3/27-'OddsRatio_working_3-way'!T189</f>
        <v>0.26440358351464816</v>
      </c>
      <c r="W189" s="11">
        <f>'OddsRatio_working_3-way'!V189^2+4*'OddsRatio_working_3-way'!U189^3/27</f>
        <v>-2.5841343236684897E-2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0.15471796777691368</v>
      </c>
      <c r="Y189" s="11">
        <f>IF('OddsRatio_working_3-way'!W189&gt;=0,IF('OddsRatio_working_3-way'!V189+SQRT('OddsRatio_working_3-way'!W189)&gt;0,0,PI()),ACOS('OddsRatio_working_3-way'!V189/(2*'OddsRatio_working_3-way'!X189)))</f>
        <v>0.54626742810483608</v>
      </c>
      <c r="Z189" s="11">
        <f>'OddsRatio_working_3-way'!X189^(1/3)*COS('OddsRatio_working_3-way'!Y189/3)</f>
        <v>0.5279671994378472</v>
      </c>
      <c r="AA189" s="11">
        <f>'OddsRatio_working_3-way'!X189^(1/3)*COS(('OddsRatio_working_3-way'!Y189+2*PI())/3)</f>
        <v>-0.34817330669989704</v>
      </c>
      <c r="AB189" s="11">
        <f>'OddsRatio_working_3-way'!X189^(1/3)*COS(('OddsRatio_working_3-way'!Y189+4*PI())/3)</f>
        <v>-0.17979389273795052</v>
      </c>
      <c r="AC189" s="11">
        <f>'OddsRatio_working_3-way'!X189^(1/3)*SIN('OddsRatio_working_3-way'!Y189/3)</f>
        <v>9.7213899976921467E-2</v>
      </c>
      <c r="AD189" s="11">
        <f>'OddsRatio_working_3-way'!X189^(1/3)*SIN(('OddsRatio_working_3-way'!Y189+2*PI())/3)</f>
        <v>0.40862605708964017</v>
      </c>
      <c r="AE189" s="11">
        <f>'OddsRatio_working_3-way'!X189^(1/3)*SIN(('OddsRatio_working_3-way'!Y189+4*PI())/3)</f>
        <v>-0.50583995706656149</v>
      </c>
      <c r="AF189" s="11">
        <f>-'OddsRatio_working_3-way'!U189/(3*'OddsRatio_working_3-way'!X189^(1/3))*COS(('OddsRatio_working_3-way'!Y189)/3)</f>
        <v>0.5279671994378472</v>
      </c>
      <c r="AG189" s="11">
        <f>-'OddsRatio_working_3-way'!U189/(3*'OddsRatio_working_3-way'!X189^(1/3))*COS(('OddsRatio_working_3-way'!Y189+2*PI())/3)</f>
        <v>-0.34817330669989704</v>
      </c>
      <c r="AH189" s="11">
        <f>-'OddsRatio_working_3-way'!U189/(3*'OddsRatio_working_3-way'!X189^(1/3))*COS(('OddsRatio_working_3-way'!Y189+4*PI())/3)</f>
        <v>-0.17979389273795052</v>
      </c>
      <c r="AI189" s="11">
        <f>'OddsRatio_working_3-way'!U189/(3*'OddsRatio_working_3-way'!X189^(1/3))*SIN(('OddsRatio_working_3-way'!Y189)/3)</f>
        <v>-9.7213899976921467E-2</v>
      </c>
      <c r="AJ189" s="11">
        <f>'OddsRatio_working_3-way'!U189/(3*'OddsRatio_working_3-way'!X189^(1/3))*SIN(('OddsRatio_working_3-way'!Y189+2*PI())/3)</f>
        <v>-0.40862605708964017</v>
      </c>
      <c r="AK189" s="11">
        <f>'OddsRatio_working_3-way'!U189/(3*'OddsRatio_working_3-way'!X189^(1/3))*SIN(('OddsRatio_working_3-way'!Y189+4*PI())/3)</f>
        <v>0.50583995706656149</v>
      </c>
      <c r="AL189" s="11">
        <f>'OddsRatio_working_3-way'!Z189+'OddsRatio_working_3-way'!AF189</f>
        <v>1.0559343988756944</v>
      </c>
      <c r="AM189" s="11">
        <f>'OddsRatio_working_3-way'!AA189+'OddsRatio_working_3-way'!AG189</f>
        <v>-0.69634661339979409</v>
      </c>
      <c r="AN189" s="11">
        <f>'OddsRatio_working_3-way'!AB189+'OddsRatio_working_3-way'!AH189</f>
        <v>-0.35958778547590103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1.0559343988756944</v>
      </c>
      <c r="AS189" s="11">
        <f>IF(('OddsRatio_working_3-way'!X189=0),IF(Q189&gt;0,-Q189^(1/3),(-Q189)^(1/3)),'OddsRatio_working_3-way'!AM189-'OddsRatio_working_3-way'!R189/3)</f>
        <v>-0.69634661339979409</v>
      </c>
      <c r="AT189" s="11">
        <f>IF(('OddsRatio_working_3-way'!X189=0),IF(Q189&gt;0,-Q189^(1/3),(-Q189)^(1/3)),'OddsRatio_working_3-way'!AN189-'OddsRatio_working_3-way'!R189/3)</f>
        <v>-0.35958778547590103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</v>
      </c>
      <c r="B190" s="4">
        <f>IF('True_Odds_Calculator_3-way'!B191="","",'True_Odds_Calculator_3-way'!B191)</f>
        <v>3.68</v>
      </c>
      <c r="C190" s="4">
        <f>IF('True_Odds_Calculator_3-way'!C191="","",'True_Odds_Calculator_3-way'!C191)</f>
        <v>6.1</v>
      </c>
      <c r="D190" s="9">
        <f t="shared" si="39"/>
        <v>0.57811459865213677</v>
      </c>
      <c r="E190" s="9">
        <f t="shared" si="40"/>
        <v>0.26357812546455983</v>
      </c>
      <c r="F190" s="9">
        <f t="shared" si="41"/>
        <v>0.15830727588330351</v>
      </c>
      <c r="G190" s="9">
        <f t="shared" si="42"/>
        <v>1.0425155010825113</v>
      </c>
      <c r="H190" s="9">
        <f t="shared" si="43"/>
        <v>1.7297608507577582</v>
      </c>
      <c r="I190" s="9">
        <f t="shared" si="44"/>
        <v>3.7939415429011309</v>
      </c>
      <c r="J190" s="9">
        <f t="shared" si="45"/>
        <v>6.3168290555208078</v>
      </c>
      <c r="K190" s="11">
        <f t="shared" si="46"/>
        <v>0.58823529411764708</v>
      </c>
      <c r="L190" s="11">
        <f t="shared" si="47"/>
        <v>0.27173913043478259</v>
      </c>
      <c r="M190" s="11">
        <f t="shared" si="48"/>
        <v>0.16393442622950821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-0.25071275837491103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0.22221290511928221</v>
      </c>
      <c r="Q190" s="11">
        <f>2*'OddsRatio_working_3-way'!K190*'OddsRatio_working_3-way'!L190*'OddsRatio_working_3-way'!M190</f>
        <v>5.2408704037566568E-2</v>
      </c>
      <c r="R190" s="11">
        <f t="shared" si="49"/>
        <v>0</v>
      </c>
      <c r="S190" s="11">
        <f t="shared" si="50"/>
        <v>-0.88632467912538104</v>
      </c>
      <c r="T190" s="11">
        <f t="shared" si="51"/>
        <v>-0.2090388394163635</v>
      </c>
      <c r="U190" s="11">
        <f>'OddsRatio_working_3-way'!S190-'OddsRatio_working_3-way'!R190^2/3</f>
        <v>-0.88632467912538104</v>
      </c>
      <c r="V190" s="11">
        <f>'OddsRatio_working_3-way'!S190*'OddsRatio_working_3-way'!R190/3-2*'OddsRatio_working_3-way'!R190^3/27-'OddsRatio_working_3-way'!T190</f>
        <v>0.2090388394163635</v>
      </c>
      <c r="W190" s="11">
        <f>'OddsRatio_working_3-way'!V190^2+4*'OddsRatio_working_3-way'!U190^3/27</f>
        <v>-5.9454074974792839E-2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0.16058588929240719</v>
      </c>
      <c r="Y190" s="11">
        <f>IF('OddsRatio_working_3-way'!W190&gt;=0,IF('OddsRatio_working_3-way'!V190+SQRT('OddsRatio_working_3-way'!W190)&gt;0,0,PI()),ACOS('OddsRatio_working_3-way'!V190/(2*'OddsRatio_working_3-way'!X190)))</f>
        <v>0.86207566353438547</v>
      </c>
      <c r="Z190" s="11">
        <f>'OddsRatio_working_3-way'!X190^(1/3)*COS('OddsRatio_working_3-way'!Y190/3)</f>
        <v>0.52125775054125578</v>
      </c>
      <c r="AA190" s="11">
        <f>'OddsRatio_working_3-way'!X190^(1/3)*COS(('OddsRatio_working_3-way'!Y190+2*PI())/3)</f>
        <v>-0.39404153549014281</v>
      </c>
      <c r="AB190" s="11">
        <f>'OddsRatio_working_3-way'!X190^(1/3)*COS(('OddsRatio_working_3-way'!Y190+4*PI())/3)</f>
        <v>-0.12721621505111314</v>
      </c>
      <c r="AC190" s="11">
        <f>'OddsRatio_working_3-way'!X190^(1/3)*SIN('OddsRatio_working_3-way'!Y190/3)</f>
        <v>0.15405167058208211</v>
      </c>
      <c r="AD190" s="11">
        <f>'OddsRatio_working_3-way'!X190^(1/3)*SIN(('OddsRatio_working_3-way'!Y190+2*PI())/3)</f>
        <v>0.37439661859721823</v>
      </c>
      <c r="AE190" s="11">
        <f>'OddsRatio_working_3-way'!X190^(1/3)*SIN(('OddsRatio_working_3-way'!Y190+4*PI())/3)</f>
        <v>-0.5284482891793002</v>
      </c>
      <c r="AF190" s="11">
        <f>-'OddsRatio_working_3-way'!U190/(3*'OddsRatio_working_3-way'!X190^(1/3))*COS(('OddsRatio_working_3-way'!Y190)/3)</f>
        <v>0.52125775054125567</v>
      </c>
      <c r="AG190" s="11">
        <f>-'OddsRatio_working_3-way'!U190/(3*'OddsRatio_working_3-way'!X190^(1/3))*COS(('OddsRatio_working_3-way'!Y190+2*PI())/3)</f>
        <v>-0.39404153549014276</v>
      </c>
      <c r="AH190" s="11">
        <f>-'OddsRatio_working_3-way'!U190/(3*'OddsRatio_working_3-way'!X190^(1/3))*COS(('OddsRatio_working_3-way'!Y190+4*PI())/3)</f>
        <v>-0.12721621505111311</v>
      </c>
      <c r="AI190" s="11">
        <f>'OddsRatio_working_3-way'!U190/(3*'OddsRatio_working_3-way'!X190^(1/3))*SIN(('OddsRatio_working_3-way'!Y190)/3)</f>
        <v>-0.15405167058208208</v>
      </c>
      <c r="AJ190" s="11">
        <f>'OddsRatio_working_3-way'!U190/(3*'OddsRatio_working_3-way'!X190^(1/3))*SIN(('OddsRatio_working_3-way'!Y190+2*PI())/3)</f>
        <v>-0.37439661859721818</v>
      </c>
      <c r="AK190" s="11">
        <f>'OddsRatio_working_3-way'!U190/(3*'OddsRatio_working_3-way'!X190^(1/3))*SIN(('OddsRatio_working_3-way'!Y190+4*PI())/3)</f>
        <v>0.5284482891793002</v>
      </c>
      <c r="AL190" s="11">
        <f>'OddsRatio_working_3-way'!Z190+'OddsRatio_working_3-way'!AF190</f>
        <v>1.0425155010825113</v>
      </c>
      <c r="AM190" s="11">
        <f>'OddsRatio_working_3-way'!AA190+'OddsRatio_working_3-way'!AG190</f>
        <v>-0.78808307098028552</v>
      </c>
      <c r="AN190" s="11">
        <f>'OddsRatio_working_3-way'!AB190+'OddsRatio_working_3-way'!AH190</f>
        <v>-0.25443243010222627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1.0425155010825113</v>
      </c>
      <c r="AS190" s="11">
        <f>IF(('OddsRatio_working_3-way'!X190=0),IF(Q190&gt;0,-Q190^(1/3),(-Q190)^(1/3)),'OddsRatio_working_3-way'!AM190-'OddsRatio_working_3-way'!R190/3)</f>
        <v>-0.78808307098028552</v>
      </c>
      <c r="AT190" s="11">
        <f>IF(('OddsRatio_working_3-way'!X190=0),IF(Q190&gt;0,-Q190^(1/3),(-Q190)^(1/3)),'OddsRatio_working_3-way'!AN190-'OddsRatio_working_3-way'!R190/3)</f>
        <v>-0.25443243010222627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1.54</v>
      </c>
      <c r="B191" s="4">
        <f>IF('True_Odds_Calculator_3-way'!B192="","",'True_Odds_Calculator_3-way'!B192)</f>
        <v>3.73</v>
      </c>
      <c r="C191" s="4">
        <f>IF('True_Odds_Calculator_3-way'!C192="","",'True_Odds_Calculator_3-way'!C192)</f>
        <v>7.44</v>
      </c>
      <c r="D191" s="9">
        <f t="shared" si="39"/>
        <v>0.6269699813142795</v>
      </c>
      <c r="E191" s="9">
        <f t="shared" si="40"/>
        <v>0.24950613334109265</v>
      </c>
      <c r="F191" s="9">
        <f t="shared" si="41"/>
        <v>0.12352388534462781</v>
      </c>
      <c r="G191" s="9">
        <f t="shared" si="42"/>
        <v>1.1018012847304228</v>
      </c>
      <c r="H191" s="9">
        <f t="shared" si="43"/>
        <v>1.5949726937544284</v>
      </c>
      <c r="I191" s="9">
        <f t="shared" si="44"/>
        <v>4.0079175073140538</v>
      </c>
      <c r="J191" s="9">
        <f t="shared" si="45"/>
        <v>8.0956002736639228</v>
      </c>
      <c r="K191" s="11">
        <f t="shared" si="46"/>
        <v>0.64935064935064934</v>
      </c>
      <c r="L191" s="11">
        <f t="shared" si="47"/>
        <v>0.26809651474530832</v>
      </c>
      <c r="M191" s="11">
        <f t="shared" si="48"/>
        <v>0.13440860215053763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-0.2221466590142539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0.2272044021589987</v>
      </c>
      <c r="Q191" s="11">
        <f>2*'OddsRatio_working_3-way'!K191*'OddsRatio_working_3-way'!L191*'OddsRatio_working_3-way'!M191</f>
        <v>4.6798023101750505E-2</v>
      </c>
      <c r="R191" s="11">
        <f t="shared" si="49"/>
        <v>0</v>
      </c>
      <c r="S191" s="11">
        <f t="shared" si="50"/>
        <v>-1.0227675859145839</v>
      </c>
      <c r="T191" s="11">
        <f t="shared" si="51"/>
        <v>-0.21066273654265374</v>
      </c>
      <c r="U191" s="11">
        <f>'OddsRatio_working_3-way'!S191-'OddsRatio_working_3-way'!R191^2/3</f>
        <v>-1.0227675859145839</v>
      </c>
      <c r="V191" s="11">
        <f>'OddsRatio_working_3-way'!S191*'OddsRatio_working_3-way'!R191/3-2*'OddsRatio_working_3-way'!R191^3/27-'OddsRatio_working_3-way'!T191</f>
        <v>0.21066273654265374</v>
      </c>
      <c r="W191" s="11">
        <f>'OddsRatio_working_3-way'!V191^2+4*'OddsRatio_working_3-way'!U191^3/27</f>
        <v>-0.11412041862084985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0.19905979452697711</v>
      </c>
      <c r="Y191" s="11">
        <f>IF('OddsRatio_working_3-way'!W191&gt;=0,IF('OddsRatio_working_3-way'!V191+SQRT('OddsRatio_working_3-way'!W191)&gt;0,0,PI()),ACOS('OddsRatio_working_3-way'!V191/(2*'OddsRatio_working_3-way'!X191)))</f>
        <v>1.0132044517925136</v>
      </c>
      <c r="Z191" s="11">
        <f>'OddsRatio_working_3-way'!X191^(1/3)*COS('OddsRatio_working_3-way'!Y191/3)</f>
        <v>0.55090064236521141</v>
      </c>
      <c r="AA191" s="11">
        <f>'OddsRatio_working_3-way'!X191^(1/3)*COS(('OddsRatio_working_3-way'!Y191+2*PI())/3)</f>
        <v>-0.44300108411684019</v>
      </c>
      <c r="AB191" s="11">
        <f>'OddsRatio_working_3-way'!X191^(1/3)*COS(('OddsRatio_working_3-way'!Y191+4*PI())/3)</f>
        <v>-0.10789955824837087</v>
      </c>
      <c r="AC191" s="11">
        <f>'OddsRatio_working_3-way'!X191^(1/3)*SIN('OddsRatio_working_3-way'!Y191/3)</f>
        <v>0.19347095616601498</v>
      </c>
      <c r="AD191" s="11">
        <f>'OddsRatio_working_3-way'!X191^(1/3)*SIN(('OddsRatio_working_3-way'!Y191+2*PI())/3)</f>
        <v>0.38035847316643145</v>
      </c>
      <c r="AE191" s="11">
        <f>'OddsRatio_working_3-way'!X191^(1/3)*SIN(('OddsRatio_working_3-way'!Y191+4*PI())/3)</f>
        <v>-0.57382942933244641</v>
      </c>
      <c r="AF191" s="11">
        <f>-'OddsRatio_working_3-way'!U191/(3*'OddsRatio_working_3-way'!X191^(1/3))*COS(('OddsRatio_working_3-way'!Y191)/3)</f>
        <v>0.55090064236521152</v>
      </c>
      <c r="AG191" s="11">
        <f>-'OddsRatio_working_3-way'!U191/(3*'OddsRatio_working_3-way'!X191^(1/3))*COS(('OddsRatio_working_3-way'!Y191+2*PI())/3)</f>
        <v>-0.44300108411684025</v>
      </c>
      <c r="AH191" s="11">
        <f>-'OddsRatio_working_3-way'!U191/(3*'OddsRatio_working_3-way'!X191^(1/3))*COS(('OddsRatio_working_3-way'!Y191+4*PI())/3)</f>
        <v>-0.1078995582483709</v>
      </c>
      <c r="AI191" s="11">
        <f>'OddsRatio_working_3-way'!U191/(3*'OddsRatio_working_3-way'!X191^(1/3))*SIN(('OddsRatio_working_3-way'!Y191)/3)</f>
        <v>-0.19347095616601503</v>
      </c>
      <c r="AJ191" s="11">
        <f>'OddsRatio_working_3-way'!U191/(3*'OddsRatio_working_3-way'!X191^(1/3))*SIN(('OddsRatio_working_3-way'!Y191+2*PI())/3)</f>
        <v>-0.38035847316643151</v>
      </c>
      <c r="AK191" s="11">
        <f>'OddsRatio_working_3-way'!U191/(3*'OddsRatio_working_3-way'!X191^(1/3))*SIN(('OddsRatio_working_3-way'!Y191+4*PI())/3)</f>
        <v>0.57382942933244652</v>
      </c>
      <c r="AL191" s="11">
        <f>'OddsRatio_working_3-way'!Z191+'OddsRatio_working_3-way'!AF191</f>
        <v>1.1018012847304228</v>
      </c>
      <c r="AM191" s="11">
        <f>'OddsRatio_working_3-way'!AA191+'OddsRatio_working_3-way'!AG191</f>
        <v>-0.8860021682336805</v>
      </c>
      <c r="AN191" s="11">
        <f>'OddsRatio_working_3-way'!AB191+'OddsRatio_working_3-way'!AH191</f>
        <v>-0.21579911649674177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1.1018012847304228</v>
      </c>
      <c r="AS191" s="11">
        <f>IF(('OddsRatio_working_3-way'!X191=0),IF(Q191&gt;0,-Q191^(1/3),(-Q191)^(1/3)),'OddsRatio_working_3-way'!AM191-'OddsRatio_working_3-way'!R191/3)</f>
        <v>-0.8860021682336805</v>
      </c>
      <c r="AT191" s="11">
        <f>IF(('OddsRatio_working_3-way'!X191=0),IF(Q191&gt;0,-Q191^(1/3),(-Q191)^(1/3)),'OddsRatio_working_3-way'!AN191-'OddsRatio_working_3-way'!R191/3)</f>
        <v>-0.21579911649674177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5.49</v>
      </c>
      <c r="B192" s="4">
        <f>IF('True_Odds_Calculator_3-way'!B193="","",'True_Odds_Calculator_3-way'!B193)</f>
        <v>3.65</v>
      </c>
      <c r="C192" s="4">
        <f>IF('True_Odds_Calculator_3-way'!C193="","",'True_Odds_Calculator_3-way'!C193)</f>
        <v>1.76</v>
      </c>
      <c r="D192" s="9">
        <f t="shared" si="39"/>
        <v>0.176093808066906</v>
      </c>
      <c r="E192" s="9">
        <f t="shared" si="40"/>
        <v>0.26585670699617142</v>
      </c>
      <c r="F192" s="9">
        <f t="shared" si="41"/>
        <v>0.55804948493692252</v>
      </c>
      <c r="G192" s="9">
        <f t="shared" si="42"/>
        <v>1.0420470788088663</v>
      </c>
      <c r="H192" s="9">
        <f t="shared" si="43"/>
        <v>5.6787913838518094</v>
      </c>
      <c r="I192" s="9">
        <f t="shared" si="44"/>
        <v>3.7614247588434959</v>
      </c>
      <c r="J192" s="9">
        <f t="shared" si="45"/>
        <v>1.7919557798947383</v>
      </c>
      <c r="K192" s="11">
        <f t="shared" si="46"/>
        <v>0.18214936247723132</v>
      </c>
      <c r="L192" s="11">
        <f t="shared" si="47"/>
        <v>0.27397260273972601</v>
      </c>
      <c r="M192" s="11">
        <f t="shared" si="48"/>
        <v>0.56818181818181823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-0.25640585055586185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0.22400061699410459</v>
      </c>
      <c r="Q192" s="11">
        <f>2*'OddsRatio_working_3-way'!K192*'OddsRatio_working_3-way'!L192*'OddsRatio_working_3-way'!M192</f>
        <v>5.6709016960532793E-2</v>
      </c>
      <c r="R192" s="11">
        <f t="shared" si="49"/>
        <v>0</v>
      </c>
      <c r="S192" s="11">
        <f t="shared" si="50"/>
        <v>-0.87361741749844635</v>
      </c>
      <c r="T192" s="11">
        <f t="shared" si="51"/>
        <v>-0.22116896645530282</v>
      </c>
      <c r="U192" s="11">
        <f>'OddsRatio_working_3-way'!S192-'OddsRatio_working_3-way'!R192^2/3</f>
        <v>-0.87361741749844635</v>
      </c>
      <c r="V192" s="11">
        <f>'OddsRatio_working_3-way'!S192*'OddsRatio_working_3-way'!R192/3-2*'OddsRatio_working_3-way'!R192^3/27-'OddsRatio_working_3-way'!T192</f>
        <v>0.22116896645530282</v>
      </c>
      <c r="W192" s="11">
        <f>'OddsRatio_working_3-way'!V192^2+4*'OddsRatio_working_3-way'!U192^3/27</f>
        <v>-4.9862254343999907E-2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0.15714481065796188</v>
      </c>
      <c r="Y192" s="11">
        <f>IF('OddsRatio_working_3-way'!W192&gt;=0,IF('OddsRatio_working_3-way'!V192+SQRT('OddsRatio_working_3-way'!W192)&gt;0,0,PI()),ACOS('OddsRatio_working_3-way'!V192/(2*'OddsRatio_working_3-way'!X192)))</f>
        <v>0.79018950070374394</v>
      </c>
      <c r="Z192" s="11">
        <f>'OddsRatio_working_3-way'!X192^(1/3)*COS('OddsRatio_working_3-way'!Y192/3)</f>
        <v>0.52102353940443313</v>
      </c>
      <c r="AA192" s="11">
        <f>'OddsRatio_working_3-way'!X192^(1/3)*COS(('OddsRatio_working_3-way'!Y192+2*PI())/3)</f>
        <v>-0.38218842282215354</v>
      </c>
      <c r="AB192" s="11">
        <f>'OddsRatio_working_3-way'!X192^(1/3)*COS(('OddsRatio_working_3-way'!Y192+4*PI())/3)</f>
        <v>-0.1388351165822799</v>
      </c>
      <c r="AC192" s="11">
        <f>'OddsRatio_working_3-way'!X192^(1/3)*SIN('OddsRatio_working_3-way'!Y192/3)</f>
        <v>0.14050009686577669</v>
      </c>
      <c r="AD192" s="11">
        <f>'OddsRatio_working_3-way'!X192^(1/3)*SIN(('OddsRatio_working_3-way'!Y192+2*PI())/3)</f>
        <v>0.38096957266103321</v>
      </c>
      <c r="AE192" s="11">
        <f>'OddsRatio_working_3-way'!X192^(1/3)*SIN(('OddsRatio_working_3-way'!Y192+4*PI())/3)</f>
        <v>-0.52146966952680973</v>
      </c>
      <c r="AF192" s="11">
        <f>-'OddsRatio_working_3-way'!U192/(3*'OddsRatio_working_3-way'!X192^(1/3))*COS(('OddsRatio_working_3-way'!Y192)/3)</f>
        <v>0.52102353940443313</v>
      </c>
      <c r="AG192" s="11">
        <f>-'OddsRatio_working_3-way'!U192/(3*'OddsRatio_working_3-way'!X192^(1/3))*COS(('OddsRatio_working_3-way'!Y192+2*PI())/3)</f>
        <v>-0.38218842282215354</v>
      </c>
      <c r="AH192" s="11">
        <f>-'OddsRatio_working_3-way'!U192/(3*'OddsRatio_working_3-way'!X192^(1/3))*COS(('OddsRatio_working_3-way'!Y192+4*PI())/3)</f>
        <v>-0.1388351165822799</v>
      </c>
      <c r="AI192" s="11">
        <f>'OddsRatio_working_3-way'!U192/(3*'OddsRatio_working_3-way'!X192^(1/3))*SIN(('OddsRatio_working_3-way'!Y192)/3)</f>
        <v>-0.14050009686577669</v>
      </c>
      <c r="AJ192" s="11">
        <f>'OddsRatio_working_3-way'!U192/(3*'OddsRatio_working_3-way'!X192^(1/3))*SIN(('OddsRatio_working_3-way'!Y192+2*PI())/3)</f>
        <v>-0.38096957266103321</v>
      </c>
      <c r="AK192" s="11">
        <f>'OddsRatio_working_3-way'!U192/(3*'OddsRatio_working_3-way'!X192^(1/3))*SIN(('OddsRatio_working_3-way'!Y192+4*PI())/3)</f>
        <v>0.52146966952680973</v>
      </c>
      <c r="AL192" s="11">
        <f>'OddsRatio_working_3-way'!Z192+'OddsRatio_working_3-way'!AF192</f>
        <v>1.0420470788088663</v>
      </c>
      <c r="AM192" s="11">
        <f>'OddsRatio_working_3-way'!AA192+'OddsRatio_working_3-way'!AG192</f>
        <v>-0.76437684564430708</v>
      </c>
      <c r="AN192" s="11">
        <f>'OddsRatio_working_3-way'!AB192+'OddsRatio_working_3-way'!AH192</f>
        <v>-0.2776702331645598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1.0420470788088663</v>
      </c>
      <c r="AS192" s="11">
        <f>IF(('OddsRatio_working_3-way'!X192=0),IF(Q192&gt;0,-Q192^(1/3),(-Q192)^(1/3)),'OddsRatio_working_3-way'!AM192-'OddsRatio_working_3-way'!R192/3)</f>
        <v>-0.76437684564430708</v>
      </c>
      <c r="AT192" s="11">
        <f>IF(('OddsRatio_working_3-way'!X192=0),IF(Q192&gt;0,-Q192^(1/3),(-Q192)^(1/3)),'OddsRatio_working_3-way'!AN192-'OddsRatio_working_3-way'!R192/3)</f>
        <v>-0.2776702331645598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1.8</v>
      </c>
      <c r="B193" s="4">
        <f>IF('True_Odds_Calculator_3-way'!B194="","",'True_Odds_Calculator_3-way'!B194)</f>
        <v>3.7</v>
      </c>
      <c r="C193" s="4">
        <f>IF('True_Odds_Calculator_3-way'!C194="","",'True_Odds_Calculator_3-way'!C194)</f>
        <v>5.0199999999999996</v>
      </c>
      <c r="D193" s="9">
        <f t="shared" si="39"/>
        <v>0.5452382741283569</v>
      </c>
      <c r="E193" s="9">
        <f t="shared" si="40"/>
        <v>0.2621263378549486</v>
      </c>
      <c r="F193" s="9">
        <f t="shared" si="41"/>
        <v>0.19263538801669428</v>
      </c>
      <c r="G193" s="9">
        <f t="shared" si="42"/>
        <v>1.0425756670298092</v>
      </c>
      <c r="H193" s="9">
        <f t="shared" si="43"/>
        <v>1.8340605336238476</v>
      </c>
      <c r="I193" s="9">
        <f t="shared" si="44"/>
        <v>3.8149543009804856</v>
      </c>
      <c r="J193" s="9">
        <f t="shared" si="45"/>
        <v>5.1911541814598339</v>
      </c>
      <c r="K193" s="11">
        <f t="shared" si="46"/>
        <v>0.55555555555555558</v>
      </c>
      <c r="L193" s="11">
        <f t="shared" si="47"/>
        <v>0.27027027027027023</v>
      </c>
      <c r="M193" s="11">
        <f t="shared" si="48"/>
        <v>0.19920318725099603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-0.25971788521589312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0.22492612134046394</v>
      </c>
      <c r="Q193" s="11">
        <f>2*'OddsRatio_working_3-way'!K193*'OddsRatio_working_3-way'!L193*'OddsRatio_working_3-way'!M193</f>
        <v>5.9820776952251048E-2</v>
      </c>
      <c r="R193" s="11">
        <f t="shared" si="49"/>
        <v>0</v>
      </c>
      <c r="S193" s="11">
        <f t="shared" si="50"/>
        <v>-0.86604016952275664</v>
      </c>
      <c r="T193" s="11">
        <f t="shared" si="51"/>
        <v>-0.23032983231988211</v>
      </c>
      <c r="U193" s="11">
        <f>'OddsRatio_working_3-way'!S193-'OddsRatio_working_3-way'!R193^2/3</f>
        <v>-0.86604016952275664</v>
      </c>
      <c r="V193" s="11">
        <f>'OddsRatio_working_3-way'!S193*'OddsRatio_working_3-way'!R193/3-2*'OddsRatio_working_3-way'!R193^3/27-'OddsRatio_working_3-way'!T193</f>
        <v>0.23032983231988211</v>
      </c>
      <c r="W193" s="11">
        <f>'OddsRatio_working_3-way'!V193^2+4*'OddsRatio_working_3-way'!U193^3/27</f>
        <v>-4.3178135205124417E-2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0.15510477657186239</v>
      </c>
      <c r="Y193" s="11">
        <f>IF('OddsRatio_working_3-way'!W193&gt;=0,IF('OddsRatio_working_3-way'!V193+SQRT('OddsRatio_working_3-way'!W193)&gt;0,0,PI()),ACOS('OddsRatio_working_3-way'!V193/(2*'OddsRatio_working_3-way'!X193)))</f>
        <v>0.73400510915940831</v>
      </c>
      <c r="Z193" s="11">
        <f>'OddsRatio_working_3-way'!X193^(1/3)*COS('OddsRatio_working_3-way'!Y193/3)</f>
        <v>0.5212878335149046</v>
      </c>
      <c r="AA193" s="11">
        <f>'OddsRatio_working_3-way'!X193^(1/3)*COS(('OddsRatio_working_3-way'!Y193+2*PI())/3)</f>
        <v>-0.37335721833580204</v>
      </c>
      <c r="AB193" s="11">
        <f>'OddsRatio_working_3-way'!X193^(1/3)*COS(('OddsRatio_working_3-way'!Y193+4*PI())/3)</f>
        <v>-0.14793061517910264</v>
      </c>
      <c r="AC193" s="11">
        <f>'OddsRatio_working_3-way'!X193^(1/3)*SIN('OddsRatio_working_3-way'!Y193/3)</f>
        <v>0.13015011001502338</v>
      </c>
      <c r="AD193" s="11">
        <f>'OddsRatio_working_3-way'!X193^(1/3)*SIN(('OddsRatio_working_3-way'!Y193+2*PI())/3)</f>
        <v>0.38637345150014873</v>
      </c>
      <c r="AE193" s="11">
        <f>'OddsRatio_working_3-way'!X193^(1/3)*SIN(('OddsRatio_working_3-way'!Y193+4*PI())/3)</f>
        <v>-0.5165235615151722</v>
      </c>
      <c r="AF193" s="11">
        <f>-'OddsRatio_working_3-way'!U193/(3*'OddsRatio_working_3-way'!X193^(1/3))*COS(('OddsRatio_working_3-way'!Y193)/3)</f>
        <v>0.5212878335149046</v>
      </c>
      <c r="AG193" s="11">
        <f>-'OddsRatio_working_3-way'!U193/(3*'OddsRatio_working_3-way'!X193^(1/3))*COS(('OddsRatio_working_3-way'!Y193+2*PI())/3)</f>
        <v>-0.37335721833580204</v>
      </c>
      <c r="AH193" s="11">
        <f>-'OddsRatio_working_3-way'!U193/(3*'OddsRatio_working_3-way'!X193^(1/3))*COS(('OddsRatio_working_3-way'!Y193+4*PI())/3)</f>
        <v>-0.14793061517910264</v>
      </c>
      <c r="AI193" s="11">
        <f>'OddsRatio_working_3-way'!U193/(3*'OddsRatio_working_3-way'!X193^(1/3))*SIN(('OddsRatio_working_3-way'!Y193)/3)</f>
        <v>-0.13015011001502338</v>
      </c>
      <c r="AJ193" s="11">
        <f>'OddsRatio_working_3-way'!U193/(3*'OddsRatio_working_3-way'!X193^(1/3))*SIN(('OddsRatio_working_3-way'!Y193+2*PI())/3)</f>
        <v>-0.38637345150014873</v>
      </c>
      <c r="AK193" s="11">
        <f>'OddsRatio_working_3-way'!U193/(3*'OddsRatio_working_3-way'!X193^(1/3))*SIN(('OddsRatio_working_3-way'!Y193+4*PI())/3)</f>
        <v>0.5165235615151722</v>
      </c>
      <c r="AL193" s="11">
        <f>'OddsRatio_working_3-way'!Z193+'OddsRatio_working_3-way'!AF193</f>
        <v>1.0425756670298092</v>
      </c>
      <c r="AM193" s="11">
        <f>'OddsRatio_working_3-way'!AA193+'OddsRatio_working_3-way'!AG193</f>
        <v>-0.74671443667160409</v>
      </c>
      <c r="AN193" s="11">
        <f>'OddsRatio_working_3-way'!AB193+'OddsRatio_working_3-way'!AH193</f>
        <v>-0.29586123035820527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1.0425756670298092</v>
      </c>
      <c r="AS193" s="11">
        <f>IF(('OddsRatio_working_3-way'!X193=0),IF(Q193&gt;0,-Q193^(1/3),(-Q193)^(1/3)),'OddsRatio_working_3-way'!AM193-'OddsRatio_working_3-way'!R193/3)</f>
        <v>-0.74671443667160409</v>
      </c>
      <c r="AT193" s="11">
        <f>IF(('OddsRatio_working_3-way'!X193=0),IF(Q193&gt;0,-Q193^(1/3),(-Q193)^(1/3)),'OddsRatio_working_3-way'!AN193-'OddsRatio_working_3-way'!R193/3)</f>
        <v>-0.29586123035820527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1.69</v>
      </c>
      <c r="B2" s="4">
        <f>IF('True_Odds_Calculator_2-way'!B3="","",'True_Odds_Calculator_2-way'!B3)</f>
        <v>2.2400000000000002</v>
      </c>
      <c r="C2" s="4">
        <f t="shared" ref="C2:C65" si="0">IF(A2="","",((1/A2)+(1/B2))-1)</f>
        <v>3.8144547759932479E-2</v>
      </c>
      <c r="D2" s="4">
        <f>IF(A2="","",(2*A2)/(2-($C2*A2)))</f>
        <v>1.7462865578005351</v>
      </c>
      <c r="E2" s="4">
        <f>IF(B2="","",(2*B2)/(2-($C2*B2)))</f>
        <v>2.3399678575843743</v>
      </c>
      <c r="G2" s="4">
        <f t="shared" ref="G2:G65" si="1">IF(A2="","",C2+1)</f>
        <v>1.0381445477599325</v>
      </c>
    </row>
    <row r="3" spans="1:7" x14ac:dyDescent="0.2">
      <c r="A3" s="4">
        <f>IF('True_Odds_Calculator_2-way'!A4="","",'True_Odds_Calculator_2-way'!A4)</f>
        <v>1.76</v>
      </c>
      <c r="B3" s="4">
        <f>IF('True_Odds_Calculator_2-way'!B4="","",'True_Odds_Calculator_2-way'!B4)</f>
        <v>2.17</v>
      </c>
      <c r="C3" s="4">
        <f t="shared" si="0"/>
        <v>2.9011311269375728E-2</v>
      </c>
      <c r="D3" s="4">
        <f t="shared" ref="D3:D66" si="2">IF(A3="","",(2*A3)/(2-($C3*A3)))</f>
        <v>1.8061099025820484</v>
      </c>
      <c r="E3" s="4">
        <f t="shared" ref="E3:E66" si="3">IF(B3="","",(2*B3)/(2-($C3*B3)))</f>
        <v>2.2405256365129644</v>
      </c>
      <c r="G3" s="4">
        <f t="shared" si="1"/>
        <v>1.0290113112693757</v>
      </c>
    </row>
    <row r="4" spans="1:7" x14ac:dyDescent="0.2">
      <c r="A4" s="4">
        <f>IF('True_Odds_Calculator_2-way'!A5="","",'True_Odds_Calculator_2-way'!A5)</f>
        <v>1.7</v>
      </c>
      <c r="B4" s="4">
        <f>IF('True_Odds_Calculator_2-way'!B5="","",'True_Odds_Calculator_2-way'!B5)</f>
        <v>2.23</v>
      </c>
      <c r="C4" s="4">
        <f t="shared" si="0"/>
        <v>3.6665787391189752E-2</v>
      </c>
      <c r="D4" s="4">
        <f t="shared" si="2"/>
        <v>1.754686415181671</v>
      </c>
      <c r="E4" s="4">
        <f t="shared" si="3"/>
        <v>2.3250536645200861</v>
      </c>
      <c r="G4" s="4">
        <f t="shared" si="1"/>
        <v>1.0366657873911898</v>
      </c>
    </row>
    <row r="5" spans="1:7" x14ac:dyDescent="0.2">
      <c r="A5" s="4">
        <f>IF('True_Odds_Calculator_2-way'!A6="","",'True_Odds_Calculator_2-way'!A6)</f>
        <v>1.82</v>
      </c>
      <c r="B5" s="4">
        <f>IF('True_Odds_Calculator_2-way'!B6="","",'True_Odds_Calculator_2-way'!B6)</f>
        <v>2.06</v>
      </c>
      <c r="C5" s="4">
        <f t="shared" si="0"/>
        <v>3.4887442654432999E-2</v>
      </c>
      <c r="D5" s="4">
        <f t="shared" si="2"/>
        <v>1.8796751228316457</v>
      </c>
      <c r="E5" s="4">
        <f t="shared" si="3"/>
        <v>2.1367833124358828</v>
      </c>
      <c r="G5" s="4">
        <f t="shared" si="1"/>
        <v>1.034887442654433</v>
      </c>
    </row>
    <row r="6" spans="1:7" x14ac:dyDescent="0.2">
      <c r="A6" s="4">
        <f>IF('True_Odds_Calculator_2-way'!A7="","",'True_Odds_Calculator_2-way'!A7)</f>
        <v>2.29</v>
      </c>
      <c r="B6" s="4">
        <f>IF('True_Odds_Calculator_2-way'!B7="","",'True_Odds_Calculator_2-way'!B7)</f>
        <v>1.69</v>
      </c>
      <c r="C6" s="4">
        <f t="shared" si="0"/>
        <v>2.8397199038784571E-2</v>
      </c>
      <c r="D6" s="4">
        <f t="shared" si="2"/>
        <v>2.3669612550074923</v>
      </c>
      <c r="E6" s="4">
        <f t="shared" si="3"/>
        <v>1.7315496297621977</v>
      </c>
      <c r="G6" s="4">
        <f t="shared" si="1"/>
        <v>1.0283971990387846</v>
      </c>
    </row>
    <row r="7" spans="1:7" x14ac:dyDescent="0.2">
      <c r="A7" s="4">
        <f>IF('True_Odds_Calculator_2-way'!A8="","",'True_Odds_Calculator_2-way'!A8)</f>
        <v>1.65</v>
      </c>
      <c r="B7" s="4">
        <f>IF('True_Odds_Calculator_2-way'!B8="","",'True_Odds_Calculator_2-way'!B8)</f>
        <v>2.34</v>
      </c>
      <c r="C7" s="4">
        <f t="shared" si="0"/>
        <v>3.3411033411033575E-2</v>
      </c>
      <c r="D7" s="4">
        <f t="shared" si="2"/>
        <v>1.6967699406723797</v>
      </c>
      <c r="E7" s="4">
        <f t="shared" si="3"/>
        <v>2.4351939451277205</v>
      </c>
      <c r="G7" s="4">
        <f t="shared" si="1"/>
        <v>1.0334110334110336</v>
      </c>
    </row>
    <row r="8" spans="1:7" x14ac:dyDescent="0.2">
      <c r="A8" s="4">
        <f>IF('True_Odds_Calculator_2-way'!A9="","",'True_Odds_Calculator_2-way'!A9)</f>
        <v>2.29</v>
      </c>
      <c r="B8" s="4">
        <f>IF('True_Odds_Calculator_2-way'!B9="","",'True_Odds_Calculator_2-way'!B9)</f>
        <v>1.64</v>
      </c>
      <c r="C8" s="4">
        <f t="shared" si="0"/>
        <v>4.6437320268399196E-2</v>
      </c>
      <c r="D8" s="4">
        <f t="shared" si="2"/>
        <v>2.4185986604842866</v>
      </c>
      <c r="E8" s="4">
        <f t="shared" si="3"/>
        <v>1.7049210096241147</v>
      </c>
      <c r="G8" s="4">
        <f t="shared" si="1"/>
        <v>1.0464373202683992</v>
      </c>
    </row>
    <row r="9" spans="1:7" x14ac:dyDescent="0.2">
      <c r="A9" s="4">
        <f>IF('True_Odds_Calculator_2-way'!A10="","",'True_Odds_Calculator_2-way'!A10)</f>
        <v>2.35</v>
      </c>
      <c r="B9" s="4">
        <f>IF('True_Odds_Calculator_2-way'!B10="","",'True_Odds_Calculator_2-way'!B10)</f>
        <v>1.65</v>
      </c>
      <c r="C9" s="4">
        <f t="shared" si="0"/>
        <v>3.1592520954223158E-2</v>
      </c>
      <c r="D9" s="4">
        <f t="shared" si="2"/>
        <v>2.4405979543666407</v>
      </c>
      <c r="E9" s="4">
        <f t="shared" si="3"/>
        <v>1.6941561987984708</v>
      </c>
      <c r="G9" s="4">
        <f t="shared" si="1"/>
        <v>1.0315925209542232</v>
      </c>
    </row>
    <row r="10" spans="1:7" x14ac:dyDescent="0.2">
      <c r="A10" s="4">
        <f>IF('True_Odds_Calculator_2-way'!A11="","",'True_Odds_Calculator_2-way'!A11)</f>
        <v>2.38</v>
      </c>
      <c r="B10" s="4">
        <f>IF('True_Odds_Calculator_2-way'!B11="","",'True_Odds_Calculator_2-way'!B11)</f>
        <v>1.63</v>
      </c>
      <c r="C10" s="4">
        <f t="shared" si="0"/>
        <v>3.3664999742228252E-2</v>
      </c>
      <c r="D10" s="4">
        <f t="shared" si="2"/>
        <v>2.4793251102447753</v>
      </c>
      <c r="E10" s="4">
        <f t="shared" si="3"/>
        <v>1.6759839288028686</v>
      </c>
      <c r="G10" s="4">
        <f t="shared" si="1"/>
        <v>1.0336649997422283</v>
      </c>
    </row>
    <row r="11" spans="1:7" x14ac:dyDescent="0.2">
      <c r="A11" s="4">
        <f>IF('True_Odds_Calculator_2-way'!A12="","",'True_Odds_Calculator_2-way'!A12)</f>
        <v>2.19</v>
      </c>
      <c r="B11" s="4">
        <f>IF('True_Odds_Calculator_2-way'!B12="","",'True_Odds_Calculator_2-way'!B12)</f>
        <v>1.74</v>
      </c>
      <c r="C11" s="4">
        <f t="shared" si="0"/>
        <v>3.1333648244370904E-2</v>
      </c>
      <c r="D11" s="4">
        <f t="shared" si="2"/>
        <v>2.2678093197643276</v>
      </c>
      <c r="E11" s="4">
        <f t="shared" si="3"/>
        <v>1.7887621461765948</v>
      </c>
      <c r="G11" s="4">
        <f t="shared" si="1"/>
        <v>1.0313336482443709</v>
      </c>
    </row>
    <row r="12" spans="1:7" x14ac:dyDescent="0.2">
      <c r="A12" s="4">
        <f>IF('True_Odds_Calculator_2-way'!A13="","",'True_Odds_Calculator_2-way'!A13)</f>
        <v>2.2400000000000002</v>
      </c>
      <c r="B12" s="4">
        <f>IF('True_Odds_Calculator_2-way'!B13="","",'True_Odds_Calculator_2-way'!B13)</f>
        <v>1.7</v>
      </c>
      <c r="C12" s="4">
        <f t="shared" si="0"/>
        <v>3.4663865546218364E-2</v>
      </c>
      <c r="D12" s="4">
        <f t="shared" si="2"/>
        <v>2.3304773561811505</v>
      </c>
      <c r="E12" s="4">
        <f t="shared" si="3"/>
        <v>1.7516099356025756</v>
      </c>
      <c r="G12" s="4">
        <f t="shared" si="1"/>
        <v>1.0346638655462184</v>
      </c>
    </row>
    <row r="13" spans="1:7" x14ac:dyDescent="0.2">
      <c r="A13" s="4">
        <f>IF('True_Odds_Calculator_2-way'!A14="","",'True_Odds_Calculator_2-way'!A14)</f>
        <v>2.06</v>
      </c>
      <c r="B13" s="4">
        <f>IF('True_Odds_Calculator_2-way'!B14="","",'True_Odds_Calculator_2-way'!B14)</f>
        <v>1.78</v>
      </c>
      <c r="C13" s="4">
        <f t="shared" si="0"/>
        <v>4.7234646012872306E-2</v>
      </c>
      <c r="D13" s="4">
        <f t="shared" si="2"/>
        <v>2.165347820951931</v>
      </c>
      <c r="E13" s="4">
        <f t="shared" si="3"/>
        <v>1.8581129015911626</v>
      </c>
      <c r="G13" s="4">
        <f t="shared" si="1"/>
        <v>1.0472346460128723</v>
      </c>
    </row>
    <row r="14" spans="1:7" x14ac:dyDescent="0.2">
      <c r="A14" s="4">
        <f>IF('True_Odds_Calculator_2-way'!A15="","",'True_Odds_Calculator_2-way'!A15)</f>
        <v>2.2200000000000002</v>
      </c>
      <c r="B14" s="4">
        <f>IF('True_Odds_Calculator_2-way'!B15="","",'True_Odds_Calculator_2-way'!B15)</f>
        <v>1.73</v>
      </c>
      <c r="C14" s="4">
        <f t="shared" si="0"/>
        <v>2.8485132531375301E-2</v>
      </c>
      <c r="D14" s="4">
        <f t="shared" si="2"/>
        <v>2.2924849280725841</v>
      </c>
      <c r="E14" s="4">
        <f t="shared" si="3"/>
        <v>1.7737034129219971</v>
      </c>
      <c r="G14" s="4">
        <f t="shared" si="1"/>
        <v>1.0284851325313753</v>
      </c>
    </row>
    <row r="15" spans="1:7" x14ac:dyDescent="0.2">
      <c r="A15" s="4">
        <f>IF('True_Odds_Calculator_2-way'!A16="","",'True_Odds_Calculator_2-way'!A16)</f>
        <v>2.37</v>
      </c>
      <c r="B15" s="4">
        <f>IF('True_Odds_Calculator_2-way'!B16="","",'True_Odds_Calculator_2-way'!B16)</f>
        <v>1.62</v>
      </c>
      <c r="C15" s="4">
        <f t="shared" si="0"/>
        <v>3.9224878887325954E-2</v>
      </c>
      <c r="D15" s="4">
        <f t="shared" si="2"/>
        <v>2.4855311711011843</v>
      </c>
      <c r="E15" s="4">
        <f t="shared" si="3"/>
        <v>1.6731598901817231</v>
      </c>
      <c r="G15" s="4">
        <f t="shared" si="1"/>
        <v>1.039224878887326</v>
      </c>
    </row>
    <row r="16" spans="1:7" x14ac:dyDescent="0.2">
      <c r="A16" s="4">
        <f>IF('True_Odds_Calculator_2-way'!A17="","",'True_Odds_Calculator_2-way'!A17)</f>
        <v>1.85</v>
      </c>
      <c r="B16" s="4">
        <f>IF('True_Odds_Calculator_2-way'!B17="","",'True_Odds_Calculator_2-way'!B17)</f>
        <v>2.0299999999999998</v>
      </c>
      <c r="C16" s="4">
        <f t="shared" si="0"/>
        <v>3.315137797896428E-2</v>
      </c>
      <c r="D16" s="4">
        <f t="shared" si="2"/>
        <v>1.9085249650616189</v>
      </c>
      <c r="E16" s="4">
        <f t="shared" si="3"/>
        <v>2.1006852188505105</v>
      </c>
      <c r="G16" s="4">
        <f t="shared" si="1"/>
        <v>1.0331513779789643</v>
      </c>
    </row>
    <row r="17" spans="1:7" x14ac:dyDescent="0.2">
      <c r="A17" s="4">
        <f>IF('True_Odds_Calculator_2-way'!A18="","",'True_Odds_Calculator_2-way'!A18)</f>
        <v>1.86</v>
      </c>
      <c r="B17" s="4">
        <f>IF('True_Odds_Calculator_2-way'!B18="","",'True_Odds_Calculator_2-way'!B18)</f>
        <v>2.0099999999999998</v>
      </c>
      <c r="C17" s="4">
        <f t="shared" si="0"/>
        <v>3.5146846413095734E-2</v>
      </c>
      <c r="D17" s="4">
        <f t="shared" si="2"/>
        <v>1.9228514118191637</v>
      </c>
      <c r="E17" s="4">
        <f t="shared" si="3"/>
        <v>2.0835980605249955</v>
      </c>
      <c r="G17" s="4">
        <f t="shared" si="1"/>
        <v>1.0351468464130957</v>
      </c>
    </row>
    <row r="18" spans="1:7" x14ac:dyDescent="0.2">
      <c r="A18" s="4">
        <f>IF('True_Odds_Calculator_2-way'!A19="","",'True_Odds_Calculator_2-way'!A19)</f>
        <v>1.44</v>
      </c>
      <c r="B18" s="4">
        <f>IF('True_Odds_Calculator_2-way'!B19="","",'True_Odds_Calculator_2-way'!B19)</f>
        <v>2.88</v>
      </c>
      <c r="C18" s="4">
        <f t="shared" si="0"/>
        <v>4.1666666666666519E-2</v>
      </c>
      <c r="D18" s="4">
        <f t="shared" si="2"/>
        <v>1.4845360824742266</v>
      </c>
      <c r="E18" s="4">
        <f t="shared" si="3"/>
        <v>3.0638297872340421</v>
      </c>
      <c r="G18" s="4">
        <f t="shared" si="1"/>
        <v>1.0416666666666665</v>
      </c>
    </row>
    <row r="19" spans="1:7" x14ac:dyDescent="0.2">
      <c r="A19" s="4">
        <f>IF('True_Odds_Calculator_2-way'!A20="","",'True_Odds_Calculator_2-way'!A20)</f>
        <v>1.88</v>
      </c>
      <c r="B19" s="4">
        <f>IF('True_Odds_Calculator_2-way'!B20="","",'True_Odds_Calculator_2-way'!B20)</f>
        <v>2</v>
      </c>
      <c r="C19" s="4">
        <f t="shared" si="0"/>
        <v>3.1914893617021267E-2</v>
      </c>
      <c r="D19" s="4">
        <f t="shared" si="2"/>
        <v>1.9381443298969072</v>
      </c>
      <c r="E19" s="4">
        <f t="shared" si="3"/>
        <v>2.0659340659340657</v>
      </c>
      <c r="G19" s="4">
        <f t="shared" si="1"/>
        <v>1.0319148936170213</v>
      </c>
    </row>
    <row r="20" spans="1:7" x14ac:dyDescent="0.2">
      <c r="A20" s="4">
        <f>IF('True_Odds_Calculator_2-way'!A21="","",'True_Odds_Calculator_2-way'!A21)</f>
        <v>1.88</v>
      </c>
      <c r="B20" s="4">
        <f>IF('True_Odds_Calculator_2-way'!B21="","",'True_Odds_Calculator_2-way'!B21)</f>
        <v>2.0299999999999998</v>
      </c>
      <c r="C20" s="4">
        <f t="shared" si="0"/>
        <v>2.4525731055444977E-2</v>
      </c>
      <c r="D20" s="4">
        <f t="shared" si="2"/>
        <v>1.9243646631706333</v>
      </c>
      <c r="E20" s="4">
        <f t="shared" si="3"/>
        <v>2.0818241326641935</v>
      </c>
      <c r="G20" s="4">
        <f t="shared" si="1"/>
        <v>1.024525731055445</v>
      </c>
    </row>
    <row r="21" spans="1:7" x14ac:dyDescent="0.2">
      <c r="A21" s="4">
        <f>IF('True_Odds_Calculator_2-way'!A22="","",'True_Odds_Calculator_2-way'!A22)</f>
        <v>1.81</v>
      </c>
      <c r="B21" s="4">
        <f>IF('True_Odds_Calculator_2-way'!B22="","",'True_Odds_Calculator_2-way'!B22)</f>
        <v>2.1</v>
      </c>
      <c r="C21" s="4">
        <f t="shared" si="0"/>
        <v>2.8676664035780064E-2</v>
      </c>
      <c r="D21" s="4">
        <f t="shared" si="2"/>
        <v>1.858225372769494</v>
      </c>
      <c r="E21" s="4">
        <f t="shared" si="3"/>
        <v>2.1651951011107946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1.54</v>
      </c>
      <c r="B22" s="4">
        <f>IF('True_Odds_Calculator_2-way'!B23="","",'True_Odds_Calculator_2-way'!B23)</f>
        <v>2.6</v>
      </c>
      <c r="C22" s="4">
        <f t="shared" si="0"/>
        <v>3.3966033966033926E-2</v>
      </c>
      <c r="D22" s="4">
        <f t="shared" si="2"/>
        <v>1.5813586097946286</v>
      </c>
      <c r="E22" s="4">
        <f t="shared" si="3"/>
        <v>2.7201086956521738</v>
      </c>
      <c r="G22" s="4">
        <f t="shared" si="1"/>
        <v>1.0339660339660339</v>
      </c>
    </row>
    <row r="23" spans="1:7" x14ac:dyDescent="0.2">
      <c r="A23" s="4">
        <f>IF('True_Odds_Calculator_2-way'!A24="","",'True_Odds_Calculator_2-way'!A24)</f>
        <v>1.71</v>
      </c>
      <c r="B23" s="4">
        <f>IF('True_Odds_Calculator_2-way'!B24="","",'True_Odds_Calculator_2-way'!B24)</f>
        <v>2.25</v>
      </c>
      <c r="C23" s="4">
        <f t="shared" si="0"/>
        <v>2.9239766081871288E-2</v>
      </c>
      <c r="D23" s="4">
        <f t="shared" si="2"/>
        <v>1.7538461538461536</v>
      </c>
      <c r="E23" s="4">
        <f t="shared" si="3"/>
        <v>2.3265306122448979</v>
      </c>
      <c r="G23" s="4">
        <f t="shared" si="1"/>
        <v>1.0292397660818713</v>
      </c>
    </row>
    <row r="24" spans="1:7" x14ac:dyDescent="0.2">
      <c r="A24" s="4">
        <f>IF('True_Odds_Calculator_2-way'!A25="","",'True_Odds_Calculator_2-way'!A25)</f>
        <v>1.79</v>
      </c>
      <c r="B24" s="4">
        <f>IF('True_Odds_Calculator_2-way'!B25="","",'True_Odds_Calculator_2-way'!B25)</f>
        <v>2.13</v>
      </c>
      <c r="C24" s="4">
        <f t="shared" si="0"/>
        <v>2.8142785952212312E-2</v>
      </c>
      <c r="D24" s="4">
        <f t="shared" si="2"/>
        <v>1.8362511137332338</v>
      </c>
      <c r="E24" s="4">
        <f t="shared" si="3"/>
        <v>2.1958130561234772</v>
      </c>
      <c r="G24" s="4">
        <f t="shared" si="1"/>
        <v>1.0281427859522123</v>
      </c>
    </row>
    <row r="25" spans="1:7" x14ac:dyDescent="0.2">
      <c r="A25" s="4">
        <f>IF('True_Odds_Calculator_2-way'!A26="","",'True_Odds_Calculator_2-way'!A26)</f>
        <v>2.0699999999999998</v>
      </c>
      <c r="B25" s="4">
        <f>IF('True_Odds_Calculator_2-way'!B26="","",'True_Odds_Calculator_2-way'!B26)</f>
        <v>1.85</v>
      </c>
      <c r="C25" s="4">
        <f t="shared" si="0"/>
        <v>2.3632327980154022E-2</v>
      </c>
      <c r="D25" s="4">
        <f t="shared" si="2"/>
        <v>2.1219005402410303</v>
      </c>
      <c r="E25" s="4">
        <f t="shared" si="3"/>
        <v>1.8913446104457341</v>
      </c>
      <c r="G25" s="4">
        <f t="shared" si="1"/>
        <v>1.023632327980154</v>
      </c>
    </row>
    <row r="26" spans="1:7" x14ac:dyDescent="0.2">
      <c r="A26" s="4">
        <f>IF('True_Odds_Calculator_2-way'!A27="","",'True_Odds_Calculator_2-way'!A27)</f>
        <v>1.58</v>
      </c>
      <c r="B26" s="4">
        <f>IF('True_Odds_Calculator_2-way'!B27="","",'True_Odds_Calculator_2-way'!B27)</f>
        <v>2.5</v>
      </c>
      <c r="C26" s="4">
        <f t="shared" si="0"/>
        <v>3.2911392405063244E-2</v>
      </c>
      <c r="D26" s="4">
        <f t="shared" si="2"/>
        <v>1.62217659137577</v>
      </c>
      <c r="E26" s="4">
        <f t="shared" si="3"/>
        <v>2.6072607260726071</v>
      </c>
      <c r="G26" s="4">
        <f t="shared" si="1"/>
        <v>1.0329113924050632</v>
      </c>
    </row>
    <row r="27" spans="1:7" x14ac:dyDescent="0.2">
      <c r="A27" s="4">
        <f>IF('True_Odds_Calculator_2-way'!A28="","",'True_Odds_Calculator_2-way'!A28)</f>
        <v>2.0699999999999998</v>
      </c>
      <c r="B27" s="4">
        <f>IF('True_Odds_Calculator_2-way'!B28="","",'True_Odds_Calculator_2-way'!B28)</f>
        <v>1.83</v>
      </c>
      <c r="C27" s="4">
        <f t="shared" si="0"/>
        <v>2.9539874871307603E-2</v>
      </c>
      <c r="D27" s="4">
        <f t="shared" si="2"/>
        <v>2.1352836729517204</v>
      </c>
      <c r="E27" s="4">
        <f t="shared" si="3"/>
        <v>1.8808371192373576</v>
      </c>
      <c r="G27" s="4">
        <f t="shared" si="1"/>
        <v>1.0295398748713076</v>
      </c>
    </row>
    <row r="28" spans="1:7" x14ac:dyDescent="0.2">
      <c r="A28" s="4">
        <f>IF('True_Odds_Calculator_2-way'!A29="","",'True_Odds_Calculator_2-way'!A29)</f>
        <v>2.11</v>
      </c>
      <c r="B28" s="4">
        <f>IF('True_Odds_Calculator_2-way'!B29="","",'True_Odds_Calculator_2-way'!B29)</f>
        <v>1.79</v>
      </c>
      <c r="C28" s="4">
        <f t="shared" si="0"/>
        <v>3.2592867166194583E-2</v>
      </c>
      <c r="D28" s="4">
        <f t="shared" si="2"/>
        <v>2.1851369724319478</v>
      </c>
      <c r="E28" s="4">
        <f t="shared" si="3"/>
        <v>1.8437843247333352</v>
      </c>
      <c r="G28" s="4">
        <f t="shared" si="1"/>
        <v>1.0325928671661946</v>
      </c>
    </row>
    <row r="29" spans="1:7" x14ac:dyDescent="0.2">
      <c r="A29" s="4">
        <f>IF('True_Odds_Calculator_2-way'!A30="","",'True_Odds_Calculator_2-way'!A30)</f>
        <v>1.66</v>
      </c>
      <c r="B29" s="4">
        <f>IF('True_Odds_Calculator_2-way'!B30="","",'True_Odds_Calculator_2-way'!B30)</f>
        <v>2.33</v>
      </c>
      <c r="C29" s="4">
        <f t="shared" si="0"/>
        <v>3.1594187910440219E-2</v>
      </c>
      <c r="D29" s="4">
        <f t="shared" si="2"/>
        <v>1.7047027193794351</v>
      </c>
      <c r="E29" s="4">
        <f t="shared" si="3"/>
        <v>2.4190380886859724</v>
      </c>
      <c r="G29" s="4">
        <f t="shared" si="1"/>
        <v>1.0315941879104402</v>
      </c>
    </row>
    <row r="30" spans="1:7" x14ac:dyDescent="0.2">
      <c r="A30" s="4">
        <f>IF('True_Odds_Calculator_2-way'!A31="","",'True_Odds_Calculator_2-way'!A31)</f>
        <v>2.35</v>
      </c>
      <c r="B30" s="4">
        <f>IF('True_Odds_Calculator_2-way'!B31="","",'True_Odds_Calculator_2-way'!B31)</f>
        <v>1.66</v>
      </c>
      <c r="C30" s="4">
        <f t="shared" si="0"/>
        <v>2.7941553447834E-2</v>
      </c>
      <c r="D30" s="4">
        <f t="shared" si="2"/>
        <v>2.4297726564933044</v>
      </c>
      <c r="E30" s="4">
        <f t="shared" si="3"/>
        <v>1.6994118928338053</v>
      </c>
      <c r="G30" s="4">
        <f t="shared" si="1"/>
        <v>1.027941553447834</v>
      </c>
    </row>
    <row r="31" spans="1:7" x14ac:dyDescent="0.2">
      <c r="A31" s="4">
        <f>IF('True_Odds_Calculator_2-way'!A32="","",'True_Odds_Calculator_2-way'!A32)</f>
        <v>2.06</v>
      </c>
      <c r="B31" s="4">
        <f>IF('True_Odds_Calculator_2-way'!B32="","",'True_Odds_Calculator_2-way'!B32)</f>
        <v>1.85</v>
      </c>
      <c r="C31" s="4">
        <f t="shared" si="0"/>
        <v>2.5977433744424072E-2</v>
      </c>
      <c r="D31" s="4">
        <f t="shared" si="2"/>
        <v>2.1166342682588173</v>
      </c>
      <c r="E31" s="4">
        <f t="shared" si="3"/>
        <v>1.8955483710519774</v>
      </c>
      <c r="G31" s="4">
        <f t="shared" si="1"/>
        <v>1.0259774337444241</v>
      </c>
    </row>
    <row r="32" spans="1:7" x14ac:dyDescent="0.2">
      <c r="A32" s="4">
        <f>IF('True_Odds_Calculator_2-way'!A33="","",'True_Odds_Calculator_2-way'!A33)</f>
        <v>1.7</v>
      </c>
      <c r="B32" s="4">
        <f>IF('True_Odds_Calculator_2-way'!B33="","",'True_Odds_Calculator_2-way'!B33)</f>
        <v>2.27</v>
      </c>
      <c r="C32" s="4">
        <f t="shared" si="0"/>
        <v>2.876392847888054E-2</v>
      </c>
      <c r="D32" s="4">
        <f t="shared" si="2"/>
        <v>1.7426055543011967</v>
      </c>
      <c r="E32" s="4">
        <f t="shared" si="3"/>
        <v>2.3466099118273029</v>
      </c>
      <c r="G32" s="4">
        <f t="shared" si="1"/>
        <v>1.0287639284788805</v>
      </c>
    </row>
    <row r="33" spans="1:7" x14ac:dyDescent="0.2">
      <c r="A33" s="4">
        <f>IF('True_Odds_Calculator_2-way'!A34="","",'True_Odds_Calculator_2-way'!A34)</f>
        <v>2.23</v>
      </c>
      <c r="B33" s="4">
        <f>IF('True_Odds_Calculator_2-way'!B34="","",'True_Odds_Calculator_2-way'!B34)</f>
        <v>1.72</v>
      </c>
      <c r="C33" s="4">
        <f t="shared" si="0"/>
        <v>2.982584211075201E-2</v>
      </c>
      <c r="D33" s="4">
        <f t="shared" si="2"/>
        <v>2.3067115708443593</v>
      </c>
      <c r="E33" s="4">
        <f t="shared" si="3"/>
        <v>1.7652798232695142</v>
      </c>
      <c r="G33" s="4">
        <f t="shared" si="1"/>
        <v>1.029825842110752</v>
      </c>
    </row>
    <row r="34" spans="1:7" x14ac:dyDescent="0.2">
      <c r="A34" s="4">
        <f>IF('True_Odds_Calculator_2-way'!A35="","",'True_Odds_Calculator_2-way'!A35)</f>
        <v>1.59</v>
      </c>
      <c r="B34" s="4">
        <f>IF('True_Odds_Calculator_2-way'!B35="","",'True_Odds_Calculator_2-way'!B35)</f>
        <v>2.4700000000000002</v>
      </c>
      <c r="C34" s="4">
        <f t="shared" si="0"/>
        <v>3.37891172052045E-2</v>
      </c>
      <c r="D34" s="4">
        <f t="shared" si="2"/>
        <v>1.6338901254342355</v>
      </c>
      <c r="E34" s="4">
        <f t="shared" si="3"/>
        <v>2.5775604633610079</v>
      </c>
      <c r="G34" s="4">
        <f t="shared" si="1"/>
        <v>1.0337891172052045</v>
      </c>
    </row>
    <row r="35" spans="1:7" x14ac:dyDescent="0.2">
      <c r="A35" s="4">
        <f>IF('True_Odds_Calculator_2-way'!A36="","",'True_Odds_Calculator_2-way'!A36)</f>
        <v>1.83</v>
      </c>
      <c r="B35" s="4">
        <f>IF('True_Odds_Calculator_2-way'!B36="","",'True_Odds_Calculator_2-way'!B36)</f>
        <v>2.0699999999999998</v>
      </c>
      <c r="C35" s="4">
        <f t="shared" si="0"/>
        <v>2.9539874871307603E-2</v>
      </c>
      <c r="D35" s="4">
        <f t="shared" si="2"/>
        <v>1.8808371192373576</v>
      </c>
      <c r="E35" s="4">
        <f t="shared" si="3"/>
        <v>2.1352836729517204</v>
      </c>
      <c r="G35" s="4">
        <f t="shared" si="1"/>
        <v>1.0295398748713076</v>
      </c>
    </row>
    <row r="36" spans="1:7" x14ac:dyDescent="0.2">
      <c r="A36" s="4">
        <f>IF('True_Odds_Calculator_2-way'!A37="","",'True_Odds_Calculator_2-way'!A37)</f>
        <v>2.14</v>
      </c>
      <c r="B36" s="4">
        <f>IF('True_Odds_Calculator_2-way'!B37="","",'True_Odds_Calculator_2-way'!B37)</f>
        <v>1.77</v>
      </c>
      <c r="C36" s="4">
        <f t="shared" si="0"/>
        <v>3.2261471038597556E-2</v>
      </c>
      <c r="D36" s="4">
        <f t="shared" si="2"/>
        <v>2.216513546725964</v>
      </c>
      <c r="E36" s="4">
        <f t="shared" si="3"/>
        <v>1.822021261243927</v>
      </c>
      <c r="G36" s="4">
        <f t="shared" si="1"/>
        <v>1.0322614710385976</v>
      </c>
    </row>
    <row r="37" spans="1:7" x14ac:dyDescent="0.2">
      <c r="A37" s="4">
        <f>IF('True_Odds_Calculator_2-way'!A38="","",'True_Odds_Calculator_2-way'!A38)</f>
        <v>2.36</v>
      </c>
      <c r="B37" s="4">
        <f>IF('True_Odds_Calculator_2-way'!B38="","",'True_Odds_Calculator_2-way'!B38)</f>
        <v>1.64</v>
      </c>
      <c r="C37" s="4">
        <f t="shared" si="0"/>
        <v>3.3484911120297722E-2</v>
      </c>
      <c r="D37" s="4">
        <f t="shared" si="2"/>
        <v>2.4570848146267141</v>
      </c>
      <c r="E37" s="4">
        <f t="shared" si="3"/>
        <v>1.6863018473335656</v>
      </c>
      <c r="G37" s="4">
        <f t="shared" si="1"/>
        <v>1.0334849111202977</v>
      </c>
    </row>
    <row r="38" spans="1:7" x14ac:dyDescent="0.2">
      <c r="A38" s="4">
        <f>IF('True_Odds_Calculator_2-way'!A39="","",'True_Odds_Calculator_2-way'!A39)</f>
        <v>2.2400000000000002</v>
      </c>
      <c r="B38" s="4">
        <f>IF('True_Odds_Calculator_2-way'!B39="","",'True_Odds_Calculator_2-way'!B39)</f>
        <v>1.69</v>
      </c>
      <c r="C38" s="4">
        <f t="shared" si="0"/>
        <v>3.8144547759932479E-2</v>
      </c>
      <c r="D38" s="4">
        <f t="shared" si="2"/>
        <v>2.3399678575843743</v>
      </c>
      <c r="E38" s="4">
        <f t="shared" si="3"/>
        <v>1.7462865578005351</v>
      </c>
      <c r="G38" s="4">
        <f t="shared" si="1"/>
        <v>1.0381445477599325</v>
      </c>
    </row>
    <row r="39" spans="1:7" x14ac:dyDescent="0.2">
      <c r="A39" s="4">
        <f>IF('True_Odds_Calculator_2-way'!A40="","",'True_Odds_Calculator_2-way'!A40)</f>
        <v>1.98</v>
      </c>
      <c r="B39" s="4">
        <f>IF('True_Odds_Calculator_2-way'!B40="","",'True_Odds_Calculator_2-way'!B40)</f>
        <v>1.91</v>
      </c>
      <c r="C39" s="4">
        <f t="shared" si="0"/>
        <v>2.861071447458885E-2</v>
      </c>
      <c r="D39" s="4">
        <f t="shared" si="2"/>
        <v>2.0377175494369308</v>
      </c>
      <c r="E39" s="4">
        <f t="shared" si="3"/>
        <v>1.9636533568721115</v>
      </c>
      <c r="G39" s="4">
        <f t="shared" si="1"/>
        <v>1.0286107144745888</v>
      </c>
    </row>
    <row r="40" spans="1:7" x14ac:dyDescent="0.2">
      <c r="A40" s="4">
        <f>IF('True_Odds_Calculator_2-way'!A41="","",'True_Odds_Calculator_2-way'!A41)</f>
        <v>2.11</v>
      </c>
      <c r="B40" s="4">
        <f>IF('True_Odds_Calculator_2-way'!B41="","",'True_Odds_Calculator_2-way'!B41)</f>
        <v>1.79</v>
      </c>
      <c r="C40" s="4">
        <f t="shared" si="0"/>
        <v>3.2592867166194583E-2</v>
      </c>
      <c r="D40" s="4">
        <f t="shared" si="2"/>
        <v>2.1851369724319478</v>
      </c>
      <c r="E40" s="4">
        <f t="shared" si="3"/>
        <v>1.8437843247333352</v>
      </c>
      <c r="G40" s="4">
        <f t="shared" si="1"/>
        <v>1.0325928671661946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</v>
      </c>
      <c r="C41" s="4">
        <f t="shared" si="0"/>
        <v>3.4836065573770503E-2</v>
      </c>
      <c r="D41" s="4">
        <f t="shared" si="2"/>
        <v>2.548302872062663</v>
      </c>
      <c r="E41" s="4">
        <f t="shared" si="3"/>
        <v>1.6458684654300169</v>
      </c>
      <c r="G41" s="4">
        <f t="shared" si="1"/>
        <v>1.0348360655737705</v>
      </c>
    </row>
    <row r="42" spans="1:7" x14ac:dyDescent="0.2">
      <c r="A42" s="4">
        <f>IF('True_Odds_Calculator_2-way'!A43="","",'True_Odds_Calculator_2-way'!A43)</f>
        <v>2.29</v>
      </c>
      <c r="B42" s="4">
        <f>IF('True_Odds_Calculator_2-way'!B43="","",'True_Odds_Calculator_2-way'!B43)</f>
        <v>1.68</v>
      </c>
      <c r="C42" s="4">
        <f t="shared" si="0"/>
        <v>3.1919317945518833E-2</v>
      </c>
      <c r="D42" s="4">
        <f t="shared" si="2"/>
        <v>2.3768688990485605</v>
      </c>
      <c r="E42" s="4">
        <f t="shared" si="3"/>
        <v>1.7262855604415328</v>
      </c>
      <c r="G42" s="4">
        <f t="shared" si="1"/>
        <v>1.0319193179455188</v>
      </c>
    </row>
    <row r="43" spans="1:7" x14ac:dyDescent="0.2">
      <c r="A43" s="4">
        <f>IF('True_Odds_Calculator_2-way'!A44="","",'True_Odds_Calculator_2-way'!A44)</f>
        <v>2.13</v>
      </c>
      <c r="B43" s="4">
        <f>IF('True_Odds_Calculator_2-way'!B44="","",'True_Odds_Calculator_2-way'!B44)</f>
        <v>1.76</v>
      </c>
      <c r="C43" s="4">
        <f t="shared" si="0"/>
        <v>3.7665386256935607E-2</v>
      </c>
      <c r="D43" s="4">
        <f t="shared" si="2"/>
        <v>2.2190126672191313</v>
      </c>
      <c r="E43" s="4">
        <f t="shared" si="3"/>
        <v>1.8203360202000585</v>
      </c>
      <c r="G43" s="4">
        <f t="shared" si="1"/>
        <v>1.0376653862569356</v>
      </c>
    </row>
    <row r="44" spans="1:7" x14ac:dyDescent="0.2">
      <c r="A44" s="4">
        <f>IF('True_Odds_Calculator_2-way'!A45="","",'True_Odds_Calculator_2-way'!A45)</f>
        <v>2.04</v>
      </c>
      <c r="B44" s="4">
        <f>IF('True_Odds_Calculator_2-way'!B45="","",'True_Odds_Calculator_2-way'!B45)</f>
        <v>1.85</v>
      </c>
      <c r="C44" s="4">
        <f t="shared" si="0"/>
        <v>3.0736618971912932E-2</v>
      </c>
      <c r="D44" s="4">
        <f t="shared" si="2"/>
        <v>2.1060267857142851</v>
      </c>
      <c r="E44" s="4">
        <f t="shared" si="3"/>
        <v>1.9041372351160444</v>
      </c>
      <c r="G44" s="4">
        <f t="shared" si="1"/>
        <v>1.0307366189719129</v>
      </c>
    </row>
    <row r="45" spans="1:7" x14ac:dyDescent="0.2">
      <c r="A45" s="4">
        <f>IF('True_Odds_Calculator_2-way'!A46="","",'True_Odds_Calculator_2-way'!A46)</f>
        <v>2.4300000000000002</v>
      </c>
      <c r="B45" s="4">
        <f>IF('True_Odds_Calculator_2-way'!B46="","",'True_Odds_Calculator_2-way'!B46)</f>
        <v>1.61</v>
      </c>
      <c r="C45" s="4">
        <f t="shared" si="0"/>
        <v>3.2640646167216181E-2</v>
      </c>
      <c r="D45" s="4">
        <f t="shared" si="2"/>
        <v>2.5303495779840248</v>
      </c>
      <c r="E45" s="4">
        <f t="shared" si="3"/>
        <v>1.6534454704900365</v>
      </c>
      <c r="G45" s="4">
        <f t="shared" si="1"/>
        <v>1.0326406461672162</v>
      </c>
    </row>
    <row r="46" spans="1:7" x14ac:dyDescent="0.2">
      <c r="A46" s="4">
        <f>IF('True_Odds_Calculator_2-way'!A47="","",'True_Odds_Calculator_2-way'!A47)</f>
        <v>2.0499999999999998</v>
      </c>
      <c r="B46" s="4">
        <f>IF('True_Odds_Calculator_2-way'!B47="","",'True_Odds_Calculator_2-way'!B47)</f>
        <v>1.85</v>
      </c>
      <c r="C46" s="4">
        <f t="shared" si="0"/>
        <v>2.8345418589321048E-2</v>
      </c>
      <c r="D46" s="4">
        <f t="shared" si="2"/>
        <v>2.1113430758524703</v>
      </c>
      <c r="E46" s="4">
        <f t="shared" si="3"/>
        <v>1.8998121477770822</v>
      </c>
      <c r="G46" s="4">
        <f t="shared" si="1"/>
        <v>1.028345418589321</v>
      </c>
    </row>
    <row r="47" spans="1:7" x14ac:dyDescent="0.2">
      <c r="A47" s="4">
        <f>IF('True_Odds_Calculator_2-way'!A48="","",'True_Odds_Calculator_2-way'!A48)</f>
        <v>1.79</v>
      </c>
      <c r="B47" s="4">
        <f>IF('True_Odds_Calculator_2-way'!B48="","",'True_Odds_Calculator_2-way'!B48)</f>
        <v>2.08</v>
      </c>
      <c r="C47" s="4">
        <f t="shared" si="0"/>
        <v>3.9428448646325664E-2</v>
      </c>
      <c r="D47" s="4">
        <f t="shared" si="2"/>
        <v>1.8554769261437256</v>
      </c>
      <c r="E47" s="4">
        <f t="shared" si="3"/>
        <v>2.1689385995572641</v>
      </c>
      <c r="G47" s="4">
        <f t="shared" si="1"/>
        <v>1.0394284486463257</v>
      </c>
    </row>
    <row r="48" spans="1:7" x14ac:dyDescent="0.2">
      <c r="A48" s="4">
        <f>IF('True_Odds_Calculator_2-way'!A49="","",'True_Odds_Calculator_2-way'!A49)</f>
        <v>2.1800000000000002</v>
      </c>
      <c r="B48" s="4">
        <f>IF('True_Odds_Calculator_2-way'!B49="","",'True_Odds_Calculator_2-way'!B49)</f>
        <v>1.73</v>
      </c>
      <c r="C48" s="4">
        <f t="shared" si="0"/>
        <v>3.6750278411200155E-2</v>
      </c>
      <c r="D48" s="4">
        <f t="shared" si="2"/>
        <v>2.2709700728608424</v>
      </c>
      <c r="E48" s="4">
        <f t="shared" si="3"/>
        <v>1.7868005874828257</v>
      </c>
      <c r="G48" s="4">
        <f t="shared" si="1"/>
        <v>1.0367502784112002</v>
      </c>
    </row>
    <row r="49" spans="1:7" x14ac:dyDescent="0.2">
      <c r="A49" s="4">
        <f>IF('True_Odds_Calculator_2-way'!A50="","",'True_Odds_Calculator_2-way'!A50)</f>
        <v>2.0699999999999998</v>
      </c>
      <c r="B49" s="4">
        <f>IF('True_Odds_Calculator_2-way'!B50="","",'True_Odds_Calculator_2-way'!B50)</f>
        <v>1.8</v>
      </c>
      <c r="C49" s="4">
        <f t="shared" si="0"/>
        <v>3.8647342995169254E-2</v>
      </c>
      <c r="D49" s="4">
        <f t="shared" si="2"/>
        <v>2.15625</v>
      </c>
      <c r="E49" s="4">
        <f t="shared" si="3"/>
        <v>1.8648648648648651</v>
      </c>
      <c r="G49" s="4">
        <f t="shared" si="1"/>
        <v>1.0386473429951693</v>
      </c>
    </row>
    <row r="50" spans="1:7" x14ac:dyDescent="0.2">
      <c r="A50" s="4">
        <f>IF('True_Odds_Calculator_2-way'!A51="","",'True_Odds_Calculator_2-way'!A51)</f>
        <v>1.92</v>
      </c>
      <c r="B50" s="4">
        <f>IF('True_Odds_Calculator_2-way'!B51="","",'True_Odds_Calculator_2-way'!B51)</f>
        <v>1.95</v>
      </c>
      <c r="C50" s="4">
        <f t="shared" si="0"/>
        <v>3.3653846153846256E-2</v>
      </c>
      <c r="D50" s="4">
        <f t="shared" si="2"/>
        <v>1.9841017488076311</v>
      </c>
      <c r="E50" s="4">
        <f t="shared" si="3"/>
        <v>2.0161550888529889</v>
      </c>
      <c r="G50" s="4">
        <f t="shared" si="1"/>
        <v>1.0336538461538463</v>
      </c>
    </row>
    <row r="51" spans="1:7" x14ac:dyDescent="0.2">
      <c r="A51" s="4">
        <f>IF('True_Odds_Calculator_2-way'!A52="","",'True_Odds_Calculator_2-way'!A52)</f>
        <v>1.93</v>
      </c>
      <c r="B51" s="4">
        <f>IF('True_Odds_Calculator_2-way'!B52="","",'True_Odds_Calculator_2-way'!B52)</f>
        <v>1.93</v>
      </c>
      <c r="C51" s="4">
        <f t="shared" si="0"/>
        <v>3.62694300518136E-2</v>
      </c>
      <c r="D51" s="4">
        <f t="shared" si="2"/>
        <v>2.0000000000000004</v>
      </c>
      <c r="E51" s="4">
        <f t="shared" si="3"/>
        <v>2.0000000000000004</v>
      </c>
      <c r="G51" s="4">
        <f t="shared" si="1"/>
        <v>1.0362694300518136</v>
      </c>
    </row>
    <row r="52" spans="1:7" x14ac:dyDescent="0.2">
      <c r="A52" s="4">
        <f>IF('True_Odds_Calculator_2-way'!A53="","",'True_Odds_Calculator_2-way'!A53)</f>
        <v>2.1800000000000002</v>
      </c>
      <c r="B52" s="4">
        <f>IF('True_Odds_Calculator_2-way'!B53="","",'True_Odds_Calculator_2-way'!B53)</f>
        <v>1.73</v>
      </c>
      <c r="C52" s="4">
        <f t="shared" si="0"/>
        <v>3.6750278411200155E-2</v>
      </c>
      <c r="D52" s="4">
        <f t="shared" si="2"/>
        <v>2.2709700728608424</v>
      </c>
      <c r="E52" s="4">
        <f t="shared" si="3"/>
        <v>1.7868005874828257</v>
      </c>
      <c r="G52" s="4">
        <f t="shared" si="1"/>
        <v>1.0367502784112002</v>
      </c>
    </row>
    <row r="53" spans="1:7" x14ac:dyDescent="0.2">
      <c r="A53" s="4">
        <f>IF('True_Odds_Calculator_2-way'!A54="","",'True_Odds_Calculator_2-way'!A54)</f>
        <v>2.08</v>
      </c>
      <c r="B53" s="4">
        <f>IF('True_Odds_Calculator_2-way'!B54="","",'True_Odds_Calculator_2-way'!B54)</f>
        <v>1.79</v>
      </c>
      <c r="C53" s="4">
        <f t="shared" si="0"/>
        <v>3.9428448646325664E-2</v>
      </c>
      <c r="D53" s="4">
        <f t="shared" si="2"/>
        <v>2.1689385995572641</v>
      </c>
      <c r="E53" s="4">
        <f t="shared" si="3"/>
        <v>1.8554769261437256</v>
      </c>
      <c r="G53" s="4">
        <f t="shared" si="1"/>
        <v>1.0394284486463257</v>
      </c>
    </row>
    <row r="54" spans="1:7" x14ac:dyDescent="0.2">
      <c r="A54" s="4">
        <f>IF('True_Odds_Calculator_2-way'!A55="","",'True_Odds_Calculator_2-way'!A55)</f>
        <v>2.27</v>
      </c>
      <c r="B54" s="4">
        <f>IF('True_Odds_Calculator_2-way'!B55="","",'True_Odds_Calculator_2-way'!B55)</f>
        <v>1.67</v>
      </c>
      <c r="C54" s="4">
        <f t="shared" si="0"/>
        <v>3.9331029570814469E-2</v>
      </c>
      <c r="D54" s="4">
        <f t="shared" si="2"/>
        <v>2.3760694474913038</v>
      </c>
      <c r="E54" s="4">
        <f t="shared" si="3"/>
        <v>1.7267075087111983</v>
      </c>
      <c r="G54" s="4">
        <f t="shared" si="1"/>
        <v>1.0393310295708145</v>
      </c>
    </row>
    <row r="55" spans="1:7" x14ac:dyDescent="0.2">
      <c r="A55" s="4">
        <f>IF('True_Odds_Calculator_2-way'!A56="","",'True_Odds_Calculator_2-way'!A56)</f>
        <v>2.11</v>
      </c>
      <c r="B55" s="4">
        <f>IF('True_Odds_Calculator_2-way'!B56="","",'True_Odds_Calculator_2-way'!B56)</f>
        <v>1.78</v>
      </c>
      <c r="C55" s="4">
        <f t="shared" si="0"/>
        <v>3.5731402098088338E-2</v>
      </c>
      <c r="D55" s="4">
        <f t="shared" si="2"/>
        <v>2.1926557300484557</v>
      </c>
      <c r="E55" s="4">
        <f t="shared" si="3"/>
        <v>1.8384649273092173</v>
      </c>
      <c r="G55" s="4">
        <f t="shared" si="1"/>
        <v>1.0357314020980883</v>
      </c>
    </row>
    <row r="56" spans="1:7" x14ac:dyDescent="0.2">
      <c r="A56" s="4">
        <f>IF('True_Odds_Calculator_2-way'!A57="","",'True_Odds_Calculator_2-way'!A57)</f>
        <v>1.79</v>
      </c>
      <c r="B56" s="4">
        <f>IF('True_Odds_Calculator_2-way'!B57="","",'True_Odds_Calculator_2-way'!B57)</f>
        <v>2.09</v>
      </c>
      <c r="C56" s="4">
        <f t="shared" si="0"/>
        <v>3.7128117398625982E-2</v>
      </c>
      <c r="D56" s="4">
        <f t="shared" si="2"/>
        <v>1.8515255747197545</v>
      </c>
      <c r="E56" s="4">
        <f t="shared" si="3"/>
        <v>2.1743628490889537</v>
      </c>
      <c r="G56" s="4">
        <f t="shared" si="1"/>
        <v>1.037128117398626</v>
      </c>
    </row>
    <row r="57" spans="1:7" x14ac:dyDescent="0.2">
      <c r="A57" s="4">
        <f>IF('True_Odds_Calculator_2-way'!A58="","",'True_Odds_Calculator_2-way'!A58)</f>
        <v>2</v>
      </c>
      <c r="B57" s="4">
        <f>IF('True_Odds_Calculator_2-way'!B58="","",'True_Odds_Calculator_2-way'!B58)</f>
        <v>1.87</v>
      </c>
      <c r="C57" s="4">
        <f t="shared" si="0"/>
        <v>3.475935828876997E-2</v>
      </c>
      <c r="D57" s="4">
        <f t="shared" si="2"/>
        <v>2.0720221606648197</v>
      </c>
      <c r="E57" s="4">
        <f t="shared" si="3"/>
        <v>1.9328165374677002</v>
      </c>
      <c r="G57" s="4">
        <f t="shared" si="1"/>
        <v>1.03475935828877</v>
      </c>
    </row>
    <row r="58" spans="1:7" x14ac:dyDescent="0.2">
      <c r="A58" s="4">
        <f>IF('True_Odds_Calculator_2-way'!A59="","",'True_Odds_Calculator_2-way'!A59)</f>
        <v>2.17</v>
      </c>
      <c r="B58" s="4">
        <f>IF('True_Odds_Calculator_2-way'!B59="","",'True_Odds_Calculator_2-way'!B59)</f>
        <v>1.73</v>
      </c>
      <c r="C58" s="4">
        <f t="shared" si="0"/>
        <v>3.8864175168482618E-2</v>
      </c>
      <c r="D58" s="4">
        <f t="shared" si="2"/>
        <v>2.2655321203343295</v>
      </c>
      <c r="E58" s="4">
        <f t="shared" si="3"/>
        <v>1.7901814453637255</v>
      </c>
      <c r="G58" s="4">
        <f t="shared" si="1"/>
        <v>1.0388641751684826</v>
      </c>
    </row>
    <row r="59" spans="1:7" x14ac:dyDescent="0.2">
      <c r="A59" s="4">
        <f>IF('True_Odds_Calculator_2-way'!A60="","",'True_Odds_Calculator_2-way'!A60)</f>
        <v>2.37</v>
      </c>
      <c r="B59" s="4">
        <f>IF('True_Odds_Calculator_2-way'!B60="","",'True_Odds_Calculator_2-way'!B60)</f>
        <v>1.62</v>
      </c>
      <c r="C59" s="4">
        <f t="shared" si="0"/>
        <v>3.9224878887325954E-2</v>
      </c>
      <c r="D59" s="4">
        <f t="shared" si="2"/>
        <v>2.4855311711011843</v>
      </c>
      <c r="E59" s="4">
        <f t="shared" si="3"/>
        <v>1.6731598901817231</v>
      </c>
      <c r="G59" s="4">
        <f t="shared" si="1"/>
        <v>1.039224878887326</v>
      </c>
    </row>
    <row r="60" spans="1:7" x14ac:dyDescent="0.2">
      <c r="A60" s="4">
        <f>IF('True_Odds_Calculator_2-way'!A61="","",'True_Odds_Calculator_2-way'!A61)</f>
        <v>2.46</v>
      </c>
      <c r="B60" s="4">
        <f>IF('True_Odds_Calculator_2-way'!B61="","",'True_Odds_Calculator_2-way'!B61)</f>
        <v>1.58</v>
      </c>
      <c r="C60" s="4">
        <f t="shared" si="0"/>
        <v>3.9415457445713731E-2</v>
      </c>
      <c r="D60" s="4">
        <f t="shared" si="2"/>
        <v>2.5853398962352006</v>
      </c>
      <c r="E60" s="4">
        <f t="shared" si="3"/>
        <v>1.630779558613745</v>
      </c>
      <c r="G60" s="4">
        <f t="shared" si="1"/>
        <v>1.0394154574457137</v>
      </c>
    </row>
    <row r="61" spans="1:7" x14ac:dyDescent="0.2">
      <c r="A61" s="4">
        <f>IF('True_Odds_Calculator_2-way'!A62="","",'True_Odds_Calculator_2-way'!A62)</f>
        <v>2.25</v>
      </c>
      <c r="B61" s="4">
        <f>IF('True_Odds_Calculator_2-way'!B62="","",'True_Odds_Calculator_2-way'!B62)</f>
        <v>1.68</v>
      </c>
      <c r="C61" s="4">
        <f t="shared" si="0"/>
        <v>3.9682539682539542E-2</v>
      </c>
      <c r="D61" s="4">
        <f t="shared" si="2"/>
        <v>2.3551401869158877</v>
      </c>
      <c r="E61" s="4">
        <f t="shared" si="3"/>
        <v>1.7379310344827583</v>
      </c>
      <c r="G61" s="4">
        <f t="shared" si="1"/>
        <v>1.0396825396825395</v>
      </c>
    </row>
    <row r="62" spans="1:7" x14ac:dyDescent="0.2">
      <c r="A62" s="4">
        <f>IF('True_Odds_Calculator_2-way'!A63="","",'True_Odds_Calculator_2-way'!A63)</f>
        <v>2.31</v>
      </c>
      <c r="B62" s="4">
        <f>IF('True_Odds_Calculator_2-way'!B63="","",'True_Odds_Calculator_2-way'!B63)</f>
        <v>1.65</v>
      </c>
      <c r="C62" s="4">
        <f t="shared" si="0"/>
        <v>3.8961038961038863E-2</v>
      </c>
      <c r="D62" s="4">
        <f t="shared" si="2"/>
        <v>2.418848167539267</v>
      </c>
      <c r="E62" s="4">
        <f t="shared" si="3"/>
        <v>1.7047970479704795</v>
      </c>
      <c r="G62" s="4">
        <f t="shared" si="1"/>
        <v>1.0389610389610389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1.79</v>
      </c>
      <c r="C63" s="4">
        <f t="shared" si="0"/>
        <v>3.9428448646325664E-2</v>
      </c>
      <c r="D63" s="4">
        <f t="shared" si="2"/>
        <v>2.1689385995572641</v>
      </c>
      <c r="E63" s="4">
        <f t="shared" si="3"/>
        <v>1.8554769261437256</v>
      </c>
      <c r="G63" s="4">
        <f t="shared" si="1"/>
        <v>1.0394284486463257</v>
      </c>
    </row>
    <row r="64" spans="1:7" x14ac:dyDescent="0.2">
      <c r="A64" s="4">
        <f>IF('True_Odds_Calculator_2-way'!A65="","",'True_Odds_Calculator_2-way'!A65)</f>
        <v>2.52</v>
      </c>
      <c r="B64" s="4">
        <f>IF('True_Odds_Calculator_2-way'!B65="","",'True_Odds_Calculator_2-way'!B65)</f>
        <v>1.56</v>
      </c>
      <c r="C64" s="4">
        <f t="shared" si="0"/>
        <v>3.7851037851037717E-2</v>
      </c>
      <c r="D64" s="4">
        <f t="shared" si="2"/>
        <v>2.646203554119547</v>
      </c>
      <c r="E64" s="4">
        <f t="shared" si="3"/>
        <v>1.6074582924435721</v>
      </c>
      <c r="G64" s="4">
        <f t="shared" si="1"/>
        <v>1.0378510378510377</v>
      </c>
    </row>
    <row r="65" spans="1:7" x14ac:dyDescent="0.2">
      <c r="A65" s="4">
        <f>IF('True_Odds_Calculator_2-way'!A66="","",'True_Odds_Calculator_2-way'!A66)</f>
        <v>2.37</v>
      </c>
      <c r="B65" s="4">
        <f>IF('True_Odds_Calculator_2-way'!B66="","",'True_Odds_Calculator_2-way'!B66)</f>
        <v>1.62</v>
      </c>
      <c r="C65" s="4">
        <f t="shared" si="0"/>
        <v>3.9224878887325954E-2</v>
      </c>
      <c r="D65" s="4">
        <f t="shared" si="2"/>
        <v>2.4855311711011843</v>
      </c>
      <c r="E65" s="4">
        <f t="shared" si="3"/>
        <v>1.6731598901817231</v>
      </c>
      <c r="G65" s="4">
        <f t="shared" si="1"/>
        <v>1.039224878887326</v>
      </c>
    </row>
    <row r="66" spans="1:7" x14ac:dyDescent="0.2">
      <c r="A66" s="4">
        <f>IF('True_Odds_Calculator_2-way'!A67="","",'True_Odds_Calculator_2-way'!A67)</f>
        <v>2.2599999999999998</v>
      </c>
      <c r="B66" s="4">
        <f>IF('True_Odds_Calculator_2-way'!B67="","",'True_Odds_Calculator_2-way'!B67)</f>
        <v>1.68</v>
      </c>
      <c r="C66" s="4">
        <f t="shared" ref="C66:C129" si="4">IF(A66="","",((1/A66)+(1/B66))-1)</f>
        <v>3.7715971344289834E-2</v>
      </c>
      <c r="D66" s="4">
        <f t="shared" si="2"/>
        <v>2.3606068142253167</v>
      </c>
      <c r="E66" s="4">
        <f t="shared" si="3"/>
        <v>1.7349661853408882</v>
      </c>
      <c r="G66" s="4">
        <f t="shared" ref="G66:G129" si="5">IF(A66="","",C66+1)</f>
        <v>1.0377159713442898</v>
      </c>
    </row>
    <row r="67" spans="1:7" x14ac:dyDescent="0.2">
      <c r="A67" s="4">
        <f>IF('True_Odds_Calculator_2-way'!A68="","",'True_Odds_Calculator_2-way'!A68)</f>
        <v>1.98</v>
      </c>
      <c r="B67" s="4">
        <f>IF('True_Odds_Calculator_2-way'!B68="","",'True_Odds_Calculator_2-way'!B68)</f>
        <v>1.89</v>
      </c>
      <c r="C67" s="4">
        <f t="shared" si="4"/>
        <v>3.4151034151034265E-2</v>
      </c>
      <c r="D67" s="4">
        <f t="shared" ref="D67:D130" si="6">IF(A67="","",(2*A67)/(2-($C67*A67)))</f>
        <v>2.0492853622474128</v>
      </c>
      <c r="E67" s="4">
        <f t="shared" ref="E67:E130" si="7">IF(B67="","",(2*B67)/(2-($C67*B67)))</f>
        <v>1.9530295913574449</v>
      </c>
      <c r="G67" s="4">
        <f t="shared" si="5"/>
        <v>1.0341510341510343</v>
      </c>
    </row>
    <row r="68" spans="1:7" x14ac:dyDescent="0.2">
      <c r="A68" s="4">
        <f>IF('True_Odds_Calculator_2-way'!A69="","",'True_Odds_Calculator_2-way'!A69)</f>
        <v>2.31</v>
      </c>
      <c r="B68" s="4">
        <f>IF('True_Odds_Calculator_2-way'!B69="","",'True_Odds_Calculator_2-way'!B69)</f>
        <v>1.65</v>
      </c>
      <c r="C68" s="4">
        <f t="shared" si="4"/>
        <v>3.8961038961038863E-2</v>
      </c>
      <c r="D68" s="4">
        <f t="shared" si="6"/>
        <v>2.418848167539267</v>
      </c>
      <c r="E68" s="4">
        <f t="shared" si="7"/>
        <v>1.7047970479704795</v>
      </c>
      <c r="G68" s="4">
        <f t="shared" si="5"/>
        <v>1.0389610389610389</v>
      </c>
    </row>
    <row r="69" spans="1:7" x14ac:dyDescent="0.2">
      <c r="A69" s="4">
        <f>IF('True_Odds_Calculator_2-way'!A70="","",'True_Odds_Calculator_2-way'!A70)</f>
        <v>2.35</v>
      </c>
      <c r="B69" s="4">
        <f>IF('True_Odds_Calculator_2-way'!B70="","",'True_Odds_Calculator_2-way'!B70)</f>
        <v>1.63</v>
      </c>
      <c r="C69" s="4">
        <f t="shared" si="4"/>
        <v>3.9028847408954404E-2</v>
      </c>
      <c r="D69" s="4">
        <f t="shared" si="6"/>
        <v>2.4629480790869636</v>
      </c>
      <c r="E69" s="4">
        <f t="shared" si="7"/>
        <v>1.6835512581035048</v>
      </c>
      <c r="G69" s="4">
        <f t="shared" si="5"/>
        <v>1.0390288474089544</v>
      </c>
    </row>
    <row r="70" spans="1:7" x14ac:dyDescent="0.2">
      <c r="A70" s="4">
        <f>IF('True_Odds_Calculator_2-way'!A71="","",'True_Odds_Calculator_2-way'!A71)</f>
        <v>1.93</v>
      </c>
      <c r="B70" s="4">
        <f>IF('True_Odds_Calculator_2-way'!B71="","",'True_Odds_Calculator_2-way'!B71)</f>
        <v>1.94</v>
      </c>
      <c r="C70" s="4">
        <f t="shared" si="4"/>
        <v>3.3598632551679941E-2</v>
      </c>
      <c r="D70" s="4">
        <f t="shared" si="6"/>
        <v>1.9946726333173512</v>
      </c>
      <c r="E70" s="4">
        <f t="shared" si="7"/>
        <v>2.0053558995233249</v>
      </c>
      <c r="G70" s="4">
        <f t="shared" si="5"/>
        <v>1.0335986325516799</v>
      </c>
    </row>
    <row r="71" spans="1:7" x14ac:dyDescent="0.2">
      <c r="A71" s="4">
        <f>IF('True_Odds_Calculator_2-way'!A72="","",'True_Odds_Calculator_2-way'!A72)</f>
        <v>1.79</v>
      </c>
      <c r="B71" s="4">
        <f>IF('True_Odds_Calculator_2-way'!B72="","",'True_Odds_Calculator_2-way'!B72)</f>
        <v>2.0499999999999998</v>
      </c>
      <c r="C71" s="4">
        <f t="shared" si="4"/>
        <v>4.6464095925875526E-2</v>
      </c>
      <c r="D71" s="4">
        <f t="shared" si="6"/>
        <v>1.8676676421936633</v>
      </c>
      <c r="E71" s="4">
        <f t="shared" si="7"/>
        <v>2.1525150315295498</v>
      </c>
      <c r="G71" s="4">
        <f t="shared" si="5"/>
        <v>1.0464640959258755</v>
      </c>
    </row>
    <row r="72" spans="1:7" x14ac:dyDescent="0.2">
      <c r="A72" s="4">
        <f>IF('True_Odds_Calculator_2-way'!A73="","",'True_Odds_Calculator_2-way'!A73)</f>
        <v>1.72</v>
      </c>
      <c r="B72" s="4">
        <f>IF('True_Odds_Calculator_2-way'!B73="","",'True_Odds_Calculator_2-way'!B73)</f>
        <v>2.15</v>
      </c>
      <c r="C72" s="4">
        <f t="shared" si="4"/>
        <v>4.6511627906976827E-2</v>
      </c>
      <c r="D72" s="4">
        <f t="shared" si="6"/>
        <v>1.7916666666666667</v>
      </c>
      <c r="E72" s="4">
        <f t="shared" si="7"/>
        <v>2.263157894736842</v>
      </c>
      <c r="G72" s="4">
        <f t="shared" si="5"/>
        <v>1.0465116279069768</v>
      </c>
    </row>
    <row r="73" spans="1:7" x14ac:dyDescent="0.2">
      <c r="A73" s="4">
        <f>IF('True_Odds_Calculator_2-way'!A74="","",'True_Odds_Calculator_2-way'!A74)</f>
        <v>1.98</v>
      </c>
      <c r="B73" s="4">
        <f>IF('True_Odds_Calculator_2-way'!B74="","",'True_Odds_Calculator_2-way'!B74)</f>
        <v>1.85</v>
      </c>
      <c r="C73" s="4">
        <f t="shared" si="4"/>
        <v>4.5591045591045543E-2</v>
      </c>
      <c r="D73" s="4">
        <f t="shared" si="6"/>
        <v>2.0735918482875744</v>
      </c>
      <c r="E73" s="4">
        <f t="shared" si="7"/>
        <v>1.931452675982072</v>
      </c>
      <c r="G73" s="4">
        <f t="shared" si="5"/>
        <v>1.0455910455910455</v>
      </c>
    </row>
    <row r="74" spans="1:7" x14ac:dyDescent="0.2">
      <c r="A74" s="4">
        <f>IF('True_Odds_Calculator_2-way'!A75="","",'True_Odds_Calculator_2-way'!A75)</f>
        <v>1.75</v>
      </c>
      <c r="B74" s="4">
        <f>IF('True_Odds_Calculator_2-way'!B75="","",'True_Odds_Calculator_2-way'!B75)</f>
        <v>2.1</v>
      </c>
      <c r="C74" s="4">
        <f t="shared" si="4"/>
        <v>4.761904761904745E-2</v>
      </c>
      <c r="D74" s="4">
        <f t="shared" si="6"/>
        <v>1.8260869565217388</v>
      </c>
      <c r="E74" s="4">
        <f t="shared" si="7"/>
        <v>2.2105263157894735</v>
      </c>
      <c r="G74" s="4">
        <f t="shared" si="5"/>
        <v>1.0476190476190474</v>
      </c>
    </row>
    <row r="75" spans="1:7" x14ac:dyDescent="0.2">
      <c r="A75" s="4">
        <f>IF('True_Odds_Calculator_2-way'!A76="","",'True_Odds_Calculator_2-way'!A76)</f>
        <v>2.04</v>
      </c>
      <c r="B75" s="4">
        <f>IF('True_Odds_Calculator_2-way'!B76="","",'True_Odds_Calculator_2-way'!B76)</f>
        <v>1.81</v>
      </c>
      <c r="C75" s="4">
        <f t="shared" si="4"/>
        <v>4.2682266276676373E-2</v>
      </c>
      <c r="D75" s="4">
        <f t="shared" si="6"/>
        <v>2.1328558225508316</v>
      </c>
      <c r="E75" s="4">
        <f t="shared" si="7"/>
        <v>1.8827248623291861</v>
      </c>
      <c r="G75" s="4">
        <f t="shared" si="5"/>
        <v>1.0426822662766764</v>
      </c>
    </row>
    <row r="76" spans="1:7" x14ac:dyDescent="0.2">
      <c r="A76" s="4">
        <f>IF('True_Odds_Calculator_2-way'!A77="","",'True_Odds_Calculator_2-way'!A77)</f>
        <v>2.15</v>
      </c>
      <c r="B76" s="4">
        <f>IF('True_Odds_Calculator_2-way'!B77="","",'True_Odds_Calculator_2-way'!B77)</f>
        <v>1.71</v>
      </c>
      <c r="C76" s="4">
        <f t="shared" si="4"/>
        <v>4.9911600707194248E-2</v>
      </c>
      <c r="D76" s="4">
        <f t="shared" si="6"/>
        <v>2.2718986559555074</v>
      </c>
      <c r="E76" s="4">
        <f t="shared" si="7"/>
        <v>1.7862261630025504</v>
      </c>
      <c r="G76" s="4">
        <f t="shared" si="5"/>
        <v>1.0499116007071942</v>
      </c>
    </row>
    <row r="77" spans="1:7" x14ac:dyDescent="0.2">
      <c r="A77" s="4">
        <f>IF('True_Odds_Calculator_2-way'!A78="","",'True_Odds_Calculator_2-way'!A78)</f>
        <v>1.87</v>
      </c>
      <c r="B77" s="4">
        <f>IF('True_Odds_Calculator_2-way'!B78="","",'True_Odds_Calculator_2-way'!B78)</f>
        <v>1.97</v>
      </c>
      <c r="C77" s="4">
        <f t="shared" si="4"/>
        <v>4.2373571486739481E-2</v>
      </c>
      <c r="D77" s="4">
        <f t="shared" si="6"/>
        <v>1.9471444805623825</v>
      </c>
      <c r="E77" s="4">
        <f t="shared" si="7"/>
        <v>2.0558051284913081</v>
      </c>
      <c r="G77" s="4">
        <f t="shared" si="5"/>
        <v>1.0423735714867395</v>
      </c>
    </row>
    <row r="78" spans="1:7" x14ac:dyDescent="0.2">
      <c r="A78" s="4">
        <f>IF('True_Odds_Calculator_2-way'!A79="","",'True_Odds_Calculator_2-way'!A79)</f>
        <v>1.88</v>
      </c>
      <c r="B78" s="4">
        <f>IF('True_Odds_Calculator_2-way'!B79="","",'True_Odds_Calculator_2-way'!B79)</f>
        <v>1.96</v>
      </c>
      <c r="C78" s="4">
        <f t="shared" si="4"/>
        <v>4.2118975249674229E-2</v>
      </c>
      <c r="D78" s="4">
        <f t="shared" si="6"/>
        <v>1.9575010624734379</v>
      </c>
      <c r="E78" s="4">
        <f t="shared" si="7"/>
        <v>2.044385264092321</v>
      </c>
      <c r="G78" s="4">
        <f t="shared" si="5"/>
        <v>1.0421189752496742</v>
      </c>
    </row>
    <row r="79" spans="1:7" x14ac:dyDescent="0.2">
      <c r="A79" s="4">
        <f>IF('True_Odds_Calculator_2-way'!A80="","",'True_Odds_Calculator_2-way'!A80)</f>
        <v>1.85</v>
      </c>
      <c r="B79" s="4">
        <f>IF('True_Odds_Calculator_2-way'!B80="","",'True_Odds_Calculator_2-way'!B80)</f>
        <v>1.99</v>
      </c>
      <c r="C79" s="4">
        <f t="shared" si="4"/>
        <v>4.3053103354610656E-2</v>
      </c>
      <c r="D79" s="4">
        <f t="shared" si="6"/>
        <v>1.9267303414889438</v>
      </c>
      <c r="E79" s="4">
        <f t="shared" si="7"/>
        <v>2.0790625441197226</v>
      </c>
      <c r="G79" s="4">
        <f t="shared" si="5"/>
        <v>1.0430531033546107</v>
      </c>
    </row>
    <row r="80" spans="1:7" x14ac:dyDescent="0.2">
      <c r="A80" s="4">
        <f>IF('True_Odds_Calculator_2-way'!A81="","",'True_Odds_Calculator_2-way'!A81)</f>
        <v>1.29</v>
      </c>
      <c r="B80" s="4">
        <f>IF('True_Odds_Calculator_2-way'!B81="","",'True_Odds_Calculator_2-way'!B81)</f>
        <v>3.57</v>
      </c>
      <c r="C80" s="4">
        <f t="shared" si="4"/>
        <v>5.5305843267539512E-2</v>
      </c>
      <c r="D80" s="4">
        <f t="shared" si="6"/>
        <v>1.3377194893468696</v>
      </c>
      <c r="E80" s="4">
        <f t="shared" si="7"/>
        <v>3.9610372855115461</v>
      </c>
      <c r="G80" s="4">
        <f t="shared" si="5"/>
        <v>1.0553058432675395</v>
      </c>
    </row>
    <row r="81" spans="1:7" x14ac:dyDescent="0.2">
      <c r="A81" s="4">
        <f>IF('True_Odds_Calculator_2-way'!A82="","",'True_Odds_Calculator_2-way'!A82)</f>
        <v>2.31</v>
      </c>
      <c r="B81" s="4">
        <f>IF('True_Odds_Calculator_2-way'!B82="","",'True_Odds_Calculator_2-way'!B82)</f>
        <v>1.63</v>
      </c>
      <c r="C81" s="4">
        <f t="shared" si="4"/>
        <v>4.6397365415770331E-2</v>
      </c>
      <c r="D81" s="4">
        <f t="shared" si="6"/>
        <v>2.4407999222117787</v>
      </c>
      <c r="E81" s="4">
        <f t="shared" si="7"/>
        <v>1.6940588936629699</v>
      </c>
      <c r="G81" s="4">
        <f t="shared" si="5"/>
        <v>1.0463973654157703</v>
      </c>
    </row>
    <row r="82" spans="1:7" x14ac:dyDescent="0.2">
      <c r="A82" s="4">
        <f>IF('True_Odds_Calculator_2-way'!A83="","",'True_Odds_Calculator_2-way'!A83)</f>
        <v>1.45</v>
      </c>
      <c r="B82" s="4">
        <f>IF('True_Odds_Calculator_2-way'!B83="","",'True_Odds_Calculator_2-way'!B83)</f>
        <v>2.73</v>
      </c>
      <c r="C82" s="4">
        <f t="shared" si="4"/>
        <v>5.5955538714159481E-2</v>
      </c>
      <c r="D82" s="4">
        <f t="shared" si="6"/>
        <v>1.5113104896439822</v>
      </c>
      <c r="E82" s="4">
        <f t="shared" si="7"/>
        <v>2.9557588202352068</v>
      </c>
      <c r="G82" s="4">
        <f t="shared" si="5"/>
        <v>1.0559555387141595</v>
      </c>
    </row>
    <row r="83" spans="1:7" x14ac:dyDescent="0.2">
      <c r="A83" s="4">
        <f>IF('True_Odds_Calculator_2-way'!A84="","",'True_Odds_Calculator_2-way'!A84)</f>
        <v>1.92</v>
      </c>
      <c r="B83" s="4">
        <f>IF('True_Odds_Calculator_2-way'!B84="","",'True_Odds_Calculator_2-way'!B84)</f>
        <v>1.99</v>
      </c>
      <c r="C83" s="4">
        <f t="shared" si="4"/>
        <v>2.3345896147403788E-2</v>
      </c>
      <c r="D83" s="4">
        <f t="shared" si="6"/>
        <v>1.9640176827387685</v>
      </c>
      <c r="E83" s="4">
        <f t="shared" si="7"/>
        <v>2.0373253705876082</v>
      </c>
      <c r="G83" s="4">
        <f t="shared" si="5"/>
        <v>1.0233458961474038</v>
      </c>
    </row>
    <row r="84" spans="1:7" x14ac:dyDescent="0.2">
      <c r="A84" s="4">
        <f>IF('True_Odds_Calculator_2-way'!A85="","",'True_Odds_Calculator_2-way'!A85)</f>
        <v>2</v>
      </c>
      <c r="B84" s="4">
        <f>IF('True_Odds_Calculator_2-way'!B85="","",'True_Odds_Calculator_2-way'!B85)</f>
        <v>1.9</v>
      </c>
      <c r="C84" s="4">
        <f t="shared" si="4"/>
        <v>2.631578947368407E-2</v>
      </c>
      <c r="D84" s="4">
        <f t="shared" si="6"/>
        <v>2.0540540540540539</v>
      </c>
      <c r="E84" s="4">
        <f t="shared" si="7"/>
        <v>1.9487179487179485</v>
      </c>
      <c r="G84" s="4">
        <f t="shared" si="5"/>
        <v>1.0263157894736841</v>
      </c>
    </row>
    <row r="85" spans="1:7" x14ac:dyDescent="0.2">
      <c r="A85" s="4">
        <f>IF('True_Odds_Calculator_2-way'!A86="","",'True_Odds_Calculator_2-way'!A86)</f>
        <v>3.06</v>
      </c>
      <c r="B85" s="4">
        <f>IF('True_Odds_Calculator_2-way'!B86="","",'True_Odds_Calculator_2-way'!B86)</f>
        <v>1.4</v>
      </c>
      <c r="C85" s="4">
        <f t="shared" si="4"/>
        <v>4.1083099906629394E-2</v>
      </c>
      <c r="D85" s="4">
        <f t="shared" si="6"/>
        <v>3.2652439024390247</v>
      </c>
      <c r="E85" s="4">
        <f t="shared" si="7"/>
        <v>1.4414535666218034</v>
      </c>
      <c r="G85" s="4">
        <f t="shared" si="5"/>
        <v>1.0410830999066294</v>
      </c>
    </row>
    <row r="86" spans="1:7" x14ac:dyDescent="0.2">
      <c r="A86" s="4">
        <f>IF('True_Odds_Calculator_2-way'!A87="","",'True_Odds_Calculator_2-way'!A87)</f>
        <v>2.39</v>
      </c>
      <c r="B86" s="4">
        <f>IF('True_Odds_Calculator_2-way'!B87="","",'True_Odds_Calculator_2-way'!B87)</f>
        <v>1.61</v>
      </c>
      <c r="C86" s="4">
        <f t="shared" si="4"/>
        <v>3.9528054263364254E-2</v>
      </c>
      <c r="D86" s="4">
        <f t="shared" si="6"/>
        <v>2.5084911502982492</v>
      </c>
      <c r="E86" s="4">
        <f t="shared" si="7"/>
        <v>1.6629140646945697</v>
      </c>
      <c r="G86" s="4">
        <f t="shared" si="5"/>
        <v>1.0395280542633643</v>
      </c>
    </row>
    <row r="87" spans="1:7" x14ac:dyDescent="0.2">
      <c r="A87" s="4">
        <f>IF('True_Odds_Calculator_2-way'!A88="","",'True_Odds_Calculator_2-way'!A88)</f>
        <v>2.58</v>
      </c>
      <c r="B87" s="4">
        <f>IF('True_Odds_Calculator_2-way'!B88="","",'True_Odds_Calculator_2-way'!B88)</f>
        <v>1.54</v>
      </c>
      <c r="C87" s="4">
        <f t="shared" si="4"/>
        <v>3.6947548575455569E-2</v>
      </c>
      <c r="D87" s="4">
        <f t="shared" si="6"/>
        <v>2.7091231419609985</v>
      </c>
      <c r="E87" s="4">
        <f t="shared" si="7"/>
        <v>1.5850953482805394</v>
      </c>
      <c r="G87" s="4">
        <f t="shared" si="5"/>
        <v>1.0369475485754556</v>
      </c>
    </row>
    <row r="88" spans="1:7" x14ac:dyDescent="0.2">
      <c r="A88" s="4">
        <f>IF('True_Odds_Calculator_2-way'!A89="","",'True_Odds_Calculator_2-way'!A89)</f>
        <v>2.11</v>
      </c>
      <c r="B88" s="4">
        <f>IF('True_Odds_Calculator_2-way'!B89="","",'True_Odds_Calculator_2-way'!B89)</f>
        <v>1.77</v>
      </c>
      <c r="C88" s="4">
        <f t="shared" si="4"/>
        <v>3.8905400701529036E-2</v>
      </c>
      <c r="D88" s="4">
        <f t="shared" si="6"/>
        <v>2.2003122514507911</v>
      </c>
      <c r="E88" s="4">
        <f t="shared" si="7"/>
        <v>1.8331165484575556</v>
      </c>
      <c r="G88" s="4">
        <f t="shared" si="5"/>
        <v>1.038905400701529</v>
      </c>
    </row>
    <row r="89" spans="1:7" x14ac:dyDescent="0.2">
      <c r="A89" s="4">
        <f>IF('True_Odds_Calculator_2-way'!A90="","",'True_Odds_Calculator_2-way'!A90)</f>
        <v>2.2799999999999998</v>
      </c>
      <c r="B89" s="4">
        <f>IF('True_Odds_Calculator_2-way'!B90="","",'True_Odds_Calculator_2-way'!B90)</f>
        <v>1.64</v>
      </c>
      <c r="C89" s="4">
        <f t="shared" si="4"/>
        <v>4.8352588789045914E-2</v>
      </c>
      <c r="D89" s="4">
        <f t="shared" si="6"/>
        <v>2.4130098089829635</v>
      </c>
      <c r="E89" s="4">
        <f t="shared" si="7"/>
        <v>1.7077091706247716</v>
      </c>
      <c r="G89" s="4">
        <f t="shared" si="5"/>
        <v>1.0483525887890459</v>
      </c>
    </row>
    <row r="90" spans="1:7" x14ac:dyDescent="0.2">
      <c r="A90" s="4">
        <f>IF('True_Odds_Calculator_2-way'!A91="","",'True_Odds_Calculator_2-way'!A91)</f>
        <v>2.68</v>
      </c>
      <c r="B90" s="4">
        <f>IF('True_Odds_Calculator_2-way'!B91="","",'True_Odds_Calculator_2-way'!B91)</f>
        <v>1.5</v>
      </c>
      <c r="C90" s="4">
        <f t="shared" si="4"/>
        <v>3.9800995024875441E-2</v>
      </c>
      <c r="D90" s="4">
        <f t="shared" si="6"/>
        <v>2.8309859154929571</v>
      </c>
      <c r="E90" s="4">
        <f t="shared" si="7"/>
        <v>1.546153846153846</v>
      </c>
      <c r="G90" s="4">
        <f t="shared" si="5"/>
        <v>1.0398009950248754</v>
      </c>
    </row>
    <row r="91" spans="1:7" x14ac:dyDescent="0.2">
      <c r="A91" s="4">
        <f>IF('True_Odds_Calculator_2-way'!A92="","",'True_Odds_Calculator_2-way'!A92)</f>
        <v>2.2000000000000002</v>
      </c>
      <c r="B91" s="4">
        <f>IF('True_Odds_Calculator_2-way'!B92="","",'True_Odds_Calculator_2-way'!B92)</f>
        <v>1.71</v>
      </c>
      <c r="C91" s="4">
        <f t="shared" si="4"/>
        <v>3.9340776182881454E-2</v>
      </c>
      <c r="D91" s="4">
        <f t="shared" si="6"/>
        <v>2.2995110024449881</v>
      </c>
      <c r="E91" s="4">
        <f t="shared" si="7"/>
        <v>1.7695202257761053</v>
      </c>
      <c r="G91" s="4">
        <f t="shared" si="5"/>
        <v>1.0393407761828815</v>
      </c>
    </row>
    <row r="92" spans="1:7" x14ac:dyDescent="0.2">
      <c r="A92" s="4">
        <f>IF('True_Odds_Calculator_2-way'!A93="","",'True_Odds_Calculator_2-way'!A93)</f>
        <v>2</v>
      </c>
      <c r="B92" s="4">
        <f>IF('True_Odds_Calculator_2-way'!B93="","",'True_Odds_Calculator_2-way'!B93)</f>
        <v>1.88</v>
      </c>
      <c r="C92" s="4">
        <f t="shared" si="4"/>
        <v>3.1914893617021267E-2</v>
      </c>
      <c r="D92" s="4">
        <f t="shared" si="6"/>
        <v>2.0659340659340657</v>
      </c>
      <c r="E92" s="4">
        <f t="shared" si="7"/>
        <v>1.9381443298969072</v>
      </c>
      <c r="G92" s="4">
        <f t="shared" si="5"/>
        <v>1.0319148936170213</v>
      </c>
    </row>
    <row r="93" spans="1:7" x14ac:dyDescent="0.2">
      <c r="A93" s="4">
        <f>IF('True_Odds_Calculator_2-way'!A94="","",'True_Odds_Calculator_2-way'!A94)</f>
        <v>2.52</v>
      </c>
      <c r="B93" s="4">
        <f>IF('True_Odds_Calculator_2-way'!B94="","",'True_Odds_Calculator_2-way'!B94)</f>
        <v>1.56</v>
      </c>
      <c r="C93" s="4">
        <f t="shared" si="4"/>
        <v>3.7851037851037717E-2</v>
      </c>
      <c r="D93" s="4">
        <f t="shared" si="6"/>
        <v>2.646203554119547</v>
      </c>
      <c r="E93" s="4">
        <f t="shared" si="7"/>
        <v>1.6074582924435721</v>
      </c>
      <c r="G93" s="4">
        <f t="shared" si="5"/>
        <v>1.0378510378510377</v>
      </c>
    </row>
    <row r="94" spans="1:7" x14ac:dyDescent="0.2">
      <c r="A94" s="4">
        <f>IF('True_Odds_Calculator_2-way'!A95="","",'True_Odds_Calculator_2-way'!A95)</f>
        <v>1.75</v>
      </c>
      <c r="B94" s="4">
        <f>IF('True_Odds_Calculator_2-way'!B95="","",'True_Odds_Calculator_2-way'!B95)</f>
        <v>2.08</v>
      </c>
      <c r="C94" s="4">
        <f t="shared" si="4"/>
        <v>5.2197802197802012E-2</v>
      </c>
      <c r="D94" s="4">
        <f t="shared" si="6"/>
        <v>1.8337531486146093</v>
      </c>
      <c r="E94" s="4">
        <f t="shared" si="7"/>
        <v>2.1993957703927487</v>
      </c>
      <c r="G94" s="4">
        <f t="shared" si="5"/>
        <v>1.052197802197802</v>
      </c>
    </row>
    <row r="95" spans="1:7" x14ac:dyDescent="0.2">
      <c r="A95" s="4">
        <f>IF('True_Odds_Calculator_2-way'!A96="","",'True_Odds_Calculator_2-way'!A96)</f>
        <v>2.19</v>
      </c>
      <c r="B95" s="4">
        <f>IF('True_Odds_Calculator_2-way'!B96="","",'True_Odds_Calculator_2-way'!B96)</f>
        <v>1.69</v>
      </c>
      <c r="C95" s="4">
        <f t="shared" si="4"/>
        <v>4.8336980897571102E-2</v>
      </c>
      <c r="D95" s="4">
        <f t="shared" si="6"/>
        <v>2.3123926150385805</v>
      </c>
      <c r="E95" s="4">
        <f t="shared" si="7"/>
        <v>1.7619671038537528</v>
      </c>
      <c r="G95" s="4">
        <f t="shared" si="5"/>
        <v>1.0483369808975711</v>
      </c>
    </row>
    <row r="96" spans="1:7" x14ac:dyDescent="0.2">
      <c r="A96" s="4">
        <f>IF('True_Odds_Calculator_2-way'!A97="","",'True_Odds_Calculator_2-way'!A97)</f>
        <v>2.69</v>
      </c>
      <c r="B96" s="4">
        <f>IF('True_Odds_Calculator_2-way'!B97="","",'True_Odds_Calculator_2-way'!B97)</f>
        <v>1.48</v>
      </c>
      <c r="C96" s="4">
        <f t="shared" si="4"/>
        <v>4.7422887571586525E-2</v>
      </c>
      <c r="D96" s="4">
        <f t="shared" si="6"/>
        <v>2.8732678983833719</v>
      </c>
      <c r="E96" s="4">
        <f t="shared" si="7"/>
        <v>1.5338264755740483</v>
      </c>
      <c r="G96" s="4">
        <f t="shared" si="5"/>
        <v>1.0474228875715865</v>
      </c>
    </row>
    <row r="97" spans="1:7" x14ac:dyDescent="0.2">
      <c r="A97" s="4">
        <f>IF('True_Odds_Calculator_2-way'!A98="","",'True_Odds_Calculator_2-way'!A98)</f>
        <v>1.72</v>
      </c>
      <c r="B97" s="4">
        <f>IF('True_Odds_Calculator_2-way'!B98="","",'True_Odds_Calculator_2-way'!B98)</f>
        <v>2.2200000000000002</v>
      </c>
      <c r="C97" s="4">
        <f t="shared" si="4"/>
        <v>3.1845799287659737E-2</v>
      </c>
      <c r="D97" s="4">
        <f t="shared" si="6"/>
        <v>1.7684327528714336</v>
      </c>
      <c r="E97" s="4">
        <f t="shared" si="7"/>
        <v>2.3013500482160079</v>
      </c>
      <c r="G97" s="4">
        <f t="shared" si="5"/>
        <v>1.0318457992876597</v>
      </c>
    </row>
    <row r="98" spans="1:7" x14ac:dyDescent="0.2">
      <c r="A98" s="4">
        <f>IF('True_Odds_Calculator_2-way'!A99="","",'True_Odds_Calculator_2-way'!A99)</f>
        <v>2.15</v>
      </c>
      <c r="B98" s="4">
        <f>IF('True_Odds_Calculator_2-way'!B99="","",'True_Odds_Calculator_2-way'!B99)</f>
        <v>1.72</v>
      </c>
      <c r="C98" s="4">
        <f t="shared" si="4"/>
        <v>4.6511627906976827E-2</v>
      </c>
      <c r="D98" s="4">
        <f t="shared" si="6"/>
        <v>2.263157894736842</v>
      </c>
      <c r="E98" s="4">
        <f t="shared" si="7"/>
        <v>1.7916666666666667</v>
      </c>
      <c r="G98" s="4">
        <f t="shared" si="5"/>
        <v>1.0465116279069768</v>
      </c>
    </row>
    <row r="99" spans="1:7" x14ac:dyDescent="0.2">
      <c r="A99" s="4">
        <f>IF('True_Odds_Calculator_2-way'!A100="","",'True_Odds_Calculator_2-way'!A100)</f>
        <v>2.27</v>
      </c>
      <c r="B99" s="4">
        <f>IF('True_Odds_Calculator_2-way'!B100="","",'True_Odds_Calculator_2-way'!B100)</f>
        <v>1.69</v>
      </c>
      <c r="C99" s="4">
        <f t="shared" si="4"/>
        <v>3.2244610692594433E-2</v>
      </c>
      <c r="D99" s="4">
        <f t="shared" si="6"/>
        <v>2.3562325338574457</v>
      </c>
      <c r="E99" s="4">
        <f t="shared" si="7"/>
        <v>1.7373366845549443</v>
      </c>
      <c r="G99" s="4">
        <f t="shared" si="5"/>
        <v>1.0322446106925944</v>
      </c>
    </row>
    <row r="100" spans="1:7" x14ac:dyDescent="0.2">
      <c r="A100" s="4">
        <f>IF('True_Odds_Calculator_2-way'!A101="","",'True_Odds_Calculator_2-way'!A101)</f>
        <v>2.1800000000000002</v>
      </c>
      <c r="B100" s="4">
        <f>IF('True_Odds_Calculator_2-way'!B101="","",'True_Odds_Calculator_2-way'!B101)</f>
        <v>1.74</v>
      </c>
      <c r="C100" s="4">
        <f t="shared" si="4"/>
        <v>3.3428240008436028E-2</v>
      </c>
      <c r="D100" s="4">
        <f t="shared" si="6"/>
        <v>2.2624358821424311</v>
      </c>
      <c r="E100" s="4">
        <f t="shared" si="7"/>
        <v>1.7921194368326561</v>
      </c>
      <c r="G100" s="4">
        <f t="shared" si="5"/>
        <v>1.033428240008436</v>
      </c>
    </row>
    <row r="101" spans="1:7" x14ac:dyDescent="0.2">
      <c r="A101" s="4">
        <f>IF('True_Odds_Calculator_2-way'!A102="","",'True_Odds_Calculator_2-way'!A102)</f>
        <v>2.2799999999999998</v>
      </c>
      <c r="B101" s="4">
        <f>IF('True_Odds_Calculator_2-way'!B102="","",'True_Odds_Calculator_2-way'!B102)</f>
        <v>1.68</v>
      </c>
      <c r="C101" s="4">
        <f t="shared" si="4"/>
        <v>3.383458646616555E-2</v>
      </c>
      <c r="D101" s="4">
        <f t="shared" si="6"/>
        <v>2.3714710252600297</v>
      </c>
      <c r="E101" s="4">
        <f t="shared" si="7"/>
        <v>1.7291440953412784</v>
      </c>
      <c r="G101" s="4">
        <f t="shared" si="5"/>
        <v>1.0338345864661656</v>
      </c>
    </row>
    <row r="102" spans="1:7" x14ac:dyDescent="0.2">
      <c r="A102" s="4">
        <f>IF('True_Odds_Calculator_2-way'!A103="","",'True_Odds_Calculator_2-way'!A103)</f>
        <v>2.42</v>
      </c>
      <c r="B102" s="4">
        <f>IF('True_Odds_Calculator_2-way'!B103="","",'True_Odds_Calculator_2-way'!B103)</f>
        <v>1.61</v>
      </c>
      <c r="C102" s="4">
        <f t="shared" si="4"/>
        <v>3.4341152918228035E-2</v>
      </c>
      <c r="D102" s="4">
        <f t="shared" si="6"/>
        <v>2.5249173741170372</v>
      </c>
      <c r="E102" s="4">
        <f t="shared" si="7"/>
        <v>1.655773235306617</v>
      </c>
      <c r="G102" s="4">
        <f t="shared" si="5"/>
        <v>1.034341152918228</v>
      </c>
    </row>
    <row r="103" spans="1:7" x14ac:dyDescent="0.2">
      <c r="A103" s="4">
        <f>IF('True_Odds_Calculator_2-way'!A104="","",'True_Odds_Calculator_2-way'!A104)</f>
        <v>2.2999999999999998</v>
      </c>
      <c r="B103" s="4">
        <f>IF('True_Odds_Calculator_2-way'!B104="","",'True_Odds_Calculator_2-way'!B104)</f>
        <v>1.67</v>
      </c>
      <c r="C103" s="4">
        <f t="shared" si="4"/>
        <v>3.3585003905233002E-2</v>
      </c>
      <c r="D103" s="4">
        <f t="shared" si="6"/>
        <v>2.3924011211460603</v>
      </c>
      <c r="E103" s="4">
        <f t="shared" si="7"/>
        <v>1.7181838514873629</v>
      </c>
      <c r="G103" s="4">
        <f t="shared" si="5"/>
        <v>1.033585003905233</v>
      </c>
    </row>
    <row r="104" spans="1:7" x14ac:dyDescent="0.2">
      <c r="A104" s="4">
        <f>IF('True_Odds_Calculator_2-way'!A105="","",'True_Odds_Calculator_2-way'!A105)</f>
        <v>2.09</v>
      </c>
      <c r="B104" s="4">
        <f>IF('True_Odds_Calculator_2-way'!B105="","",'True_Odds_Calculator_2-way'!B105)</f>
        <v>1.81</v>
      </c>
      <c r="C104" s="4">
        <f t="shared" si="4"/>
        <v>3.0955087366835166E-2</v>
      </c>
      <c r="D104" s="4">
        <f t="shared" si="6"/>
        <v>2.159867538325388</v>
      </c>
      <c r="E104" s="4">
        <f t="shared" si="7"/>
        <v>1.8621674173619833</v>
      </c>
      <c r="G104" s="4">
        <f t="shared" si="5"/>
        <v>1.0309550873668352</v>
      </c>
    </row>
    <row r="105" spans="1:7" x14ac:dyDescent="0.2">
      <c r="A105" s="4">
        <f>IF('True_Odds_Calculator_2-way'!A106="","",'True_Odds_Calculator_2-way'!A106)</f>
        <v>2.21</v>
      </c>
      <c r="B105" s="4">
        <f>IF('True_Odds_Calculator_2-way'!B106="","",'True_Odds_Calculator_2-way'!B106)</f>
        <v>1.72</v>
      </c>
      <c r="C105" s="4">
        <f t="shared" si="4"/>
        <v>3.3884036620014824E-2</v>
      </c>
      <c r="D105" s="4">
        <f t="shared" si="6"/>
        <v>2.2959652089876781</v>
      </c>
      <c r="E105" s="4">
        <f t="shared" si="7"/>
        <v>1.7716256524981358</v>
      </c>
      <c r="G105" s="4">
        <f t="shared" si="5"/>
        <v>1.0338840366200148</v>
      </c>
    </row>
    <row r="106" spans="1:7" x14ac:dyDescent="0.2">
      <c r="A106" s="4">
        <f>IF('True_Odds_Calculator_2-way'!A107="","",'True_Odds_Calculator_2-way'!A107)</f>
        <v>1.79</v>
      </c>
      <c r="B106" s="4">
        <f>IF('True_Odds_Calculator_2-way'!B107="","",'True_Odds_Calculator_2-way'!B107)</f>
        <v>2.1</v>
      </c>
      <c r="C106" s="4">
        <f t="shared" si="4"/>
        <v>3.4849694067571102E-2</v>
      </c>
      <c r="D106" s="4">
        <f t="shared" si="6"/>
        <v>1.8476284099287292</v>
      </c>
      <c r="E106" s="4">
        <f t="shared" si="7"/>
        <v>2.1797622499275153</v>
      </c>
      <c r="G106" s="4">
        <f t="shared" si="5"/>
        <v>1.0348496940675711</v>
      </c>
    </row>
    <row r="107" spans="1:7" x14ac:dyDescent="0.2">
      <c r="A107" s="4">
        <f>IF('True_Odds_Calculator_2-way'!A108="","",'True_Odds_Calculator_2-way'!A108)</f>
        <v>1.83</v>
      </c>
      <c r="B107" s="4">
        <f>IF('True_Odds_Calculator_2-way'!B108="","",'True_Odds_Calculator_2-way'!B108)</f>
        <v>2.0499999999999998</v>
      </c>
      <c r="C107" s="4">
        <f t="shared" si="4"/>
        <v>3.4252965480474407E-2</v>
      </c>
      <c r="D107" s="4">
        <f t="shared" si="6"/>
        <v>1.8892106257081707</v>
      </c>
      <c r="E107" s="4">
        <f t="shared" si="7"/>
        <v>2.1245929491717397</v>
      </c>
      <c r="G107" s="4">
        <f t="shared" si="5"/>
        <v>1.0342529654804744</v>
      </c>
    </row>
    <row r="108" spans="1:7" x14ac:dyDescent="0.2">
      <c r="A108" s="4">
        <f>IF('True_Odds_Calculator_2-way'!A109="","",'True_Odds_Calculator_2-way'!A109)</f>
        <v>1.51</v>
      </c>
      <c r="B108" s="4">
        <f>IF('True_Odds_Calculator_2-way'!B109="","",'True_Odds_Calculator_2-way'!B109)</f>
        <v>2.64</v>
      </c>
      <c r="C108" s="4">
        <f t="shared" si="4"/>
        <v>4.1039534417017798E-2</v>
      </c>
      <c r="D108" s="4">
        <f t="shared" si="6"/>
        <v>1.5582831678523961</v>
      </c>
      <c r="E108" s="4">
        <f t="shared" si="7"/>
        <v>2.7912057134855064</v>
      </c>
      <c r="G108" s="4">
        <f t="shared" si="5"/>
        <v>1.0410395344170178</v>
      </c>
    </row>
    <row r="109" spans="1:7" x14ac:dyDescent="0.2">
      <c r="A109" s="4">
        <f>IF('True_Odds_Calculator_2-way'!A110="","",'True_Odds_Calculator_2-way'!A110)</f>
        <v>1.69</v>
      </c>
      <c r="B109" s="4">
        <f>IF('True_Odds_Calculator_2-way'!B110="","",'True_Odds_Calculator_2-way'!B110)</f>
        <v>2.2599999999999998</v>
      </c>
      <c r="C109" s="4">
        <f t="shared" si="4"/>
        <v>3.4193852437555794E-2</v>
      </c>
      <c r="D109" s="4">
        <f t="shared" si="6"/>
        <v>1.740283410033262</v>
      </c>
      <c r="E109" s="4">
        <f t="shared" si="7"/>
        <v>2.3508340001231001</v>
      </c>
      <c r="G109" s="4">
        <f t="shared" si="5"/>
        <v>1.0341938524375558</v>
      </c>
    </row>
    <row r="110" spans="1:7" x14ac:dyDescent="0.2">
      <c r="A110" s="4">
        <f>IF('True_Odds_Calculator_2-way'!A111="","",'True_Odds_Calculator_2-way'!A111)</f>
        <v>2.46</v>
      </c>
      <c r="B110" s="4">
        <f>IF('True_Odds_Calculator_2-way'!B111="","",'True_Odds_Calculator_2-way'!B111)</f>
        <v>1.6</v>
      </c>
      <c r="C110" s="4">
        <f t="shared" si="4"/>
        <v>3.1504065040650397E-2</v>
      </c>
      <c r="D110" s="4">
        <f t="shared" si="6"/>
        <v>2.5591677503250976</v>
      </c>
      <c r="E110" s="4">
        <f t="shared" si="7"/>
        <v>1.6413678065054211</v>
      </c>
      <c r="G110" s="4">
        <f t="shared" si="5"/>
        <v>1.0315040650406504</v>
      </c>
    </row>
    <row r="111" spans="1:7" x14ac:dyDescent="0.2">
      <c r="A111" s="4">
        <f>IF('True_Odds_Calculator_2-way'!A112="","",'True_Odds_Calculator_2-way'!A112)</f>
        <v>2.41</v>
      </c>
      <c r="B111" s="4">
        <f>IF('True_Odds_Calculator_2-way'!B112="","",'True_Odds_Calculator_2-way'!B112)</f>
        <v>1.61</v>
      </c>
      <c r="C111" s="4">
        <f t="shared" si="4"/>
        <v>3.6055771758459754E-2</v>
      </c>
      <c r="D111" s="4">
        <f t="shared" si="6"/>
        <v>2.5194636537774748</v>
      </c>
      <c r="E111" s="4">
        <f t="shared" si="7"/>
        <v>1.6581269630990791</v>
      </c>
      <c r="G111" s="4">
        <f t="shared" si="5"/>
        <v>1.0360557717584598</v>
      </c>
    </row>
    <row r="112" spans="1:7" x14ac:dyDescent="0.2">
      <c r="A112" s="4">
        <f>IF('True_Odds_Calculator_2-way'!A113="","",'True_Odds_Calculator_2-way'!A113)</f>
        <v>1.65</v>
      </c>
      <c r="B112" s="4">
        <f>IF('True_Odds_Calculator_2-way'!B113="","",'True_Odds_Calculator_2-way'!B113)</f>
        <v>2.33</v>
      </c>
      <c r="C112" s="4">
        <f t="shared" si="4"/>
        <v>3.5245155416829377E-2</v>
      </c>
      <c r="D112" s="4">
        <f t="shared" si="6"/>
        <v>1.6994142999226434</v>
      </c>
      <c r="E112" s="4">
        <f t="shared" si="7"/>
        <v>2.4297677358192451</v>
      </c>
      <c r="G112" s="4">
        <f t="shared" si="5"/>
        <v>1.0352451554168294</v>
      </c>
    </row>
    <row r="113" spans="1:7" x14ac:dyDescent="0.2">
      <c r="A113" s="4">
        <f>IF('True_Odds_Calculator_2-way'!A114="","",'True_Odds_Calculator_2-way'!A114)</f>
        <v>2.0699999999999998</v>
      </c>
      <c r="B113" s="4">
        <f>IF('True_Odds_Calculator_2-way'!B114="","",'True_Odds_Calculator_2-way'!B114)</f>
        <v>1.83</v>
      </c>
      <c r="C113" s="4">
        <f t="shared" si="4"/>
        <v>2.9539874871307603E-2</v>
      </c>
      <c r="D113" s="4">
        <f t="shared" si="6"/>
        <v>2.1352836729517204</v>
      </c>
      <c r="E113" s="4">
        <f t="shared" si="7"/>
        <v>1.8808371192373576</v>
      </c>
      <c r="G113" s="4">
        <f t="shared" si="5"/>
        <v>1.0295398748713076</v>
      </c>
    </row>
    <row r="114" spans="1:7" x14ac:dyDescent="0.2">
      <c r="A114" s="4">
        <f>IF('True_Odds_Calculator_2-way'!A115="","",'True_Odds_Calculator_2-way'!A115)</f>
        <v>2.27</v>
      </c>
      <c r="B114" s="4">
        <f>IF('True_Odds_Calculator_2-way'!B115="","",'True_Odds_Calculator_2-way'!B115)</f>
        <v>1.68</v>
      </c>
      <c r="C114" s="4">
        <f t="shared" si="4"/>
        <v>3.5766729599328695E-2</v>
      </c>
      <c r="D114" s="4">
        <f t="shared" si="6"/>
        <v>2.3660503784588656</v>
      </c>
      <c r="E114" s="4">
        <f t="shared" si="7"/>
        <v>1.7320374239258789</v>
      </c>
      <c r="G114" s="4">
        <f t="shared" si="5"/>
        <v>1.0357667295993287</v>
      </c>
    </row>
    <row r="115" spans="1:7" x14ac:dyDescent="0.2">
      <c r="A115" s="4">
        <f>IF('True_Odds_Calculator_2-way'!A116="","",'True_Odds_Calculator_2-way'!A116)</f>
        <v>2.2799999999999998</v>
      </c>
      <c r="B115" s="4">
        <f>IF('True_Odds_Calculator_2-way'!B116="","",'True_Odds_Calculator_2-way'!B116)</f>
        <v>1.68</v>
      </c>
      <c r="C115" s="4">
        <f t="shared" si="4"/>
        <v>3.383458646616555E-2</v>
      </c>
      <c r="D115" s="4">
        <f t="shared" si="6"/>
        <v>2.3714710252600297</v>
      </c>
      <c r="E115" s="4">
        <f t="shared" si="7"/>
        <v>1.7291440953412784</v>
      </c>
      <c r="G115" s="4">
        <f t="shared" si="5"/>
        <v>1.0338345864661656</v>
      </c>
    </row>
    <row r="116" spans="1:7" x14ac:dyDescent="0.2">
      <c r="A116" s="4">
        <f>IF('True_Odds_Calculator_2-way'!A117="","",'True_Odds_Calculator_2-way'!A117)</f>
        <v>2.4500000000000002</v>
      </c>
      <c r="B116" s="4">
        <f>IF('True_Odds_Calculator_2-way'!B117="","",'True_Odds_Calculator_2-way'!B117)</f>
        <v>1.6</v>
      </c>
      <c r="C116" s="4">
        <f t="shared" si="4"/>
        <v>3.3163265306122458E-2</v>
      </c>
      <c r="D116" s="4">
        <f t="shared" si="6"/>
        <v>2.5537459283387625</v>
      </c>
      <c r="E116" s="4">
        <f t="shared" si="7"/>
        <v>1.6436058700209644</v>
      </c>
      <c r="G116" s="4">
        <f t="shared" si="5"/>
        <v>1.0331632653061225</v>
      </c>
    </row>
    <row r="117" spans="1:7" x14ac:dyDescent="0.2">
      <c r="A117" s="4">
        <f>IF('True_Odds_Calculator_2-way'!A118="","",'True_Odds_Calculator_2-way'!A118)</f>
        <v>2.19</v>
      </c>
      <c r="B117" s="4">
        <f>IF('True_Odds_Calculator_2-way'!B118="","",'True_Odds_Calculator_2-way'!B118)</f>
        <v>1.67</v>
      </c>
      <c r="C117" s="4">
        <f t="shared" si="4"/>
        <v>5.5423399775790916E-2</v>
      </c>
      <c r="D117" s="4">
        <f t="shared" si="6"/>
        <v>2.3314952347560003</v>
      </c>
      <c r="E117" s="4">
        <f t="shared" si="7"/>
        <v>1.7510353577669786</v>
      </c>
      <c r="G117" s="4">
        <f t="shared" si="5"/>
        <v>1.0554233997757909</v>
      </c>
    </row>
    <row r="118" spans="1:7" x14ac:dyDescent="0.2">
      <c r="A118" s="4">
        <f>IF('True_Odds_Calculator_2-way'!A119="","",'True_Odds_Calculator_2-way'!A119)</f>
        <v>1.74</v>
      </c>
      <c r="B118" s="4">
        <f>IF('True_Odds_Calculator_2-way'!B119="","",'True_Odds_Calculator_2-way'!B119)</f>
        <v>2.0699999999999998</v>
      </c>
      <c r="C118" s="4">
        <f t="shared" si="4"/>
        <v>5.7804431117774335E-2</v>
      </c>
      <c r="D118" s="4">
        <f t="shared" si="6"/>
        <v>1.8321379520830152</v>
      </c>
      <c r="E118" s="4">
        <f t="shared" si="7"/>
        <v>2.2017238217494954</v>
      </c>
      <c r="G118" s="4">
        <f t="shared" si="5"/>
        <v>1.0578044311177743</v>
      </c>
    </row>
    <row r="119" spans="1:7" x14ac:dyDescent="0.2">
      <c r="A119" s="4">
        <f>IF('True_Odds_Calculator_2-way'!A120="","",'True_Odds_Calculator_2-way'!A120)</f>
        <v>1.69</v>
      </c>
      <c r="B119" s="4">
        <f>IF('True_Odds_Calculator_2-way'!B120="","",'True_Odds_Calculator_2-way'!B120)</f>
        <v>2.19</v>
      </c>
      <c r="C119" s="4">
        <f t="shared" si="4"/>
        <v>4.8336980897571102E-2</v>
      </c>
      <c r="D119" s="4">
        <f t="shared" si="6"/>
        <v>1.7619671038537528</v>
      </c>
      <c r="E119" s="4">
        <f t="shared" si="7"/>
        <v>2.3123926150385805</v>
      </c>
      <c r="G119" s="4">
        <f t="shared" si="5"/>
        <v>1.0483369808975711</v>
      </c>
    </row>
    <row r="120" spans="1:7" x14ac:dyDescent="0.2">
      <c r="A120" s="4">
        <f>IF('True_Odds_Calculator_2-way'!A121="","",'True_Odds_Calculator_2-way'!A121)</f>
        <v>1.8</v>
      </c>
      <c r="B120" s="4">
        <f>IF('True_Odds_Calculator_2-way'!B121="","",'True_Odds_Calculator_2-way'!B121)</f>
        <v>2.0299999999999998</v>
      </c>
      <c r="C120" s="4">
        <f t="shared" si="4"/>
        <v>4.816639299397929E-2</v>
      </c>
      <c r="D120" s="4">
        <f t="shared" si="6"/>
        <v>1.8815653964984556</v>
      </c>
      <c r="E120" s="4">
        <f t="shared" si="7"/>
        <v>2.1343457943925235</v>
      </c>
      <c r="G120" s="4">
        <f t="shared" si="5"/>
        <v>1.0481663929939793</v>
      </c>
    </row>
    <row r="121" spans="1:7" x14ac:dyDescent="0.2">
      <c r="A121" s="4">
        <f>IF('True_Odds_Calculator_2-way'!A122="","",'True_Odds_Calculator_2-way'!A122)</f>
        <v>1.83</v>
      </c>
      <c r="B121" s="4">
        <f>IF('True_Odds_Calculator_2-way'!B122="","",'True_Odds_Calculator_2-way'!B122)</f>
        <v>1.99</v>
      </c>
      <c r="C121" s="4">
        <f t="shared" si="4"/>
        <v>4.8960650245764237E-2</v>
      </c>
      <c r="D121" s="4">
        <f t="shared" si="6"/>
        <v>1.9158271299681719</v>
      </c>
      <c r="E121" s="4">
        <f t="shared" si="7"/>
        <v>2.0919091248528017</v>
      </c>
      <c r="G121" s="4">
        <f t="shared" si="5"/>
        <v>1.0489606502457642</v>
      </c>
    </row>
    <row r="122" spans="1:7" x14ac:dyDescent="0.2">
      <c r="A122" s="4">
        <f>IF('True_Odds_Calculator_2-way'!A123="","",'True_Odds_Calculator_2-way'!A123)</f>
        <v>1.79</v>
      </c>
      <c r="B122" s="4">
        <f>IF('True_Odds_Calculator_2-way'!B123="","",'True_Odds_Calculator_2-way'!B123)</f>
        <v>2.0099999999999998</v>
      </c>
      <c r="C122" s="4">
        <f t="shared" si="4"/>
        <v>5.6171655688040278E-2</v>
      </c>
      <c r="D122" s="4">
        <f t="shared" si="6"/>
        <v>1.8847533984651248</v>
      </c>
      <c r="E122" s="4">
        <f t="shared" si="7"/>
        <v>2.1302584445957544</v>
      </c>
      <c r="G122" s="4">
        <f t="shared" si="5"/>
        <v>1.0561716556880403</v>
      </c>
    </row>
    <row r="123" spans="1:7" x14ac:dyDescent="0.2">
      <c r="A123" s="4">
        <f>IF('True_Odds_Calculator_2-way'!A124="","",'True_Odds_Calculator_2-way'!A124)</f>
        <v>1.64</v>
      </c>
      <c r="B123" s="4">
        <f>IF('True_Odds_Calculator_2-way'!B124="","",'True_Odds_Calculator_2-way'!B124)</f>
        <v>2.2400000000000002</v>
      </c>
      <c r="C123" s="4">
        <f t="shared" si="4"/>
        <v>5.6184668989546882E-2</v>
      </c>
      <c r="D123" s="4">
        <f t="shared" si="6"/>
        <v>1.7192062897791085</v>
      </c>
      <c r="E123" s="4">
        <f t="shared" si="7"/>
        <v>2.3904216553878186</v>
      </c>
      <c r="G123" s="4">
        <f t="shared" si="5"/>
        <v>1.0561846689895469</v>
      </c>
    </row>
    <row r="124" spans="1:7" x14ac:dyDescent="0.2">
      <c r="A124" s="4">
        <f>IF('True_Odds_Calculator_2-way'!A125="","",'True_Odds_Calculator_2-way'!A125)</f>
        <v>1.85</v>
      </c>
      <c r="B124" s="4">
        <f>IF('True_Odds_Calculator_2-way'!B125="","",'True_Odds_Calculator_2-way'!B125)</f>
        <v>1.96</v>
      </c>
      <c r="C124" s="4">
        <f t="shared" si="4"/>
        <v>5.0744622173193532E-2</v>
      </c>
      <c r="D124" s="4">
        <f t="shared" si="6"/>
        <v>1.9411134903640255</v>
      </c>
      <c r="E124" s="4">
        <f t="shared" si="7"/>
        <v>2.0625711035267349</v>
      </c>
      <c r="G124" s="4">
        <f t="shared" si="5"/>
        <v>1.0507446221731935</v>
      </c>
    </row>
    <row r="125" spans="1:7" x14ac:dyDescent="0.2">
      <c r="A125" s="4">
        <f>IF('True_Odds_Calculator_2-way'!A126="","",'True_Odds_Calculator_2-way'!A126)</f>
        <v>1.85</v>
      </c>
      <c r="B125" s="4">
        <f>IF('True_Odds_Calculator_2-way'!B126="","",'True_Odds_Calculator_2-way'!B126)</f>
        <v>1.97</v>
      </c>
      <c r="C125" s="4">
        <f t="shared" si="4"/>
        <v>4.8154753738510081E-2</v>
      </c>
      <c r="D125" s="4">
        <f t="shared" si="6"/>
        <v>1.9362465134812061</v>
      </c>
      <c r="E125" s="4">
        <f t="shared" si="7"/>
        <v>2.0680947652149242</v>
      </c>
      <c r="G125" s="4">
        <f t="shared" si="5"/>
        <v>1.0481547537385101</v>
      </c>
    </row>
    <row r="126" spans="1:7" x14ac:dyDescent="0.2">
      <c r="A126" s="4">
        <f>IF('True_Odds_Calculator_2-way'!A127="","",'True_Odds_Calculator_2-way'!A127)</f>
        <v>1.85</v>
      </c>
      <c r="B126" s="4">
        <f>IF('True_Odds_Calculator_2-way'!B127="","",'True_Odds_Calculator_2-way'!B127)</f>
        <v>1.97</v>
      </c>
      <c r="C126" s="4">
        <f t="shared" si="4"/>
        <v>4.8154753738510081E-2</v>
      </c>
      <c r="D126" s="4">
        <f t="shared" si="6"/>
        <v>1.9362465134812061</v>
      </c>
      <c r="E126" s="4">
        <f t="shared" si="7"/>
        <v>2.0680947652149242</v>
      </c>
      <c r="G126" s="4">
        <f t="shared" si="5"/>
        <v>1.0481547537385101</v>
      </c>
    </row>
    <row r="127" spans="1:7" x14ac:dyDescent="0.2">
      <c r="A127" s="4">
        <f>IF('True_Odds_Calculator_2-way'!A128="","",'True_Odds_Calculator_2-way'!A128)</f>
        <v>1.71</v>
      </c>
      <c r="B127" s="4">
        <f>IF('True_Odds_Calculator_2-way'!B128="","",'True_Odds_Calculator_2-way'!B128)</f>
        <v>2.12</v>
      </c>
      <c r="C127" s="4">
        <f t="shared" si="4"/>
        <v>5.6493434844973933E-2</v>
      </c>
      <c r="D127" s="4">
        <f t="shared" si="6"/>
        <v>1.7967882632831085</v>
      </c>
      <c r="E127" s="4">
        <f t="shared" si="7"/>
        <v>2.2550385668076633</v>
      </c>
      <c r="G127" s="4">
        <f t="shared" si="5"/>
        <v>1.0564934348449739</v>
      </c>
    </row>
    <row r="128" spans="1:7" x14ac:dyDescent="0.2">
      <c r="A128" s="4">
        <f>IF('True_Odds_Calculator_2-way'!A129="","",'True_Odds_Calculator_2-way'!A129)</f>
        <v>1.92</v>
      </c>
      <c r="B128" s="4">
        <f>IF('True_Odds_Calculator_2-way'!B129="","",'True_Odds_Calculator_2-way'!B129)</f>
        <v>1.9</v>
      </c>
      <c r="C128" s="4">
        <f t="shared" si="4"/>
        <v>4.7149122807017552E-2</v>
      </c>
      <c r="D128" s="4">
        <f t="shared" si="6"/>
        <v>2.0110253583241455</v>
      </c>
      <c r="E128" s="4">
        <f t="shared" si="7"/>
        <v>1.9890948745910577</v>
      </c>
      <c r="G128" s="4">
        <f t="shared" si="5"/>
        <v>1.0471491228070176</v>
      </c>
    </row>
    <row r="129" spans="1:7" x14ac:dyDescent="0.2">
      <c r="A129" s="4">
        <f>IF('True_Odds_Calculator_2-way'!A130="","",'True_Odds_Calculator_2-way'!A130)</f>
        <v>1.91</v>
      </c>
      <c r="B129" s="4">
        <f>IF('True_Odds_Calculator_2-way'!B130="","",'True_Odds_Calculator_2-way'!B130)</f>
        <v>1.91</v>
      </c>
      <c r="C129" s="4">
        <f t="shared" si="4"/>
        <v>4.7120418848167533E-2</v>
      </c>
      <c r="D129" s="4">
        <f t="shared" si="6"/>
        <v>2</v>
      </c>
      <c r="E129" s="4">
        <f t="shared" si="7"/>
        <v>2</v>
      </c>
      <c r="G129" s="4">
        <f t="shared" si="5"/>
        <v>1.0471204188481675</v>
      </c>
    </row>
    <row r="130" spans="1:7" x14ac:dyDescent="0.2">
      <c r="A130" s="4">
        <f>IF('True_Odds_Calculator_2-way'!A131="","",'True_Odds_Calculator_2-way'!A131)</f>
        <v>1.69</v>
      </c>
      <c r="B130" s="4">
        <f>IF('True_Odds_Calculator_2-way'!B131="","",'True_Odds_Calculator_2-way'!B131)</f>
        <v>2.15</v>
      </c>
      <c r="C130" s="4">
        <f t="shared" ref="C130:C193" si="8">IF(A130="","",((1/A130)+(1/B130))-1)</f>
        <v>5.6832255401128462E-2</v>
      </c>
      <c r="D130" s="4">
        <f t="shared" si="6"/>
        <v>1.7752534505924025</v>
      </c>
      <c r="E130" s="4">
        <f t="shared" si="7"/>
        <v>2.2899007405073264</v>
      </c>
      <c r="G130" s="4">
        <f t="shared" ref="G130:G193" si="9">IF(A130="","",C130+1)</f>
        <v>1.0568322554011285</v>
      </c>
    </row>
    <row r="131" spans="1:7" x14ac:dyDescent="0.2">
      <c r="A131" s="4">
        <f>IF('True_Odds_Calculator_2-way'!A132="","",'True_Odds_Calculator_2-way'!A132)</f>
        <v>2.92</v>
      </c>
      <c r="B131" s="4">
        <f>IF('True_Odds_Calculator_2-way'!B132="","",'True_Odds_Calculator_2-way'!B132)</f>
        <v>1.44</v>
      </c>
      <c r="C131" s="4">
        <f t="shared" si="8"/>
        <v>3.6910197869101991E-2</v>
      </c>
      <c r="D131" s="4">
        <f t="shared" ref="D131:D194" si="10">IF(A131="","",(2*A131)/(2-($C131*A131)))</f>
        <v>3.086318261890781</v>
      </c>
      <c r="E131" s="4">
        <f t="shared" ref="E131:E194" si="11">IF(B131="","",(2*B131)/(2-($C131*B131)))</f>
        <v>1.4793132564030396</v>
      </c>
      <c r="G131" s="4">
        <f t="shared" si="9"/>
        <v>1.036910197869102</v>
      </c>
    </row>
    <row r="132" spans="1:7" x14ac:dyDescent="0.2">
      <c r="A132" s="4">
        <f>IF('True_Odds_Calculator_2-way'!A133="","",'True_Odds_Calculator_2-way'!A133)</f>
        <v>2.77</v>
      </c>
      <c r="B132" s="4">
        <f>IF('True_Odds_Calculator_2-way'!B133="","",'True_Odds_Calculator_2-way'!B133)</f>
        <v>1.5</v>
      </c>
      <c r="C132" s="4">
        <f t="shared" si="8"/>
        <v>2.7677496991576511E-2</v>
      </c>
      <c r="D132" s="4">
        <f t="shared" si="10"/>
        <v>2.880415944540728</v>
      </c>
      <c r="E132" s="4">
        <f t="shared" si="11"/>
        <v>1.5317972350230415</v>
      </c>
      <c r="G132" s="4">
        <f t="shared" si="9"/>
        <v>1.0276774969915765</v>
      </c>
    </row>
    <row r="133" spans="1:7" x14ac:dyDescent="0.2">
      <c r="A133" s="4">
        <f>IF('True_Odds_Calculator_2-way'!A134="","",'True_Odds_Calculator_2-way'!A134)</f>
        <v>1.98</v>
      </c>
      <c r="B133" s="4">
        <f>IF('True_Odds_Calculator_2-way'!B134="","",'True_Odds_Calculator_2-way'!B134)</f>
        <v>1.93</v>
      </c>
      <c r="C133" s="4">
        <f t="shared" si="8"/>
        <v>2.3185220076411994E-2</v>
      </c>
      <c r="D133" s="4">
        <f t="shared" si="10"/>
        <v>2.0265153523890338</v>
      </c>
      <c r="E133" s="4">
        <f t="shared" si="11"/>
        <v>1.974169551066798</v>
      </c>
      <c r="G133" s="4">
        <f t="shared" si="9"/>
        <v>1.023185220076412</v>
      </c>
    </row>
    <row r="134" spans="1:7" x14ac:dyDescent="0.2">
      <c r="A134" s="4">
        <f>IF('True_Odds_Calculator_2-way'!A135="","",'True_Odds_Calculator_2-way'!A135)</f>
        <v>2.42</v>
      </c>
      <c r="B134" s="4">
        <f>IF('True_Odds_Calculator_2-way'!B135="","",'True_Odds_Calculator_2-way'!B135)</f>
        <v>1.63</v>
      </c>
      <c r="C134" s="4">
        <f t="shared" si="8"/>
        <v>2.6720073011205159E-2</v>
      </c>
      <c r="D134" s="4">
        <f t="shared" si="10"/>
        <v>2.5008558929816775</v>
      </c>
      <c r="E134" s="4">
        <f t="shared" si="11"/>
        <v>1.6662864867148226</v>
      </c>
      <c r="G134" s="4">
        <f t="shared" si="9"/>
        <v>1.0267200730112052</v>
      </c>
    </row>
    <row r="135" spans="1:7" x14ac:dyDescent="0.2">
      <c r="A135" s="4">
        <f>IF('True_Odds_Calculator_2-way'!A136="","",'True_Odds_Calculator_2-way'!A136)</f>
        <v>2.4700000000000002</v>
      </c>
      <c r="B135" s="4">
        <f>IF('True_Odds_Calculator_2-way'!B136="","",'True_Odds_Calculator_2-way'!B136)</f>
        <v>1.58</v>
      </c>
      <c r="C135" s="4">
        <f t="shared" si="8"/>
        <v>3.7769692000204858E-2</v>
      </c>
      <c r="D135" s="4">
        <f t="shared" si="10"/>
        <v>2.5908517559583082</v>
      </c>
      <c r="E135" s="4">
        <f t="shared" si="11"/>
        <v>1.6285940825439218</v>
      </c>
      <c r="G135" s="4">
        <f t="shared" si="9"/>
        <v>1.0377696920002049</v>
      </c>
    </row>
    <row r="136" spans="1:7" x14ac:dyDescent="0.2">
      <c r="A136" s="4">
        <f>IF('True_Odds_Calculator_2-way'!A137="","",'True_Odds_Calculator_2-way'!A137)</f>
        <v>2.81</v>
      </c>
      <c r="B136" s="4">
        <f>IF('True_Odds_Calculator_2-way'!B137="","",'True_Odds_Calculator_2-way'!B137)</f>
        <v>1.46</v>
      </c>
      <c r="C136" s="4">
        <f t="shared" si="8"/>
        <v>4.0803392970311547E-2</v>
      </c>
      <c r="D136" s="4">
        <f t="shared" si="10"/>
        <v>2.9808907941582508</v>
      </c>
      <c r="E136" s="4">
        <f t="shared" si="11"/>
        <v>1.504823387008033</v>
      </c>
      <c r="G136" s="4">
        <f t="shared" si="9"/>
        <v>1.0408033929703115</v>
      </c>
    </row>
    <row r="137" spans="1:7" x14ac:dyDescent="0.2">
      <c r="A137" s="4">
        <f>IF('True_Odds_Calculator_2-way'!A138="","",'True_Odds_Calculator_2-way'!A138)</f>
        <v>2.66</v>
      </c>
      <c r="B137" s="4">
        <f>IF('True_Odds_Calculator_2-way'!B138="","",'True_Odds_Calculator_2-way'!B138)</f>
        <v>1.51</v>
      </c>
      <c r="C137" s="4">
        <f t="shared" si="8"/>
        <v>3.8191505253199143E-2</v>
      </c>
      <c r="D137" s="4">
        <f t="shared" si="10"/>
        <v>2.802344240563734</v>
      </c>
      <c r="E137" s="4">
        <f t="shared" si="11"/>
        <v>1.5548329655866526</v>
      </c>
      <c r="G137" s="4">
        <f t="shared" si="9"/>
        <v>1.0381915052531991</v>
      </c>
    </row>
    <row r="138" spans="1:7" x14ac:dyDescent="0.2">
      <c r="A138" s="4">
        <f>IF('True_Odds_Calculator_2-way'!A139="","",'True_Odds_Calculator_2-way'!A139)</f>
        <v>3.04</v>
      </c>
      <c r="B138" s="4">
        <f>IF('True_Odds_Calculator_2-way'!B139="","",'True_Odds_Calculator_2-way'!B139)</f>
        <v>1.4</v>
      </c>
      <c r="C138" s="4">
        <f t="shared" si="8"/>
        <v>4.3233082706767068E-2</v>
      </c>
      <c r="D138" s="4">
        <f t="shared" si="10"/>
        <v>3.2538226299694197</v>
      </c>
      <c r="E138" s="4">
        <f t="shared" si="11"/>
        <v>1.4436906377204886</v>
      </c>
      <c r="G138" s="4">
        <f t="shared" si="9"/>
        <v>1.0432330827067671</v>
      </c>
    </row>
    <row r="139" spans="1:7" x14ac:dyDescent="0.2">
      <c r="A139" s="4">
        <f>IF('True_Odds_Calculator_2-way'!A140="","",'True_Odds_Calculator_2-way'!A140)</f>
        <v>1.65</v>
      </c>
      <c r="B139" s="4">
        <f>IF('True_Odds_Calculator_2-way'!B140="","",'True_Odds_Calculator_2-way'!B140)</f>
        <v>2.34</v>
      </c>
      <c r="C139" s="4">
        <f t="shared" si="8"/>
        <v>3.3411033411033575E-2</v>
      </c>
      <c r="D139" s="4">
        <f t="shared" si="10"/>
        <v>1.6967699406723797</v>
      </c>
      <c r="E139" s="4">
        <f t="shared" si="11"/>
        <v>2.4351939451277205</v>
      </c>
      <c r="G139" s="4">
        <f t="shared" si="9"/>
        <v>1.0334110334110336</v>
      </c>
    </row>
    <row r="140" spans="1:7" x14ac:dyDescent="0.2">
      <c r="A140" s="4">
        <f>IF('True_Odds_Calculator_2-way'!A141="","",'True_Odds_Calculator_2-way'!A141)</f>
        <v>1.96</v>
      </c>
      <c r="B140" s="4">
        <f>IF('True_Odds_Calculator_2-way'!B141="","",'True_Odds_Calculator_2-way'!B141)</f>
        <v>1.93</v>
      </c>
      <c r="C140" s="4">
        <f t="shared" si="8"/>
        <v>2.8338796658559762E-2</v>
      </c>
      <c r="D140" s="4">
        <f t="shared" si="10"/>
        <v>2.0159880622468553</v>
      </c>
      <c r="E140" s="4">
        <f t="shared" si="11"/>
        <v>1.9842635333613092</v>
      </c>
      <c r="G140" s="4">
        <f t="shared" si="9"/>
        <v>1.0283387966585598</v>
      </c>
    </row>
    <row r="141" spans="1:7" x14ac:dyDescent="0.2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1.93</v>
      </c>
      <c r="C141" s="4">
        <f t="shared" si="8"/>
        <v>3.62694300518136E-2</v>
      </c>
      <c r="D141" s="4">
        <f t="shared" si="10"/>
        <v>2.0000000000000004</v>
      </c>
      <c r="E141" s="4">
        <f t="shared" si="11"/>
        <v>2.0000000000000004</v>
      </c>
      <c r="G141" s="4">
        <f t="shared" si="9"/>
        <v>1.0362694300518136</v>
      </c>
    </row>
    <row r="142" spans="1:7" x14ac:dyDescent="0.2">
      <c r="A142" s="4">
        <f>IF('True_Odds_Calculator_2-way'!A143="","",'True_Odds_Calculator_2-way'!A143)</f>
        <v>1.83</v>
      </c>
      <c r="B142" s="4">
        <f>IF('True_Odds_Calculator_2-way'!B143="","",'True_Odds_Calculator_2-way'!B143)</f>
        <v>2.0099999999999998</v>
      </c>
      <c r="C142" s="4">
        <f t="shared" si="8"/>
        <v>4.3960525242639381E-2</v>
      </c>
      <c r="D142" s="4">
        <f t="shared" si="10"/>
        <v>1.9066946582691862</v>
      </c>
      <c r="E142" s="4">
        <f t="shared" si="11"/>
        <v>2.1029071263184975</v>
      </c>
      <c r="G142" s="4">
        <f t="shared" si="9"/>
        <v>1.0439605252426394</v>
      </c>
    </row>
    <row r="143" spans="1:7" x14ac:dyDescent="0.2">
      <c r="A143" s="4">
        <f>IF('True_Odds_Calculator_2-way'!A144="","",'True_Odds_Calculator_2-way'!A144)</f>
        <v>1.79</v>
      </c>
      <c r="B143" s="4">
        <f>IF('True_Odds_Calculator_2-way'!B144="","",'True_Odds_Calculator_2-way'!B144)</f>
        <v>2.0499999999999998</v>
      </c>
      <c r="C143" s="4">
        <f t="shared" si="8"/>
        <v>4.6464095925875526E-2</v>
      </c>
      <c r="D143" s="4">
        <f t="shared" si="10"/>
        <v>1.8676676421936633</v>
      </c>
      <c r="E143" s="4">
        <f t="shared" si="11"/>
        <v>2.1525150315295498</v>
      </c>
      <c r="G143" s="4">
        <f t="shared" si="9"/>
        <v>1.0464640959258755</v>
      </c>
    </row>
    <row r="144" spans="1:7" x14ac:dyDescent="0.2">
      <c r="A144" s="4">
        <f>IF('True_Odds_Calculator_2-way'!A145="","",'True_Odds_Calculator_2-way'!A145)</f>
        <v>2.1800000000000002</v>
      </c>
      <c r="B144" s="4">
        <f>IF('True_Odds_Calculator_2-way'!B145="","",'True_Odds_Calculator_2-way'!B145)</f>
        <v>1.7</v>
      </c>
      <c r="C144" s="4">
        <f t="shared" si="8"/>
        <v>4.6950890447922333E-2</v>
      </c>
      <c r="D144" s="4">
        <f t="shared" si="10"/>
        <v>2.2975821450712961</v>
      </c>
      <c r="E144" s="4">
        <f t="shared" si="11"/>
        <v>1.7706641184902054</v>
      </c>
      <c r="G144" s="4">
        <f t="shared" si="9"/>
        <v>1.0469508904479223</v>
      </c>
    </row>
    <row r="145" spans="1:7" x14ac:dyDescent="0.2">
      <c r="A145" s="4">
        <f>IF('True_Odds_Calculator_2-way'!A146="","",'True_Odds_Calculator_2-way'!A146)</f>
        <v>1.85</v>
      </c>
      <c r="B145" s="4">
        <f>IF('True_Odds_Calculator_2-way'!B146="","",'True_Odds_Calculator_2-way'!B146)</f>
        <v>2.0699999999999998</v>
      </c>
      <c r="C145" s="4">
        <f t="shared" si="8"/>
        <v>2.3632327980154022E-2</v>
      </c>
      <c r="D145" s="4">
        <f t="shared" si="10"/>
        <v>1.8913446104457341</v>
      </c>
      <c r="E145" s="4">
        <f t="shared" si="11"/>
        <v>2.1219005402410303</v>
      </c>
      <c r="G145" s="4">
        <f t="shared" si="9"/>
        <v>1.023632327980154</v>
      </c>
    </row>
    <row r="146" spans="1:7" x14ac:dyDescent="0.2">
      <c r="A146" s="4">
        <f>IF('True_Odds_Calculator_2-way'!A147="","",'True_Odds_Calculator_2-way'!A147)</f>
        <v>1.6</v>
      </c>
      <c r="B146" s="4">
        <f>IF('True_Odds_Calculator_2-way'!B147="","",'True_Odds_Calculator_2-way'!B147)</f>
        <v>2.48</v>
      </c>
      <c r="C146" s="4">
        <f t="shared" si="8"/>
        <v>2.8225806451612989E-2</v>
      </c>
      <c r="D146" s="4">
        <f t="shared" si="10"/>
        <v>1.6369636963696372</v>
      </c>
      <c r="E146" s="4">
        <f t="shared" si="11"/>
        <v>2.5699481865284977</v>
      </c>
      <c r="G146" s="4">
        <f t="shared" si="9"/>
        <v>1.028225806451613</v>
      </c>
    </row>
    <row r="147" spans="1:7" x14ac:dyDescent="0.2">
      <c r="A147" s="4">
        <f>IF('True_Odds_Calculator_2-way'!A148="","",'True_Odds_Calculator_2-way'!A148)</f>
        <v>1.92</v>
      </c>
      <c r="B147" s="4">
        <f>IF('True_Odds_Calculator_2-way'!B148="","",'True_Odds_Calculator_2-way'!B148)</f>
        <v>1.97</v>
      </c>
      <c r="C147" s="4">
        <f t="shared" si="8"/>
        <v>2.844754653130277E-2</v>
      </c>
      <c r="D147" s="4">
        <f t="shared" si="10"/>
        <v>1.9739066903246005</v>
      </c>
      <c r="E147" s="4">
        <f t="shared" si="11"/>
        <v>2.0267924123888115</v>
      </c>
      <c r="G147" s="4">
        <f t="shared" si="9"/>
        <v>1.0284475465313028</v>
      </c>
    </row>
    <row r="148" spans="1:7" x14ac:dyDescent="0.2">
      <c r="A148" s="4">
        <f>IF('True_Odds_Calculator_2-way'!A149="","",'True_Odds_Calculator_2-way'!A149)</f>
        <v>1.63</v>
      </c>
      <c r="B148" s="4">
        <f>IF('True_Odds_Calculator_2-way'!B149="","",'True_Odds_Calculator_2-way'!B149)</f>
        <v>2.39</v>
      </c>
      <c r="C148" s="4">
        <f t="shared" si="8"/>
        <v>3.19069743563416E-2</v>
      </c>
      <c r="D148" s="4">
        <f t="shared" si="10"/>
        <v>1.6735184827201064</v>
      </c>
      <c r="E148" s="4">
        <f t="shared" si="11"/>
        <v>2.4847402493861024</v>
      </c>
      <c r="G148" s="4">
        <f t="shared" si="9"/>
        <v>1.0319069743563416</v>
      </c>
    </row>
    <row r="149" spans="1:7" x14ac:dyDescent="0.2">
      <c r="A149" s="4">
        <f>IF('True_Odds_Calculator_2-way'!A150="","",'True_Odds_Calculator_2-way'!A150)</f>
        <v>2</v>
      </c>
      <c r="B149" s="4">
        <f>IF('True_Odds_Calculator_2-way'!B150="","",'True_Odds_Calculator_2-way'!B150)</f>
        <v>1.89</v>
      </c>
      <c r="C149" s="4">
        <f t="shared" si="8"/>
        <v>2.9100529100529293E-2</v>
      </c>
      <c r="D149" s="4">
        <f t="shared" si="10"/>
        <v>2.0599455040871937</v>
      </c>
      <c r="E149" s="4">
        <f t="shared" si="11"/>
        <v>1.9434447300771212</v>
      </c>
      <c r="G149" s="4">
        <f t="shared" si="9"/>
        <v>1.0291005291005293</v>
      </c>
    </row>
    <row r="150" spans="1:7" x14ac:dyDescent="0.2">
      <c r="A150" s="4">
        <f>IF('True_Odds_Calculator_2-way'!A151="","",'True_Odds_Calculator_2-way'!A151)</f>
        <v>2.08</v>
      </c>
      <c r="B150" s="4">
        <f>IF('True_Odds_Calculator_2-way'!B151="","",'True_Odds_Calculator_2-way'!B151)</f>
        <v>1.84</v>
      </c>
      <c r="C150" s="4">
        <f t="shared" si="8"/>
        <v>2.4247491638795804E-2</v>
      </c>
      <c r="D150" s="4">
        <f t="shared" si="10"/>
        <v>2.1338090990187331</v>
      </c>
      <c r="E150" s="4">
        <f t="shared" si="11"/>
        <v>1.8819826907946497</v>
      </c>
      <c r="G150" s="4">
        <f t="shared" si="9"/>
        <v>1.0242474916387958</v>
      </c>
    </row>
    <row r="151" spans="1:7" x14ac:dyDescent="0.2">
      <c r="A151" s="4">
        <f>IF('True_Odds_Calculator_2-way'!A152="","",'True_Odds_Calculator_2-way'!A152)</f>
        <v>1.94</v>
      </c>
      <c r="B151" s="4">
        <f>IF('True_Odds_Calculator_2-way'!B152="","",'True_Odds_Calculator_2-way'!B152)</f>
        <v>1.96</v>
      </c>
      <c r="C151" s="4">
        <f t="shared" si="8"/>
        <v>2.5667999158426325E-2</v>
      </c>
      <c r="D151" s="4">
        <f t="shared" si="10"/>
        <v>1.9895353704478862</v>
      </c>
      <c r="E151" s="4">
        <f t="shared" si="11"/>
        <v>2.0105752961082914</v>
      </c>
      <c r="G151" s="4">
        <f t="shared" si="9"/>
        <v>1.0256679991584263</v>
      </c>
    </row>
    <row r="152" spans="1:7" x14ac:dyDescent="0.2">
      <c r="A152" s="4">
        <f>IF('True_Odds_Calculator_2-way'!A153="","",'True_Odds_Calculator_2-way'!A153)</f>
        <v>2.48</v>
      </c>
      <c r="B152" s="4">
        <f>IF('True_Odds_Calculator_2-way'!B153="","",'True_Odds_Calculator_2-way'!B153)</f>
        <v>1.6</v>
      </c>
      <c r="C152" s="4">
        <f t="shared" si="8"/>
        <v>2.8225806451612989E-2</v>
      </c>
      <c r="D152" s="4">
        <f t="shared" si="10"/>
        <v>2.5699481865284977</v>
      </c>
      <c r="E152" s="4">
        <f t="shared" si="11"/>
        <v>1.6369636963696372</v>
      </c>
      <c r="G152" s="4">
        <f t="shared" si="9"/>
        <v>1.028225806451613</v>
      </c>
    </row>
    <row r="153" spans="1:7" x14ac:dyDescent="0.2">
      <c r="A153" s="4">
        <f>IF('True_Odds_Calculator_2-way'!A154="","",'True_Odds_Calculator_2-way'!A154)</f>
        <v>2.25</v>
      </c>
      <c r="B153" s="4">
        <f>IF('True_Odds_Calculator_2-way'!B154="","",'True_Odds_Calculator_2-way'!B154)</f>
        <v>1.71</v>
      </c>
      <c r="C153" s="4">
        <f t="shared" si="8"/>
        <v>2.9239766081871288E-2</v>
      </c>
      <c r="D153" s="4">
        <f t="shared" si="10"/>
        <v>2.3265306122448979</v>
      </c>
      <c r="E153" s="4">
        <f t="shared" si="11"/>
        <v>1.7538461538461536</v>
      </c>
      <c r="G153" s="4">
        <f t="shared" si="9"/>
        <v>1.0292397660818713</v>
      </c>
    </row>
    <row r="154" spans="1:7" x14ac:dyDescent="0.2">
      <c r="A154" s="4">
        <f>IF('True_Odds_Calculator_2-way'!A155="","",'True_Odds_Calculator_2-way'!A155)</f>
        <v>2.14</v>
      </c>
      <c r="B154" s="4">
        <f>IF('True_Odds_Calculator_2-way'!B155="","",'True_Odds_Calculator_2-way'!B155)</f>
        <v>1.78</v>
      </c>
      <c r="C154" s="4">
        <f t="shared" si="8"/>
        <v>2.908747243515708E-2</v>
      </c>
      <c r="D154" s="4">
        <f t="shared" si="10"/>
        <v>2.2087440565928333</v>
      </c>
      <c r="E154" s="4">
        <f t="shared" si="11"/>
        <v>1.8273049985608751</v>
      </c>
      <c r="G154" s="4">
        <f t="shared" si="9"/>
        <v>1.0290874724351571</v>
      </c>
    </row>
    <row r="155" spans="1:7" x14ac:dyDescent="0.2">
      <c r="A155" s="4">
        <f>IF('True_Odds_Calculator_2-way'!A156="","",'True_Odds_Calculator_2-way'!A156)</f>
        <v>1.74</v>
      </c>
      <c r="B155" s="4">
        <f>IF('True_Odds_Calculator_2-way'!B156="","",'True_Odds_Calculator_2-way'!B156)</f>
        <v>2.21</v>
      </c>
      <c r="C155" s="4">
        <f t="shared" si="8"/>
        <v>2.720133146096626E-2</v>
      </c>
      <c r="D155" s="4">
        <f t="shared" si="10"/>
        <v>1.7821754646150993</v>
      </c>
      <c r="E155" s="4">
        <f t="shared" si="11"/>
        <v>2.2784855128281092</v>
      </c>
      <c r="G155" s="4">
        <f t="shared" si="9"/>
        <v>1.0272013314609663</v>
      </c>
    </row>
    <row r="156" spans="1:7" x14ac:dyDescent="0.2">
      <c r="A156" s="4">
        <f>IF('True_Odds_Calculator_2-way'!A157="","",'True_Odds_Calculator_2-way'!A157)</f>
        <v>1.93</v>
      </c>
      <c r="B156" s="4">
        <f>IF('True_Odds_Calculator_2-way'!B157="","",'True_Odds_Calculator_2-way'!B157)</f>
        <v>1.98</v>
      </c>
      <c r="C156" s="4">
        <f t="shared" si="8"/>
        <v>2.3185220076411994E-2</v>
      </c>
      <c r="D156" s="4">
        <f t="shared" si="10"/>
        <v>1.974169551066798</v>
      </c>
      <c r="E156" s="4">
        <f t="shared" si="11"/>
        <v>2.0265153523890338</v>
      </c>
      <c r="G156" s="4">
        <f t="shared" si="9"/>
        <v>1.023185220076412</v>
      </c>
    </row>
    <row r="157" spans="1:7" x14ac:dyDescent="0.2">
      <c r="A157" s="4">
        <f>IF('True_Odds_Calculator_2-way'!A158="","",'True_Odds_Calculator_2-way'!A158)</f>
        <v>1.64</v>
      </c>
      <c r="B157" s="4">
        <f>IF('True_Odds_Calculator_2-way'!B158="","",'True_Odds_Calculator_2-way'!B158)</f>
        <v>2.38</v>
      </c>
      <c r="C157" s="4">
        <f t="shared" si="8"/>
        <v>2.9924164787866303E-2</v>
      </c>
      <c r="D157" s="4">
        <f t="shared" si="10"/>
        <v>1.6812543073742245</v>
      </c>
      <c r="E157" s="4">
        <f t="shared" si="11"/>
        <v>2.4678806272129488</v>
      </c>
      <c r="G157" s="4">
        <f t="shared" si="9"/>
        <v>1.0299241647878663</v>
      </c>
    </row>
    <row r="158" spans="1:7" x14ac:dyDescent="0.2">
      <c r="A158" s="4">
        <f>IF('True_Odds_Calculator_2-way'!A159="","",'True_Odds_Calculator_2-way'!A159)</f>
        <v>2.33</v>
      </c>
      <c r="B158" s="4">
        <f>IF('True_Odds_Calculator_2-way'!B159="","",'True_Odds_Calculator_2-way'!B159)</f>
        <v>1.6</v>
      </c>
      <c r="C158" s="4">
        <f t="shared" si="8"/>
        <v>5.4184549356223188E-2</v>
      </c>
      <c r="D158" s="4">
        <f t="shared" si="10"/>
        <v>2.486991327551701</v>
      </c>
      <c r="E158" s="4">
        <f t="shared" si="11"/>
        <v>1.6724988784208166</v>
      </c>
      <c r="G158" s="4">
        <f t="shared" si="9"/>
        <v>1.0541845493562232</v>
      </c>
    </row>
    <row r="159" spans="1:7" x14ac:dyDescent="0.2">
      <c r="A159" s="4">
        <f>IF('True_Odds_Calculator_2-way'!A160="","",'True_Odds_Calculator_2-way'!A160)</f>
        <v>2.48</v>
      </c>
      <c r="B159" s="4">
        <f>IF('True_Odds_Calculator_2-way'!B160="","",'True_Odds_Calculator_2-way'!B160)</f>
        <v>1.53</v>
      </c>
      <c r="C159" s="4">
        <f t="shared" si="8"/>
        <v>5.6820577693442953E-2</v>
      </c>
      <c r="D159" s="4">
        <f t="shared" si="10"/>
        <v>2.6679791871747995</v>
      </c>
      <c r="E159" s="4">
        <f t="shared" si="11"/>
        <v>1.5995278644296433</v>
      </c>
      <c r="G159" s="4">
        <f t="shared" si="9"/>
        <v>1.056820577693443</v>
      </c>
    </row>
    <row r="160" spans="1:7" x14ac:dyDescent="0.2">
      <c r="A160" s="4">
        <f>IF('True_Odds_Calculator_2-way'!A161="","",'True_Odds_Calculator_2-way'!A161)</f>
        <v>2.11</v>
      </c>
      <c r="B160" s="4">
        <f>IF('True_Odds_Calculator_2-way'!B161="","",'True_Odds_Calculator_2-way'!B161)</f>
        <v>1.71</v>
      </c>
      <c r="C160" s="4">
        <f t="shared" si="8"/>
        <v>5.8728970926526403E-2</v>
      </c>
      <c r="D160" s="4">
        <f t="shared" si="10"/>
        <v>2.2493687852623045</v>
      </c>
      <c r="E160" s="4">
        <f t="shared" si="11"/>
        <v>1.8004041815323968</v>
      </c>
      <c r="G160" s="4">
        <f t="shared" si="9"/>
        <v>1.0587289709265264</v>
      </c>
    </row>
    <row r="161" spans="1:7" x14ac:dyDescent="0.2">
      <c r="A161" s="4">
        <f>IF('True_Odds_Calculator_2-way'!A162="","",'True_Odds_Calculator_2-way'!A162)</f>
        <v>1.96</v>
      </c>
      <c r="B161" s="4">
        <f>IF('True_Odds_Calculator_2-way'!B162="","",'True_Odds_Calculator_2-way'!B162)</f>
        <v>1.88</v>
      </c>
      <c r="C161" s="4">
        <f t="shared" si="8"/>
        <v>4.2118975249674229E-2</v>
      </c>
      <c r="D161" s="4">
        <f t="shared" si="10"/>
        <v>2.044385264092321</v>
      </c>
      <c r="E161" s="4">
        <f t="shared" si="11"/>
        <v>1.9575010624734379</v>
      </c>
      <c r="G161" s="4">
        <f t="shared" si="9"/>
        <v>1.0421189752496742</v>
      </c>
    </row>
    <row r="162" spans="1:7" x14ac:dyDescent="0.2">
      <c r="A162" s="4">
        <f>IF('True_Odds_Calculator_2-way'!A163="","",'True_Odds_Calculator_2-way'!A163)</f>
        <v>1.99</v>
      </c>
      <c r="B162" s="4">
        <f>IF('True_Odds_Calculator_2-way'!B163="","",'True_Odds_Calculator_2-way'!B163)</f>
        <v>1.85</v>
      </c>
      <c r="C162" s="4">
        <f t="shared" si="8"/>
        <v>4.3053103354610656E-2</v>
      </c>
      <c r="D162" s="4">
        <f t="shared" si="10"/>
        <v>2.0790625441197226</v>
      </c>
      <c r="E162" s="4">
        <f t="shared" si="11"/>
        <v>1.9267303414889438</v>
      </c>
      <c r="G162" s="4">
        <f t="shared" si="9"/>
        <v>1.0430531033546107</v>
      </c>
    </row>
    <row r="163" spans="1:7" x14ac:dyDescent="0.2">
      <c r="A163" s="4">
        <f>IF('True_Odds_Calculator_2-way'!A164="","",'True_Odds_Calculator_2-way'!A164)</f>
        <v>1.86</v>
      </c>
      <c r="B163" s="4">
        <f>IF('True_Odds_Calculator_2-way'!B164="","",'True_Odds_Calculator_2-way'!B164)</f>
        <v>1.97</v>
      </c>
      <c r="C163" s="4">
        <f t="shared" si="8"/>
        <v>4.5248621800120015E-2</v>
      </c>
      <c r="D163" s="4">
        <f t="shared" si="10"/>
        <v>1.9417095013512797</v>
      </c>
      <c r="E163" s="4">
        <f t="shared" si="11"/>
        <v>2.0618985988408078</v>
      </c>
      <c r="G163" s="4">
        <f t="shared" si="9"/>
        <v>1.04524862180012</v>
      </c>
    </row>
    <row r="164" spans="1:7" x14ac:dyDescent="0.2">
      <c r="A164" s="4">
        <f>IF('True_Odds_Calculator_2-way'!A165="","",'True_Odds_Calculator_2-way'!A165)</f>
        <v>1.89</v>
      </c>
      <c r="B164" s="4">
        <f>IF('True_Odds_Calculator_2-way'!B165="","",'True_Odds_Calculator_2-way'!B165)</f>
        <v>1.94</v>
      </c>
      <c r="C164" s="4">
        <f t="shared" si="8"/>
        <v>4.4564446626302434E-2</v>
      </c>
      <c r="D164" s="4">
        <f t="shared" si="10"/>
        <v>1.9730936877791532</v>
      </c>
      <c r="E164" s="4">
        <f t="shared" si="11"/>
        <v>2.0276502792678208</v>
      </c>
      <c r="G164" s="4">
        <f t="shared" si="9"/>
        <v>1.0445644466263024</v>
      </c>
    </row>
    <row r="165" spans="1:7" x14ac:dyDescent="0.2">
      <c r="A165" s="4">
        <f>IF('True_Odds_Calculator_2-way'!A166="","",'True_Odds_Calculator_2-way'!A166)</f>
        <v>2.31</v>
      </c>
      <c r="B165" s="4">
        <f>IF('True_Odds_Calculator_2-way'!B166="","",'True_Odds_Calculator_2-way'!B166)</f>
        <v>1.67</v>
      </c>
      <c r="C165" s="4">
        <f t="shared" si="8"/>
        <v>3.1702828110013792E-2</v>
      </c>
      <c r="D165" s="4">
        <f t="shared" si="10"/>
        <v>2.397799670572148</v>
      </c>
      <c r="E165" s="4">
        <f t="shared" si="11"/>
        <v>1.7154100984947862</v>
      </c>
      <c r="G165" s="4">
        <f t="shared" si="9"/>
        <v>1.0317028281100138</v>
      </c>
    </row>
    <row r="166" spans="1:7" x14ac:dyDescent="0.2">
      <c r="A166" s="4">
        <f>IF('True_Odds_Calculator_2-way'!A167="","",'True_Odds_Calculator_2-way'!A167)</f>
        <v>1.6</v>
      </c>
      <c r="B166" s="4">
        <f>IF('True_Odds_Calculator_2-way'!B167="","",'True_Odds_Calculator_2-way'!B167)</f>
        <v>2.4500000000000002</v>
      </c>
      <c r="C166" s="4">
        <f t="shared" si="8"/>
        <v>3.3163265306122458E-2</v>
      </c>
      <c r="D166" s="4">
        <f t="shared" si="10"/>
        <v>1.6436058700209644</v>
      </c>
      <c r="E166" s="4">
        <f t="shared" si="11"/>
        <v>2.5537459283387625</v>
      </c>
      <c r="G166" s="4">
        <f t="shared" si="9"/>
        <v>1.0331632653061225</v>
      </c>
    </row>
    <row r="167" spans="1:7" x14ac:dyDescent="0.2">
      <c r="A167" s="4">
        <f>IF('True_Odds_Calculator_2-way'!A168="","",'True_Odds_Calculator_2-way'!A168)</f>
        <v>2.2000000000000002</v>
      </c>
      <c r="B167" s="4">
        <f>IF('True_Odds_Calculator_2-way'!B168="","",'True_Odds_Calculator_2-way'!B168)</f>
        <v>1.72</v>
      </c>
      <c r="C167" s="4">
        <f t="shared" si="8"/>
        <v>3.5940803382663811E-2</v>
      </c>
      <c r="D167" s="4">
        <f t="shared" si="10"/>
        <v>2.2905569007263922</v>
      </c>
      <c r="E167" s="4">
        <f t="shared" si="11"/>
        <v>1.7748592870544089</v>
      </c>
      <c r="G167" s="4">
        <f t="shared" si="9"/>
        <v>1.0359408033826638</v>
      </c>
    </row>
    <row r="168" spans="1:7" x14ac:dyDescent="0.2">
      <c r="A168" s="4">
        <f>IF('True_Odds_Calculator_2-way'!A169="","",'True_Odds_Calculator_2-way'!A169)</f>
        <v>1.6</v>
      </c>
      <c r="B168" s="4">
        <f>IF('True_Odds_Calculator_2-way'!B169="","",'True_Odds_Calculator_2-way'!B169)</f>
        <v>2.4500000000000002</v>
      </c>
      <c r="C168" s="4">
        <f t="shared" si="8"/>
        <v>3.3163265306122458E-2</v>
      </c>
      <c r="D168" s="4">
        <f t="shared" si="10"/>
        <v>1.6436058700209644</v>
      </c>
      <c r="E168" s="4">
        <f t="shared" si="11"/>
        <v>2.5537459283387625</v>
      </c>
      <c r="G168" s="4">
        <f t="shared" si="9"/>
        <v>1.0331632653061225</v>
      </c>
    </row>
    <row r="169" spans="1:7" x14ac:dyDescent="0.2">
      <c r="A169" s="4">
        <f>IF('True_Odds_Calculator_2-way'!A170="","",'True_Odds_Calculator_2-way'!A170)</f>
        <v>1.68</v>
      </c>
      <c r="B169" s="4">
        <f>IF('True_Odds_Calculator_2-way'!B170="","",'True_Odds_Calculator_2-way'!B170)</f>
        <v>2.2799999999999998</v>
      </c>
      <c r="C169" s="4">
        <f t="shared" si="8"/>
        <v>3.383458646616555E-2</v>
      </c>
      <c r="D169" s="4">
        <f t="shared" si="10"/>
        <v>1.7291440953412784</v>
      </c>
      <c r="E169" s="4">
        <f t="shared" si="11"/>
        <v>2.3714710252600297</v>
      </c>
      <c r="G169" s="4">
        <f t="shared" si="9"/>
        <v>1.0338345864661656</v>
      </c>
    </row>
    <row r="170" spans="1:7" x14ac:dyDescent="0.2">
      <c r="A170" s="4">
        <f>IF('True_Odds_Calculator_2-way'!A171="","",'True_Odds_Calculator_2-way'!A171)</f>
        <v>2.2999999999999998</v>
      </c>
      <c r="B170" s="4">
        <f>IF('True_Odds_Calculator_2-way'!B171="","",'True_Odds_Calculator_2-way'!B171)</f>
        <v>1.67</v>
      </c>
      <c r="C170" s="4">
        <f t="shared" si="8"/>
        <v>3.3585003905233002E-2</v>
      </c>
      <c r="D170" s="4">
        <f t="shared" si="10"/>
        <v>2.3924011211460603</v>
      </c>
      <c r="E170" s="4">
        <f t="shared" si="11"/>
        <v>1.7181838514873629</v>
      </c>
      <c r="G170" s="4">
        <f t="shared" si="9"/>
        <v>1.033585003905233</v>
      </c>
    </row>
    <row r="171" spans="1:7" x14ac:dyDescent="0.2">
      <c r="A171" s="4">
        <f>IF('True_Odds_Calculator_2-way'!A172="","",'True_Odds_Calculator_2-way'!A172)</f>
        <v>2.36</v>
      </c>
      <c r="B171" s="4">
        <f>IF('True_Odds_Calculator_2-way'!B172="","",'True_Odds_Calculator_2-way'!B172)</f>
        <v>1.64</v>
      </c>
      <c r="C171" s="4">
        <f t="shared" si="8"/>
        <v>3.3484911120297722E-2</v>
      </c>
      <c r="D171" s="4">
        <f t="shared" si="10"/>
        <v>2.4570848146267141</v>
      </c>
      <c r="E171" s="4">
        <f t="shared" si="11"/>
        <v>1.6863018473335656</v>
      </c>
      <c r="G171" s="4">
        <f t="shared" si="9"/>
        <v>1.0334849111202977</v>
      </c>
    </row>
    <row r="172" spans="1:7" x14ac:dyDescent="0.2">
      <c r="A172" s="4">
        <f>IF('True_Odds_Calculator_2-way'!A173="","",'True_Odds_Calculator_2-way'!A173)</f>
        <v>1.43</v>
      </c>
      <c r="B172" s="4">
        <f>IF('True_Odds_Calculator_2-way'!B173="","",'True_Odds_Calculator_2-way'!B173)</f>
        <v>2.89</v>
      </c>
      <c r="C172" s="4">
        <f t="shared" si="8"/>
        <v>4.5321460546374093E-2</v>
      </c>
      <c r="D172" s="4">
        <f t="shared" si="10"/>
        <v>1.4778908219643463</v>
      </c>
      <c r="E172" s="4">
        <f t="shared" si="11"/>
        <v>3.0925281550492016</v>
      </c>
      <c r="G172" s="4">
        <f t="shared" si="9"/>
        <v>1.0453214605463741</v>
      </c>
    </row>
    <row r="173" spans="1:7" x14ac:dyDescent="0.2">
      <c r="A173" s="4">
        <f>IF('True_Odds_Calculator_2-way'!A174="","",'True_Odds_Calculator_2-way'!A174)</f>
        <v>2.14</v>
      </c>
      <c r="B173" s="4">
        <f>IF('True_Odds_Calculator_2-way'!B174="","",'True_Odds_Calculator_2-way'!B174)</f>
        <v>1.78</v>
      </c>
      <c r="C173" s="4">
        <f t="shared" si="8"/>
        <v>2.908747243515708E-2</v>
      </c>
      <c r="D173" s="4">
        <f t="shared" si="10"/>
        <v>2.2087440565928333</v>
      </c>
      <c r="E173" s="4">
        <f t="shared" si="11"/>
        <v>1.8273049985608751</v>
      </c>
      <c r="G173" s="4">
        <f t="shared" si="9"/>
        <v>1.0290874724351571</v>
      </c>
    </row>
    <row r="174" spans="1:7" x14ac:dyDescent="0.2">
      <c r="A174" s="4">
        <f>IF('True_Odds_Calculator_2-way'!A175="","",'True_Odds_Calculator_2-way'!A175)</f>
        <v>2.21</v>
      </c>
      <c r="B174" s="4">
        <f>IF('True_Odds_Calculator_2-way'!B175="","",'True_Odds_Calculator_2-way'!B175)</f>
        <v>1.74</v>
      </c>
      <c r="C174" s="4">
        <f t="shared" si="8"/>
        <v>2.720133146096626E-2</v>
      </c>
      <c r="D174" s="4">
        <f t="shared" si="10"/>
        <v>2.2784855128281092</v>
      </c>
      <c r="E174" s="4">
        <f t="shared" si="11"/>
        <v>1.7821754646150993</v>
      </c>
      <c r="G174" s="4">
        <f t="shared" si="9"/>
        <v>1.0272013314609663</v>
      </c>
    </row>
    <row r="175" spans="1:7" x14ac:dyDescent="0.2">
      <c r="A175" s="4">
        <f>IF('True_Odds_Calculator_2-way'!A176="","",'True_Odds_Calculator_2-way'!A176)</f>
        <v>1.61</v>
      </c>
      <c r="B175" s="4">
        <f>IF('True_Odds_Calculator_2-way'!B176="","",'True_Odds_Calculator_2-way'!B176)</f>
        <v>2.44</v>
      </c>
      <c r="C175" s="4">
        <f t="shared" si="8"/>
        <v>3.0954077996130813E-2</v>
      </c>
      <c r="D175" s="4">
        <f t="shared" si="10"/>
        <v>1.6511432414256895</v>
      </c>
      <c r="E175" s="4">
        <f t="shared" si="11"/>
        <v>2.5357603924606251</v>
      </c>
      <c r="G175" s="4">
        <f t="shared" si="9"/>
        <v>1.0309540779961308</v>
      </c>
    </row>
    <row r="176" spans="1:7" x14ac:dyDescent="0.2">
      <c r="A176" s="4">
        <f>IF('True_Odds_Calculator_2-way'!A177="","",'True_Odds_Calculator_2-way'!A177)</f>
        <v>2.39</v>
      </c>
      <c r="B176" s="4">
        <f>IF('True_Odds_Calculator_2-way'!B177="","",'True_Odds_Calculator_2-way'!B177)</f>
        <v>1.64</v>
      </c>
      <c r="C176" s="4">
        <f t="shared" si="8"/>
        <v>2.8166139401979873E-2</v>
      </c>
      <c r="D176" s="4">
        <f t="shared" si="10"/>
        <v>2.4732458354366487</v>
      </c>
      <c r="E176" s="4">
        <f t="shared" si="11"/>
        <v>1.6787733424704472</v>
      </c>
      <c r="G176" s="4">
        <f t="shared" si="9"/>
        <v>1.0281661394019799</v>
      </c>
    </row>
    <row r="177" spans="1:7" x14ac:dyDescent="0.2">
      <c r="A177" s="4">
        <f>IF('True_Odds_Calculator_2-way'!A178="","",'True_Odds_Calculator_2-way'!A178)</f>
        <v>2.76</v>
      </c>
      <c r="B177" s="4">
        <f>IF('True_Odds_Calculator_2-way'!B178="","",'True_Odds_Calculator_2-way'!B178)</f>
        <v>1.46</v>
      </c>
      <c r="C177" s="4">
        <f t="shared" si="8"/>
        <v>4.7250347429025119E-2</v>
      </c>
      <c r="D177" s="4">
        <f t="shared" si="10"/>
        <v>2.9525205158264942</v>
      </c>
      <c r="E177" s="4">
        <f t="shared" si="11"/>
        <v>1.5121585109576703</v>
      </c>
      <c r="G177" s="4">
        <f t="shared" si="9"/>
        <v>1.0472503474290251</v>
      </c>
    </row>
    <row r="178" spans="1:7" x14ac:dyDescent="0.2">
      <c r="A178" s="4">
        <f>IF('True_Odds_Calculator_2-way'!A179="","",'True_Odds_Calculator_2-way'!A179)</f>
        <v>2.08</v>
      </c>
      <c r="B178" s="4">
        <f>IF('True_Odds_Calculator_2-way'!B179="","",'True_Odds_Calculator_2-way'!B179)</f>
        <v>1.76</v>
      </c>
      <c r="C178" s="4">
        <f t="shared" si="8"/>
        <v>4.8951048951048959E-2</v>
      </c>
      <c r="D178" s="4">
        <f t="shared" si="10"/>
        <v>2.1915708812260539</v>
      </c>
      <c r="E178" s="4">
        <f t="shared" si="11"/>
        <v>1.8392282958199357</v>
      </c>
      <c r="G178" s="4">
        <f t="shared" si="9"/>
        <v>1.048951048951049</v>
      </c>
    </row>
    <row r="179" spans="1:7" x14ac:dyDescent="0.2">
      <c r="A179" s="4">
        <f>IF('True_Odds_Calculator_2-way'!A180="","",'True_Odds_Calculator_2-way'!A180)</f>
        <v>2.99</v>
      </c>
      <c r="B179" s="4">
        <f>IF('True_Odds_Calculator_2-way'!B180="","",'True_Odds_Calculator_2-way'!B180)</f>
        <v>1.39</v>
      </c>
      <c r="C179" s="4">
        <f t="shared" si="8"/>
        <v>5.3872620966771922E-2</v>
      </c>
      <c r="D179" s="4">
        <f t="shared" si="10"/>
        <v>3.2519072023786251</v>
      </c>
      <c r="E179" s="4">
        <f t="shared" si="11"/>
        <v>1.4440680321745627</v>
      </c>
      <c r="G179" s="4">
        <f t="shared" si="9"/>
        <v>1.0538726209667719</v>
      </c>
    </row>
    <row r="180" spans="1:7" x14ac:dyDescent="0.2">
      <c r="A180" s="4">
        <f>IF('True_Odds_Calculator_2-way'!A181="","",'True_Odds_Calculator_2-way'!A181)</f>
        <v>2.1</v>
      </c>
      <c r="B180" s="4">
        <f>IF('True_Odds_Calculator_2-way'!B181="","",'True_Odds_Calculator_2-way'!B181)</f>
        <v>1.75</v>
      </c>
      <c r="C180" s="4">
        <f t="shared" si="8"/>
        <v>4.761904761904745E-2</v>
      </c>
      <c r="D180" s="4">
        <f t="shared" si="10"/>
        <v>2.2105263157894735</v>
      </c>
      <c r="E180" s="4">
        <f t="shared" si="11"/>
        <v>1.8260869565217388</v>
      </c>
      <c r="G180" s="4">
        <f t="shared" si="9"/>
        <v>1.0476190476190474</v>
      </c>
    </row>
    <row r="181" spans="1:7" x14ac:dyDescent="0.2">
      <c r="A181" s="4">
        <f>IF('True_Odds_Calculator_2-way'!A182="","",'True_Odds_Calculator_2-way'!A182)</f>
        <v>3.13</v>
      </c>
      <c r="B181" s="4">
        <f>IF('True_Odds_Calculator_2-way'!B182="","",'True_Odds_Calculator_2-way'!B182)</f>
        <v>1.36</v>
      </c>
      <c r="C181" s="4">
        <f t="shared" si="8"/>
        <v>5.4782935538432609E-2</v>
      </c>
      <c r="D181" s="4">
        <f t="shared" si="10"/>
        <v>3.4235161653530639</v>
      </c>
      <c r="E181" s="4">
        <f t="shared" si="11"/>
        <v>1.4126236145218027</v>
      </c>
      <c r="G181" s="4">
        <f t="shared" si="9"/>
        <v>1.0547829355384326</v>
      </c>
    </row>
    <row r="182" spans="1:7" x14ac:dyDescent="0.2">
      <c r="A182" s="4">
        <f>IF('True_Odds_Calculator_2-way'!A183="","",'True_Odds_Calculator_2-way'!A183)</f>
        <v>1.61</v>
      </c>
      <c r="B182" s="4">
        <f>IF('True_Odds_Calculator_2-way'!B183="","",'True_Odds_Calculator_2-way'!B183)</f>
        <v>2.42</v>
      </c>
      <c r="C182" s="4">
        <f t="shared" si="8"/>
        <v>3.4341152918228035E-2</v>
      </c>
      <c r="D182" s="4">
        <f t="shared" si="10"/>
        <v>1.655773235306617</v>
      </c>
      <c r="E182" s="4">
        <f t="shared" si="11"/>
        <v>2.5249173741170372</v>
      </c>
      <c r="G182" s="4">
        <f t="shared" si="9"/>
        <v>1.034341152918228</v>
      </c>
    </row>
    <row r="183" spans="1:7" x14ac:dyDescent="0.2">
      <c r="A183" s="4">
        <f>IF('True_Odds_Calculator_2-way'!A184="","",'True_Odds_Calculator_2-way'!A184)</f>
        <v>1.81</v>
      </c>
      <c r="B183" s="4">
        <f>IF('True_Odds_Calculator_2-way'!B184="","",'True_Odds_Calculator_2-way'!B184)</f>
        <v>2.08</v>
      </c>
      <c r="C183" s="4">
        <f t="shared" si="8"/>
        <v>3.3255418614534626E-2</v>
      </c>
      <c r="D183" s="4">
        <f t="shared" si="10"/>
        <v>1.8661643699811639</v>
      </c>
      <c r="E183" s="4">
        <f t="shared" si="11"/>
        <v>2.1545152798443401</v>
      </c>
      <c r="G183" s="4">
        <f t="shared" si="9"/>
        <v>1.0332554186145346</v>
      </c>
    </row>
    <row r="184" spans="1:7" x14ac:dyDescent="0.2">
      <c r="A184" s="4">
        <f>IF('True_Odds_Calculator_2-way'!A185="","",'True_Odds_Calculator_2-way'!A185)</f>
        <v>1.97</v>
      </c>
      <c r="B184" s="4">
        <f>IF('True_Odds_Calculator_2-way'!B185="","",'True_Odds_Calculator_2-way'!B185)</f>
        <v>1.9</v>
      </c>
      <c r="C184" s="4">
        <f t="shared" si="8"/>
        <v>3.3930002671653803E-2</v>
      </c>
      <c r="D184" s="4">
        <f t="shared" si="10"/>
        <v>2.0381159814865235</v>
      </c>
      <c r="E184" s="4">
        <f t="shared" si="11"/>
        <v>1.9632835038027801</v>
      </c>
      <c r="G184" s="4">
        <f t="shared" si="9"/>
        <v>1.0339300026716538</v>
      </c>
    </row>
    <row r="185" spans="1:7" x14ac:dyDescent="0.2">
      <c r="A185" s="4">
        <f>IF('True_Odds_Calculator_2-way'!A186="","",'True_Odds_Calculator_2-way'!A186)</f>
        <v>2.2200000000000002</v>
      </c>
      <c r="B185" s="4">
        <f>IF('True_Odds_Calculator_2-way'!B186="","",'True_Odds_Calculator_2-way'!B186)</f>
        <v>1.68</v>
      </c>
      <c r="C185" s="4">
        <f t="shared" si="8"/>
        <v>4.5688545688545634E-2</v>
      </c>
      <c r="D185" s="4">
        <f t="shared" si="10"/>
        <v>2.3386004514672689</v>
      </c>
      <c r="E185" s="4">
        <f t="shared" si="11"/>
        <v>1.7470489038785832</v>
      </c>
      <c r="G185" s="4">
        <f t="shared" si="9"/>
        <v>1.0456885456885456</v>
      </c>
    </row>
    <row r="186" spans="1:7" x14ac:dyDescent="0.2">
      <c r="A186" s="4">
        <f>IF('True_Odds_Calculator_2-way'!A187="","",'True_Odds_Calculator_2-way'!A187)</f>
        <v>2.2599999999999998</v>
      </c>
      <c r="B186" s="4">
        <f>IF('True_Odds_Calculator_2-way'!B187="","",'True_Odds_Calculator_2-way'!B187)</f>
        <v>1.7</v>
      </c>
      <c r="C186" s="4">
        <f t="shared" si="8"/>
        <v>3.0713170223841679E-2</v>
      </c>
      <c r="D186" s="4">
        <f t="shared" si="10"/>
        <v>2.3412553321145642</v>
      </c>
      <c r="E186" s="4">
        <f t="shared" si="11"/>
        <v>1.7455701953657428</v>
      </c>
      <c r="G186" s="4">
        <f t="shared" si="9"/>
        <v>1.0307131702238417</v>
      </c>
    </row>
    <row r="187" spans="1:7" x14ac:dyDescent="0.2">
      <c r="A187" s="4">
        <f>IF('True_Odds_Calculator_2-way'!A188="","",'True_Odds_Calculator_2-way'!A188)</f>
        <v>1.99</v>
      </c>
      <c r="B187" s="4">
        <f>IF('True_Odds_Calculator_2-way'!B188="","",'True_Odds_Calculator_2-way'!B188)</f>
        <v>1.92</v>
      </c>
      <c r="C187" s="4">
        <f t="shared" si="8"/>
        <v>2.3345896147403788E-2</v>
      </c>
      <c r="D187" s="4">
        <f t="shared" si="10"/>
        <v>2.0373253705876082</v>
      </c>
      <c r="E187" s="4">
        <f t="shared" si="11"/>
        <v>1.9640176827387685</v>
      </c>
      <c r="G187" s="4">
        <f t="shared" si="9"/>
        <v>1.0233458961474038</v>
      </c>
    </row>
    <row r="188" spans="1:7" x14ac:dyDescent="0.2">
      <c r="A188" s="4">
        <f>IF('True_Odds_Calculator_2-way'!A189="","",'True_Odds_Calculator_2-way'!A189)</f>
        <v>1.56</v>
      </c>
      <c r="B188" s="4">
        <f>IF('True_Odds_Calculator_2-way'!B189="","",'True_Odds_Calculator_2-way'!B189)</f>
        <v>2.4900000000000002</v>
      </c>
      <c r="C188" s="4">
        <f t="shared" si="8"/>
        <v>4.26320667284521E-2</v>
      </c>
      <c r="D188" s="4">
        <f t="shared" si="10"/>
        <v>1.6136590229312062</v>
      </c>
      <c r="E188" s="4">
        <f t="shared" si="11"/>
        <v>2.6295694557270508</v>
      </c>
      <c r="G188" s="4">
        <f t="shared" si="9"/>
        <v>1.0426320667284521</v>
      </c>
    </row>
    <row r="189" spans="1:7" x14ac:dyDescent="0.2">
      <c r="A189" s="4">
        <f>IF('True_Odds_Calculator_2-way'!A190="","",'True_Odds_Calculator_2-way'!A190)</f>
        <v>2.06</v>
      </c>
      <c r="B189" s="4">
        <f>IF('True_Odds_Calculator_2-way'!B190="","",'True_Odds_Calculator_2-way'!B190)</f>
        <v>1.81</v>
      </c>
      <c r="C189" s="4">
        <f t="shared" si="8"/>
        <v>3.7923081049187513E-2</v>
      </c>
      <c r="D189" s="4">
        <f t="shared" si="10"/>
        <v>2.1437359857413907</v>
      </c>
      <c r="E189" s="4">
        <f t="shared" si="11"/>
        <v>1.8743276529432467</v>
      </c>
      <c r="G189" s="4">
        <f t="shared" si="9"/>
        <v>1.0379230810491875</v>
      </c>
    </row>
    <row r="190" spans="1:7" x14ac:dyDescent="0.2">
      <c r="A190" s="4">
        <f>IF('True_Odds_Calculator_2-way'!A191="","",'True_Odds_Calculator_2-way'!A191)</f>
        <v>2.34</v>
      </c>
      <c r="B190" s="4">
        <f>IF('True_Odds_Calculator_2-way'!B191="","",'True_Odds_Calculator_2-way'!B191)</f>
        <v>1.66</v>
      </c>
      <c r="C190" s="4">
        <f t="shared" si="8"/>
        <v>2.9760065904644417E-2</v>
      </c>
      <c r="D190" s="4">
        <f t="shared" si="10"/>
        <v>2.4244164274123086</v>
      </c>
      <c r="E190" s="4">
        <f t="shared" si="11"/>
        <v>1.7020418894049603</v>
      </c>
      <c r="G190" s="4">
        <f t="shared" si="9"/>
        <v>1.0297600659046444</v>
      </c>
    </row>
    <row r="191" spans="1:7" x14ac:dyDescent="0.2">
      <c r="A191" s="4">
        <f>IF('True_Odds_Calculator_2-way'!A192="","",'True_Odds_Calculator_2-way'!A192)</f>
        <v>2.2799999999999998</v>
      </c>
      <c r="B191" s="4">
        <f>IF('True_Odds_Calculator_2-way'!B192="","",'True_Odds_Calculator_2-way'!B192)</f>
        <v>1.64</v>
      </c>
      <c r="C191" s="4">
        <f t="shared" si="8"/>
        <v>4.8352588789045914E-2</v>
      </c>
      <c r="D191" s="4">
        <f t="shared" si="10"/>
        <v>2.4130098089829635</v>
      </c>
      <c r="E191" s="4">
        <f t="shared" si="11"/>
        <v>1.7077091706247716</v>
      </c>
      <c r="G191" s="4">
        <f t="shared" si="9"/>
        <v>1.0483525887890459</v>
      </c>
    </row>
    <row r="192" spans="1:7" x14ac:dyDescent="0.2">
      <c r="A192" s="4">
        <f>IF('True_Odds_Calculator_2-way'!A193="","",'True_Odds_Calculator_2-way'!A193)</f>
        <v>2.23</v>
      </c>
      <c r="B192" s="4">
        <f>IF('True_Odds_Calculator_2-way'!B193="","",'True_Odds_Calculator_2-way'!B193)</f>
        <v>1.72</v>
      </c>
      <c r="C192" s="4">
        <f t="shared" si="8"/>
        <v>2.982584211075201E-2</v>
      </c>
      <c r="D192" s="4">
        <f t="shared" si="10"/>
        <v>2.3067115708443593</v>
      </c>
      <c r="E192" s="4">
        <f t="shared" si="11"/>
        <v>1.7652798232695142</v>
      </c>
      <c r="G192" s="4">
        <f t="shared" si="9"/>
        <v>1.029825842110752</v>
      </c>
    </row>
    <row r="193" spans="1:7" x14ac:dyDescent="0.2">
      <c r="A193" s="4">
        <f>IF('True_Odds_Calculator_2-way'!A194="","",'True_Odds_Calculator_2-way'!A194)</f>
        <v>2.23</v>
      </c>
      <c r="B193" s="4">
        <f>IF('True_Odds_Calculator_2-way'!B194="","",'True_Odds_Calculator_2-way'!B194)</f>
        <v>1.72</v>
      </c>
      <c r="C193" s="4">
        <f t="shared" si="8"/>
        <v>2.982584211075201E-2</v>
      </c>
      <c r="D193" s="4">
        <f t="shared" si="10"/>
        <v>2.3067115708443593</v>
      </c>
      <c r="E193" s="4">
        <f t="shared" si="11"/>
        <v>1.7652798232695142</v>
      </c>
      <c r="G193" s="4">
        <f t="shared" si="9"/>
        <v>1.029825842110752</v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2.1800000000000002</v>
      </c>
      <c r="B2" s="4">
        <f>IF('True_Odds_Calculator_3-way'!B3="","",'True_Odds_Calculator_3-way'!B3)</f>
        <v>3.63</v>
      </c>
      <c r="C2" s="4">
        <f>IF('True_Odds_Calculator_3-way'!C3="","",'True_Odds_Calculator_3-way'!C3)</f>
        <v>3.34</v>
      </c>
      <c r="D2" s="4">
        <f>IF(A2="","",((1/A2)+(1/B2)+(1/C2))-1)</f>
        <v>3.3598887598977445E-2</v>
      </c>
      <c r="E2" s="4">
        <f>IF(A2="","",(3*A2)/(3-($D2*A2)))</f>
        <v>2.2345571408586884</v>
      </c>
      <c r="F2" s="4">
        <f>IF(B2="","",(3*B2)/(3-($D2*B2)))</f>
        <v>3.7838303121138854</v>
      </c>
      <c r="G2" s="4">
        <f>IF(C2="","",(3*C2)/(3-($D2*C2)))</f>
        <v>3.4697937472508062</v>
      </c>
      <c r="I2" s="4">
        <f>IF(A2="","",D2+1)</f>
        <v>1.0335988875989774</v>
      </c>
    </row>
    <row r="3" spans="1:9" x14ac:dyDescent="0.2">
      <c r="A3" s="4">
        <f>IF('True_Odds_Calculator_3-way'!A4="","",'True_Odds_Calculator_3-way'!A4)</f>
        <v>2.19</v>
      </c>
      <c r="B3" s="4">
        <f>IF('True_Odds_Calculator_3-way'!B4="","",'True_Odds_Calculator_3-way'!B4)</f>
        <v>3.68</v>
      </c>
      <c r="C3" s="4">
        <f>IF('True_Odds_Calculator_3-way'!C4="","",'True_Odds_Calculator_3-way'!C4)</f>
        <v>3.4</v>
      </c>
      <c r="D3" s="4">
        <f t="shared" ref="D3:D66" si="0">IF(A3="","",((1/A3)+(1/B3)+(1/C3))-1)</f>
        <v>2.247778205981632E-2</v>
      </c>
      <c r="E3" s="4">
        <f t="shared" ref="E3:E66" si="1">IF(A3="","",(3*A3)/(3-($D3*A3)))</f>
        <v>2.2265347204014732</v>
      </c>
      <c r="F3" s="4">
        <f t="shared" ref="F3:F66" si="2">IF(B3="","",(3*B3)/(3-($D3*B3)))</f>
        <v>3.7843447772957295</v>
      </c>
      <c r="G3" s="4">
        <f t="shared" ref="G3:G66" si="3">IF(C3="","",(3*C3)/(3-($D3*C3)))</f>
        <v>3.4888785519538508</v>
      </c>
      <c r="I3" s="4">
        <f t="shared" ref="I3:I66" si="4">IF(A3="","",D3+1)</f>
        <v>1.0224777820598163</v>
      </c>
    </row>
    <row r="4" spans="1:9" x14ac:dyDescent="0.2">
      <c r="A4" s="4">
        <f>IF('True_Odds_Calculator_3-way'!A5="","",'True_Odds_Calculator_3-way'!A5)</f>
        <v>1.63</v>
      </c>
      <c r="B4" s="4">
        <f>IF('True_Odds_Calculator_3-way'!B5="","",'True_Odds_Calculator_3-way'!B5)</f>
        <v>4.2</v>
      </c>
      <c r="C4" s="4">
        <f>IF('True_Odds_Calculator_3-way'!C5="","",'True_Odds_Calculator_3-way'!C5)</f>
        <v>5.51</v>
      </c>
      <c r="D4" s="4">
        <f t="shared" si="0"/>
        <v>3.3080373877363289E-2</v>
      </c>
      <c r="E4" s="4">
        <f t="shared" si="1"/>
        <v>1.6598332955890862</v>
      </c>
      <c r="F4" s="4">
        <f t="shared" si="2"/>
        <v>4.4039584278679316</v>
      </c>
      <c r="G4" s="4">
        <f t="shared" si="3"/>
        <v>5.8664303458343543</v>
      </c>
      <c r="I4" s="4">
        <f t="shared" si="4"/>
        <v>1.0330803738773633</v>
      </c>
    </row>
    <row r="5" spans="1:9" x14ac:dyDescent="0.2">
      <c r="A5" s="4">
        <f>IF('True_Odds_Calculator_3-way'!A6="","",'True_Odds_Calculator_3-way'!A6)</f>
        <v>1.81</v>
      </c>
      <c r="B5" s="4">
        <f>IF('True_Odds_Calculator_3-way'!B6="","",'True_Odds_Calculator_3-way'!B6)</f>
        <v>3.84</v>
      </c>
      <c r="C5" s="4">
        <f>IF('True_Odds_Calculator_3-way'!C6="","",'True_Odds_Calculator_3-way'!C6)</f>
        <v>4.59</v>
      </c>
      <c r="D5" s="4">
        <f t="shared" si="0"/>
        <v>3.0767778259247258E-2</v>
      </c>
      <c r="E5" s="4">
        <f t="shared" si="1"/>
        <v>1.8442349505839031</v>
      </c>
      <c r="F5" s="4">
        <f t="shared" si="2"/>
        <v>3.9974298032556494</v>
      </c>
      <c r="G5" s="4">
        <f t="shared" si="3"/>
        <v>4.8167469197724611</v>
      </c>
      <c r="I5" s="4">
        <f t="shared" si="4"/>
        <v>1.0307677782592473</v>
      </c>
    </row>
    <row r="6" spans="1:9" x14ac:dyDescent="0.2">
      <c r="A6" s="4">
        <f>IF('True_Odds_Calculator_3-way'!A7="","",'True_Odds_Calculator_3-way'!A7)</f>
        <v>2.59</v>
      </c>
      <c r="B6" s="4">
        <f>IF('True_Odds_Calculator_3-way'!B7="","",'True_Odds_Calculator_3-way'!B7)</f>
        <v>3.26</v>
      </c>
      <c r="C6" s="4">
        <f>IF('True_Odds_Calculator_3-way'!C7="","",'True_Odds_Calculator_3-way'!C7)</f>
        <v>3.04</v>
      </c>
      <c r="D6" s="4">
        <f t="shared" si="0"/>
        <v>2.1796220779107589E-2</v>
      </c>
      <c r="E6" s="4">
        <f t="shared" si="1"/>
        <v>2.639671769962542</v>
      </c>
      <c r="F6" s="4">
        <f t="shared" si="2"/>
        <v>3.3390870329455331</v>
      </c>
      <c r="G6" s="4">
        <f t="shared" si="3"/>
        <v>3.1086604774278817</v>
      </c>
      <c r="I6" s="4">
        <f t="shared" si="4"/>
        <v>1.0217962207791076</v>
      </c>
    </row>
    <row r="7" spans="1:9" x14ac:dyDescent="0.2">
      <c r="A7" s="4">
        <f>IF('True_Odds_Calculator_3-way'!A8="","",'True_Odds_Calculator_3-way'!A8)</f>
        <v>1.37</v>
      </c>
      <c r="B7" s="4">
        <f>IF('True_Odds_Calculator_3-way'!B8="","",'True_Odds_Calculator_3-way'!B8)</f>
        <v>5.25</v>
      </c>
      <c r="C7" s="4">
        <f>IF('True_Odds_Calculator_3-way'!C8="","",'True_Odds_Calculator_3-way'!C8)</f>
        <v>8.91</v>
      </c>
      <c r="D7" s="4">
        <f t="shared" si="0"/>
        <v>3.2636643342239369E-2</v>
      </c>
      <c r="E7" s="4">
        <f t="shared" si="1"/>
        <v>1.3907274959540759</v>
      </c>
      <c r="F7" s="4">
        <f t="shared" si="2"/>
        <v>5.5680121464612995</v>
      </c>
      <c r="G7" s="4">
        <f t="shared" si="3"/>
        <v>9.8663538775965769</v>
      </c>
      <c r="I7" s="4">
        <f t="shared" si="4"/>
        <v>1.0326366433422394</v>
      </c>
    </row>
    <row r="8" spans="1:9" x14ac:dyDescent="0.2">
      <c r="A8" s="4">
        <f>IF('True_Odds_Calculator_3-way'!A9="","",'True_Odds_Calculator_3-way'!A9)</f>
        <v>1.94</v>
      </c>
      <c r="B8" s="4">
        <f>IF('True_Odds_Calculator_3-way'!B9="","",'True_Odds_Calculator_3-way'!B9)</f>
        <v>3.52</v>
      </c>
      <c r="C8" s="4">
        <f>IF('True_Odds_Calculator_3-way'!C9="","",'True_Odds_Calculator_3-way'!C9)</f>
        <v>4.0599999999999996</v>
      </c>
      <c r="D8" s="4">
        <f t="shared" si="0"/>
        <v>4.5860245335894056E-2</v>
      </c>
      <c r="E8" s="4">
        <f t="shared" si="1"/>
        <v>1.9992915747002171</v>
      </c>
      <c r="F8" s="4">
        <f t="shared" si="2"/>
        <v>3.7201805120806553</v>
      </c>
      <c r="G8" s="4">
        <f t="shared" si="3"/>
        <v>4.3286544711486821</v>
      </c>
      <c r="I8" s="4">
        <f t="shared" si="4"/>
        <v>1.0458602453358941</v>
      </c>
    </row>
    <row r="9" spans="1:9" x14ac:dyDescent="0.2">
      <c r="A9" s="4">
        <f>IF('True_Odds_Calculator_3-way'!A10="","",'True_Odds_Calculator_3-way'!A10)</f>
        <v>2.13</v>
      </c>
      <c r="B9" s="4">
        <f>IF('True_Odds_Calculator_3-way'!B10="","",'True_Odds_Calculator_3-way'!B10)</f>
        <v>3.18</v>
      </c>
      <c r="C9" s="4">
        <f>IF('True_Odds_Calculator_3-way'!C10="","",'True_Odds_Calculator_3-way'!C10)</f>
        <v>4.09</v>
      </c>
      <c r="D9" s="4">
        <f t="shared" si="0"/>
        <v>2.8447754386261348E-2</v>
      </c>
      <c r="E9" s="4">
        <f t="shared" si="1"/>
        <v>2.1739083966087187</v>
      </c>
      <c r="F9" s="4">
        <f t="shared" si="2"/>
        <v>3.2788731734233232</v>
      </c>
      <c r="G9" s="4">
        <f t="shared" si="3"/>
        <v>4.2550259557264329</v>
      </c>
      <c r="I9" s="4">
        <f t="shared" si="4"/>
        <v>1.0284477543862613</v>
      </c>
    </row>
    <row r="10" spans="1:9" x14ac:dyDescent="0.2">
      <c r="A10" s="4">
        <f>IF('True_Odds_Calculator_3-way'!A11="","",'True_Odds_Calculator_3-way'!A11)</f>
        <v>2.39</v>
      </c>
      <c r="B10" s="4">
        <f>IF('True_Odds_Calculator_3-way'!B11="","",'True_Odds_Calculator_3-way'!B11)</f>
        <v>3.11</v>
      </c>
      <c r="C10" s="4">
        <f>IF('True_Odds_Calculator_3-way'!C11="","",'True_Odds_Calculator_3-way'!C11)</f>
        <v>3.48</v>
      </c>
      <c r="D10" s="4">
        <f t="shared" si="0"/>
        <v>2.7309772040213343E-2</v>
      </c>
      <c r="E10" s="4">
        <f t="shared" si="1"/>
        <v>2.4431552026081991</v>
      </c>
      <c r="F10" s="4">
        <f t="shared" si="2"/>
        <v>3.2006129710170992</v>
      </c>
      <c r="G10" s="4">
        <f t="shared" si="3"/>
        <v>3.5938508056486085</v>
      </c>
      <c r="I10" s="4">
        <f t="shared" si="4"/>
        <v>1.0273097720402133</v>
      </c>
    </row>
    <row r="11" spans="1:9" x14ac:dyDescent="0.2">
      <c r="A11" s="4">
        <f>IF('True_Odds_Calculator_3-way'!A12="","",'True_Odds_Calculator_3-way'!A12)</f>
        <v>2.84</v>
      </c>
      <c r="B11" s="4">
        <f>IF('True_Odds_Calculator_3-way'!B12="","",'True_Odds_Calculator_3-way'!B12)</f>
        <v>3.27</v>
      </c>
      <c r="C11" s="4">
        <f>IF('True_Odds_Calculator_3-way'!C12="","",'True_Odds_Calculator_3-way'!C12)</f>
        <v>2.71</v>
      </c>
      <c r="D11" s="4">
        <f t="shared" si="0"/>
        <v>2.692676364675517E-2</v>
      </c>
      <c r="E11" s="4">
        <f t="shared" si="1"/>
        <v>2.9142871303164477</v>
      </c>
      <c r="F11" s="4">
        <f t="shared" si="2"/>
        <v>3.3688771243085256</v>
      </c>
      <c r="G11" s="4">
        <f t="shared" si="3"/>
        <v>2.7775609570901048</v>
      </c>
      <c r="I11" s="4">
        <f t="shared" si="4"/>
        <v>1.0269267636467552</v>
      </c>
    </row>
    <row r="12" spans="1:9" x14ac:dyDescent="0.2">
      <c r="A12" s="4">
        <f>IF('True_Odds_Calculator_3-way'!A13="","",'True_Odds_Calculator_3-way'!A13)</f>
        <v>1.86</v>
      </c>
      <c r="B12" s="4">
        <f>IF('True_Odds_Calculator_3-way'!B13="","",'True_Odds_Calculator_3-way'!B13)</f>
        <v>3.48</v>
      </c>
      <c r="C12" s="4">
        <f>IF('True_Odds_Calculator_3-way'!C13="","",'True_Odds_Calculator_3-way'!C13)</f>
        <v>4.8600000000000003</v>
      </c>
      <c r="D12" s="4">
        <f t="shared" si="0"/>
        <v>3.0752047313658881E-2</v>
      </c>
      <c r="E12" s="4">
        <f t="shared" si="1"/>
        <v>1.896152555318952</v>
      </c>
      <c r="F12" s="4">
        <f t="shared" si="2"/>
        <v>3.6087320422670928</v>
      </c>
      <c r="G12" s="4">
        <f t="shared" si="3"/>
        <v>5.1148112883588794</v>
      </c>
      <c r="I12" s="4">
        <f t="shared" si="4"/>
        <v>1.0307520473136589</v>
      </c>
    </row>
    <row r="13" spans="1:9" x14ac:dyDescent="0.2">
      <c r="A13" s="4">
        <f>IF('True_Odds_Calculator_3-way'!A14="","",'True_Odds_Calculator_3-way'!A14)</f>
        <v>2.14</v>
      </c>
      <c r="B13" s="4">
        <f>IF('True_Odds_Calculator_3-way'!B14="","",'True_Odds_Calculator_3-way'!B14)</f>
        <v>3.42</v>
      </c>
      <c r="C13" s="4">
        <f>IF('True_Odds_Calculator_3-way'!C14="","",'True_Odds_Calculator_3-way'!C14)</f>
        <v>3.51</v>
      </c>
      <c r="D13" s="4">
        <f t="shared" si="0"/>
        <v>4.458766534516645E-2</v>
      </c>
      <c r="E13" s="4">
        <f t="shared" si="1"/>
        <v>2.2103005266728131</v>
      </c>
      <c r="F13" s="4">
        <f t="shared" si="2"/>
        <v>3.6031477800425149</v>
      </c>
      <c r="G13" s="4">
        <f t="shared" si="3"/>
        <v>3.703186220663814</v>
      </c>
      <c r="I13" s="4">
        <f t="shared" si="4"/>
        <v>1.0445876653451664</v>
      </c>
    </row>
    <row r="14" spans="1:9" x14ac:dyDescent="0.2">
      <c r="A14" s="4">
        <f>IF('True_Odds_Calculator_3-way'!A15="","",'True_Odds_Calculator_3-way'!A15)</f>
        <v>3.8</v>
      </c>
      <c r="B14" s="4">
        <f>IF('True_Odds_Calculator_3-way'!B15="","",'True_Odds_Calculator_3-way'!B15)</f>
        <v>3.4</v>
      </c>
      <c r="C14" s="4">
        <f>IF('True_Odds_Calculator_3-way'!C15="","",'True_Odds_Calculator_3-way'!C15)</f>
        <v>2.15</v>
      </c>
      <c r="D14" s="4">
        <f t="shared" si="0"/>
        <v>2.239182086543301E-2</v>
      </c>
      <c r="E14" s="4">
        <f t="shared" si="1"/>
        <v>3.9109254740003747</v>
      </c>
      <c r="F14" s="4">
        <f t="shared" si="2"/>
        <v>3.4885298057602139</v>
      </c>
      <c r="G14" s="4">
        <f t="shared" si="3"/>
        <v>2.1850647648015098</v>
      </c>
      <c r="I14" s="4">
        <f t="shared" si="4"/>
        <v>1.022391820865433</v>
      </c>
    </row>
    <row r="15" spans="1:9" x14ac:dyDescent="0.2">
      <c r="A15" s="4">
        <f>IF('True_Odds_Calculator_3-way'!A16="","",'True_Odds_Calculator_3-way'!A16)</f>
        <v>1.81</v>
      </c>
      <c r="B15" s="4">
        <f>IF('True_Odds_Calculator_3-way'!B16="","",'True_Odds_Calculator_3-way'!B16)</f>
        <v>3.36</v>
      </c>
      <c r="C15" s="4">
        <f>IF('True_Odds_Calculator_3-way'!C16="","",'True_Odds_Calculator_3-way'!C16)</f>
        <v>5.41</v>
      </c>
      <c r="D15" s="4">
        <f t="shared" si="0"/>
        <v>3.4948119013334722E-2</v>
      </c>
      <c r="E15" s="4">
        <f t="shared" si="1"/>
        <v>1.8489865566829979</v>
      </c>
      <c r="F15" s="4">
        <f t="shared" si="2"/>
        <v>3.4968742799308559</v>
      </c>
      <c r="G15" s="4">
        <f t="shared" si="3"/>
        <v>5.7738883914062127</v>
      </c>
      <c r="I15" s="4">
        <f t="shared" si="4"/>
        <v>1.0349481190133347</v>
      </c>
    </row>
    <row r="16" spans="1:9" x14ac:dyDescent="0.2">
      <c r="A16" s="4">
        <f>IF('True_Odds_Calculator_3-way'!A17="","",'True_Odds_Calculator_3-way'!A17)</f>
        <v>3.7</v>
      </c>
      <c r="B16" s="4">
        <f>IF('True_Odds_Calculator_3-way'!B17="","",'True_Odds_Calculator_3-way'!B17)</f>
        <v>3.73</v>
      </c>
      <c r="C16" s="4">
        <f>IF('True_Odds_Calculator_3-way'!C17="","",'True_Odds_Calculator_3-way'!C17)</f>
        <v>2.02</v>
      </c>
      <c r="D16" s="4">
        <f t="shared" si="0"/>
        <v>3.3416289966073709E-2</v>
      </c>
      <c r="E16" s="4">
        <f t="shared" si="1"/>
        <v>3.8590444356877156</v>
      </c>
      <c r="F16" s="4">
        <f t="shared" si="2"/>
        <v>3.8916903438834609</v>
      </c>
      <c r="G16" s="4">
        <f t="shared" si="3"/>
        <v>2.0664968019407279</v>
      </c>
      <c r="I16" s="4">
        <f t="shared" si="4"/>
        <v>1.0334162899660737</v>
      </c>
    </row>
    <row r="17" spans="1:9" x14ac:dyDescent="0.2">
      <c r="A17" s="4">
        <f>IF('True_Odds_Calculator_3-way'!A18="","",'True_Odds_Calculator_3-way'!A18)</f>
        <v>3.53</v>
      </c>
      <c r="B17" s="4">
        <f>IF('True_Odds_Calculator_3-way'!B18="","",'True_Odds_Calculator_3-way'!B18)</f>
        <v>3.7</v>
      </c>
      <c r="C17" s="4">
        <f>IF('True_Odds_Calculator_3-way'!C18="","",'True_Odds_Calculator_3-way'!C18)</f>
        <v>2.08</v>
      </c>
      <c r="D17" s="4">
        <f t="shared" si="0"/>
        <v>3.4325620019671099E-2</v>
      </c>
      <c r="E17" s="4">
        <f t="shared" si="1"/>
        <v>3.6785770382767611</v>
      </c>
      <c r="F17" s="4">
        <f t="shared" si="2"/>
        <v>3.8635637042135751</v>
      </c>
      <c r="G17" s="4">
        <f t="shared" si="3"/>
        <v>2.1307089479661432</v>
      </c>
      <c r="I17" s="4">
        <f t="shared" si="4"/>
        <v>1.0343256200196711</v>
      </c>
    </row>
    <row r="18" spans="1:9" x14ac:dyDescent="0.2">
      <c r="A18" s="4">
        <f>IF('True_Odds_Calculator_3-way'!A19="","",'True_Odds_Calculator_3-way'!A19)</f>
        <v>1.34</v>
      </c>
      <c r="B18" s="4">
        <f>IF('True_Odds_Calculator_3-way'!B19="","",'True_Odds_Calculator_3-way'!B19)</f>
        <v>5.68</v>
      </c>
      <c r="C18" s="4">
        <f>IF('True_Odds_Calculator_3-way'!C19="","",'True_Odds_Calculator_3-way'!C19)</f>
        <v>8.75</v>
      </c>
      <c r="D18" s="4">
        <f t="shared" si="0"/>
        <v>3.661070903030117E-2</v>
      </c>
      <c r="E18" s="4">
        <f t="shared" si="1"/>
        <v>1.3622770210102428</v>
      </c>
      <c r="F18" s="4">
        <f t="shared" si="2"/>
        <v>6.1030400039099728</v>
      </c>
      <c r="G18" s="4">
        <f t="shared" si="3"/>
        <v>9.7960324386871545</v>
      </c>
      <c r="I18" s="4">
        <f t="shared" si="4"/>
        <v>1.0366107090303012</v>
      </c>
    </row>
    <row r="19" spans="1:9" x14ac:dyDescent="0.2">
      <c r="A19" s="4">
        <f>IF('True_Odds_Calculator_3-way'!A20="","",'True_Odds_Calculator_3-way'!A20)</f>
        <v>3.61</v>
      </c>
      <c r="B19" s="4">
        <f>IF('True_Odds_Calculator_3-way'!B20="","",'True_Odds_Calculator_3-way'!B20)</f>
        <v>3.77</v>
      </c>
      <c r="C19" s="4">
        <f>IF('True_Odds_Calculator_3-way'!C20="","",'True_Odds_Calculator_3-way'!C20)</f>
        <v>2.0299999999999998</v>
      </c>
      <c r="D19" s="4">
        <f t="shared" si="0"/>
        <v>3.487113707765177E-2</v>
      </c>
      <c r="E19" s="4">
        <f t="shared" si="1"/>
        <v>3.768116190428477</v>
      </c>
      <c r="F19" s="4">
        <f t="shared" si="2"/>
        <v>3.9427780360584332</v>
      </c>
      <c r="G19" s="4">
        <f t="shared" si="3"/>
        <v>2.0790577291134875</v>
      </c>
      <c r="I19" s="4">
        <f t="shared" si="4"/>
        <v>1.0348711370776518</v>
      </c>
    </row>
    <row r="20" spans="1:9" x14ac:dyDescent="0.2">
      <c r="A20" s="4">
        <f>IF('True_Odds_Calculator_3-way'!A21="","",'True_Odds_Calculator_3-way'!A21)</f>
        <v>2.4</v>
      </c>
      <c r="B20" s="4">
        <f>IF('True_Odds_Calculator_3-way'!B21="","",'True_Odds_Calculator_3-way'!B21)</f>
        <v>3.6</v>
      </c>
      <c r="C20" s="4">
        <f>IF('True_Odds_Calculator_3-way'!C21="","",'True_Odds_Calculator_3-way'!C21)</f>
        <v>3.06</v>
      </c>
      <c r="D20" s="4">
        <f t="shared" si="0"/>
        <v>2.1241830065359402E-2</v>
      </c>
      <c r="E20" s="4">
        <f t="shared" si="1"/>
        <v>2.4414893617021272</v>
      </c>
      <c r="F20" s="4">
        <f t="shared" si="2"/>
        <v>3.6941649899396376</v>
      </c>
      <c r="G20" s="4">
        <f t="shared" si="3"/>
        <v>3.1277683134582621</v>
      </c>
      <c r="I20" s="4">
        <f t="shared" si="4"/>
        <v>1.0212418300653594</v>
      </c>
    </row>
    <row r="21" spans="1:9" x14ac:dyDescent="0.2">
      <c r="A21" s="4">
        <f>IF('True_Odds_Calculator_3-way'!A22="","",'True_Odds_Calculator_3-way'!A22)</f>
        <v>2.16</v>
      </c>
      <c r="B21" s="4">
        <f>IF('True_Odds_Calculator_3-way'!B22="","",'True_Odds_Calculator_3-way'!B22)</f>
        <v>3.73</v>
      </c>
      <c r="C21" s="4">
        <f>IF('True_Odds_Calculator_3-way'!C22="","",'True_Odds_Calculator_3-way'!C22)</f>
        <v>3.43</v>
      </c>
      <c r="D21" s="4">
        <f t="shared" si="0"/>
        <v>2.2604667212644536E-2</v>
      </c>
      <c r="E21" s="4">
        <f t="shared" si="1"/>
        <v>2.1957364012587437</v>
      </c>
      <c r="F21" s="4">
        <f t="shared" si="2"/>
        <v>3.8378636816209668</v>
      </c>
      <c r="G21" s="4">
        <f t="shared" si="3"/>
        <v>3.5209990569837659</v>
      </c>
      <c r="I21" s="4">
        <f t="shared" si="4"/>
        <v>1.0226046672126445</v>
      </c>
    </row>
    <row r="22" spans="1:9" x14ac:dyDescent="0.2">
      <c r="A22" s="4">
        <f>IF('True_Odds_Calculator_3-way'!A23="","",'True_Odds_Calculator_3-way'!A23)</f>
        <v>4.2699999999999996</v>
      </c>
      <c r="B22" s="4">
        <f>IF('True_Odds_Calculator_3-way'!B23="","",'True_Odds_Calculator_3-way'!B23)</f>
        <v>4.3899999999999997</v>
      </c>
      <c r="C22" s="4">
        <f>IF('True_Odds_Calculator_3-way'!C23="","",'True_Odds_Calculator_3-way'!C23)</f>
        <v>1.78</v>
      </c>
      <c r="D22" s="4">
        <f t="shared" si="0"/>
        <v>2.3780223081537155E-2</v>
      </c>
      <c r="E22" s="4">
        <f t="shared" si="1"/>
        <v>4.4195907004656343</v>
      </c>
      <c r="F22" s="4">
        <f t="shared" si="2"/>
        <v>4.5482725771064727</v>
      </c>
      <c r="G22" s="4">
        <f t="shared" si="3"/>
        <v>1.8054745215550962</v>
      </c>
      <c r="I22" s="4">
        <f t="shared" si="4"/>
        <v>1.0237802230815372</v>
      </c>
    </row>
    <row r="23" spans="1:9" x14ac:dyDescent="0.2">
      <c r="A23" s="4">
        <f>IF('True_Odds_Calculator_3-way'!A24="","",'True_Odds_Calculator_3-way'!A24)</f>
        <v>1.73</v>
      </c>
      <c r="B23" s="4">
        <f>IF('True_Odds_Calculator_3-way'!B24="","",'True_Odds_Calculator_3-way'!B24)</f>
        <v>4.25</v>
      </c>
      <c r="C23" s="4">
        <f>IF('True_Odds_Calculator_3-way'!C24="","",'True_Odds_Calculator_3-way'!C24)</f>
        <v>4.74</v>
      </c>
      <c r="D23" s="4">
        <f t="shared" si="0"/>
        <v>2.429926386300485E-2</v>
      </c>
      <c r="E23" s="4">
        <f t="shared" si="1"/>
        <v>1.7545862726062142</v>
      </c>
      <c r="F23" s="4">
        <f t="shared" si="2"/>
        <v>4.4015176551070887</v>
      </c>
      <c r="G23" s="4">
        <f t="shared" si="3"/>
        <v>4.9292478071157655</v>
      </c>
      <c r="I23" s="4">
        <f t="shared" si="4"/>
        <v>1.0242992638630048</v>
      </c>
    </row>
    <row r="24" spans="1:9" x14ac:dyDescent="0.2">
      <c r="A24" s="4">
        <f>IF('True_Odds_Calculator_3-way'!A25="","",'True_Odds_Calculator_3-way'!A25)</f>
        <v>2.04</v>
      </c>
      <c r="B24" s="4">
        <f>IF('True_Odds_Calculator_3-way'!B25="","",'True_Odds_Calculator_3-way'!B25)</f>
        <v>3.78</v>
      </c>
      <c r="C24" s="4">
        <f>IF('True_Odds_Calculator_3-way'!C25="","",'True_Odds_Calculator_3-way'!C25)</f>
        <v>3.72</v>
      </c>
      <c r="D24" s="4">
        <f t="shared" si="0"/>
        <v>2.3563547282712261E-2</v>
      </c>
      <c r="E24" s="4">
        <f t="shared" si="1"/>
        <v>2.073219638099467</v>
      </c>
      <c r="F24" s="4">
        <f t="shared" si="2"/>
        <v>3.895662490384991</v>
      </c>
      <c r="G24" s="4">
        <f t="shared" si="3"/>
        <v>3.8319654261458354</v>
      </c>
      <c r="I24" s="4">
        <f t="shared" si="4"/>
        <v>1.0235635472827123</v>
      </c>
    </row>
    <row r="25" spans="1:9" x14ac:dyDescent="0.2">
      <c r="A25" s="4">
        <f>IF('True_Odds_Calculator_3-way'!A26="","",'True_Odds_Calculator_3-way'!A26)</f>
        <v>3.05</v>
      </c>
      <c r="B25" s="4">
        <f>IF('True_Odds_Calculator_3-way'!B26="","",'True_Odds_Calculator_3-way'!B26)</f>
        <v>3.46</v>
      </c>
      <c r="C25" s="4">
        <f>IF('True_Odds_Calculator_3-way'!C26="","",'True_Odds_Calculator_3-way'!C26)</f>
        <v>2.4700000000000002</v>
      </c>
      <c r="D25" s="4">
        <f t="shared" si="0"/>
        <v>2.1744493094620676E-2</v>
      </c>
      <c r="E25" s="4">
        <f t="shared" si="1"/>
        <v>3.1189503270804937</v>
      </c>
      <c r="F25" s="4">
        <f t="shared" si="2"/>
        <v>3.5490042303361538</v>
      </c>
      <c r="G25" s="4">
        <f t="shared" si="3"/>
        <v>2.5150264326659317</v>
      </c>
      <c r="I25" s="4">
        <f t="shared" si="4"/>
        <v>1.0217444930946207</v>
      </c>
    </row>
    <row r="26" spans="1:9" x14ac:dyDescent="0.2">
      <c r="A26" s="4">
        <f>IF('True_Odds_Calculator_3-way'!A27="","",'True_Odds_Calculator_3-way'!A27)</f>
        <v>2.79</v>
      </c>
      <c r="B26" s="4">
        <f>IF('True_Odds_Calculator_3-way'!B27="","",'True_Odds_Calculator_3-way'!B27)</f>
        <v>3.88</v>
      </c>
      <c r="C26" s="4">
        <f>IF('True_Odds_Calculator_3-way'!C27="","",'True_Odds_Calculator_3-way'!C27)</f>
        <v>2.4300000000000002</v>
      </c>
      <c r="D26" s="4">
        <f t="shared" si="0"/>
        <v>2.7677531575842851E-2</v>
      </c>
      <c r="E26" s="4">
        <f t="shared" si="1"/>
        <v>2.8637122522456617</v>
      </c>
      <c r="F26" s="4">
        <f t="shared" si="2"/>
        <v>4.0240458484702186</v>
      </c>
      <c r="G26" s="4">
        <f t="shared" si="3"/>
        <v>2.4857270183109645</v>
      </c>
      <c r="I26" s="4">
        <f t="shared" si="4"/>
        <v>1.0276775315758429</v>
      </c>
    </row>
    <row r="27" spans="1:9" x14ac:dyDescent="0.2">
      <c r="A27" s="4">
        <f>IF('True_Odds_Calculator_3-way'!A28="","",'True_Odds_Calculator_3-way'!A28)</f>
        <v>2.5499999999999998</v>
      </c>
      <c r="B27" s="4">
        <f>IF('True_Odds_Calculator_3-way'!B28="","",'True_Odds_Calculator_3-way'!B28)</f>
        <v>3.42</v>
      </c>
      <c r="C27" s="4">
        <f>IF('True_Odds_Calculator_3-way'!C28="","",'True_Odds_Calculator_3-way'!C28)</f>
        <v>2.92</v>
      </c>
      <c r="D27" s="4">
        <f t="shared" si="0"/>
        <v>2.7020276988469094E-2</v>
      </c>
      <c r="E27" s="4">
        <f t="shared" si="1"/>
        <v>2.6099431794888615</v>
      </c>
      <c r="F27" s="4">
        <f t="shared" si="2"/>
        <v>3.5286947942532816</v>
      </c>
      <c r="G27" s="4">
        <f t="shared" si="3"/>
        <v>2.9988694763320161</v>
      </c>
      <c r="I27" s="4">
        <f t="shared" si="4"/>
        <v>1.0270202769884691</v>
      </c>
    </row>
    <row r="28" spans="1:9" x14ac:dyDescent="0.2">
      <c r="A28" s="4">
        <f>IF('True_Odds_Calculator_3-way'!A29="","",'True_Odds_Calculator_3-way'!A29)</f>
        <v>1.93</v>
      </c>
      <c r="B28" s="4">
        <f>IF('True_Odds_Calculator_3-way'!B29="","",'True_Odds_Calculator_3-way'!B29)</f>
        <v>3.57</v>
      </c>
      <c r="C28" s="4">
        <f>IF('True_Odds_Calculator_3-way'!C29="","",'True_Odds_Calculator_3-way'!C29)</f>
        <v>4.29</v>
      </c>
      <c r="D28" s="4">
        <f t="shared" si="0"/>
        <v>3.1346992944067065E-2</v>
      </c>
      <c r="E28" s="4">
        <f t="shared" si="1"/>
        <v>1.9697225385122912</v>
      </c>
      <c r="F28" s="4">
        <f t="shared" si="2"/>
        <v>3.7083316030688351</v>
      </c>
      <c r="G28" s="4">
        <f t="shared" si="3"/>
        <v>4.4913292215467511</v>
      </c>
      <c r="I28" s="4">
        <f t="shared" si="4"/>
        <v>1.0313469929440671</v>
      </c>
    </row>
    <row r="29" spans="1:9" x14ac:dyDescent="0.2">
      <c r="A29" s="4">
        <f>IF('True_Odds_Calculator_3-way'!A30="","",'True_Odds_Calculator_3-way'!A30)</f>
        <v>2.72</v>
      </c>
      <c r="B29" s="4">
        <f>IF('True_Odds_Calculator_3-way'!B30="","",'True_Odds_Calculator_3-way'!B30)</f>
        <v>3.71</v>
      </c>
      <c r="C29" s="4">
        <f>IF('True_Odds_Calculator_3-way'!C30="","",'True_Odds_Calculator_3-way'!C30)</f>
        <v>2.56</v>
      </c>
      <c r="D29" s="4">
        <f t="shared" si="0"/>
        <v>2.7813837799270491E-2</v>
      </c>
      <c r="E29" s="4">
        <f t="shared" si="1"/>
        <v>2.7903671426563403</v>
      </c>
      <c r="F29" s="4">
        <f t="shared" si="2"/>
        <v>3.8421565299057967</v>
      </c>
      <c r="G29" s="4">
        <f t="shared" si="3"/>
        <v>2.6222374284860477</v>
      </c>
      <c r="I29" s="4">
        <f t="shared" si="4"/>
        <v>1.0278138377992705</v>
      </c>
    </row>
    <row r="30" spans="1:9" x14ac:dyDescent="0.2">
      <c r="A30" s="4">
        <f>IF('True_Odds_Calculator_3-way'!A31="","",'True_Odds_Calculator_3-way'!A31)</f>
        <v>2.59</v>
      </c>
      <c r="B30" s="4">
        <f>IF('True_Odds_Calculator_3-way'!B31="","",'True_Odds_Calculator_3-way'!B31)</f>
        <v>3.25</v>
      </c>
      <c r="C30" s="4">
        <f>IF('True_Odds_Calculator_3-way'!C31="","",'True_Odds_Calculator_3-way'!C31)</f>
        <v>3.05</v>
      </c>
      <c r="D30" s="4">
        <f t="shared" si="0"/>
        <v>2.166154625171024E-2</v>
      </c>
      <c r="E30" s="4">
        <f t="shared" si="1"/>
        <v>2.6393590089569119</v>
      </c>
      <c r="F30" s="4">
        <f t="shared" si="2"/>
        <v>3.3280994279973424</v>
      </c>
      <c r="G30" s="4">
        <f t="shared" si="3"/>
        <v>3.1186813854259983</v>
      </c>
      <c r="I30" s="4">
        <f t="shared" si="4"/>
        <v>1.0216615462517102</v>
      </c>
    </row>
    <row r="31" spans="1:9" x14ac:dyDescent="0.2">
      <c r="A31" s="4">
        <f>IF('True_Odds_Calculator_3-way'!A32="","",'True_Odds_Calculator_3-way'!A32)</f>
        <v>2.02</v>
      </c>
      <c r="B31" s="4">
        <f>IF('True_Odds_Calculator_3-way'!B32="","",'True_Odds_Calculator_3-way'!B32)</f>
        <v>3.62</v>
      </c>
      <c r="C31" s="4">
        <f>IF('True_Odds_Calculator_3-way'!C32="","",'True_Odds_Calculator_3-way'!C32)</f>
        <v>3.97</v>
      </c>
      <c r="D31" s="4">
        <f t="shared" si="0"/>
        <v>2.3181767638889905E-2</v>
      </c>
      <c r="E31" s="4">
        <f t="shared" si="1"/>
        <v>2.0520302569944491</v>
      </c>
      <c r="F31" s="4">
        <f t="shared" si="2"/>
        <v>3.724175107465276</v>
      </c>
      <c r="G31" s="4">
        <f t="shared" si="3"/>
        <v>4.095642879675669</v>
      </c>
      <c r="I31" s="4">
        <f t="shared" si="4"/>
        <v>1.0231817676388899</v>
      </c>
    </row>
    <row r="32" spans="1:9" x14ac:dyDescent="0.2">
      <c r="A32" s="4">
        <f>IF('True_Odds_Calculator_3-way'!A33="","",'True_Odds_Calculator_3-way'!A33)</f>
        <v>4.93</v>
      </c>
      <c r="B32" s="4">
        <f>IF('True_Odds_Calculator_3-way'!B33="","",'True_Odds_Calculator_3-way'!B33)</f>
        <v>4.1500000000000004</v>
      </c>
      <c r="C32" s="4">
        <f>IF('True_Odds_Calculator_3-way'!C33="","",'True_Odds_Calculator_3-way'!C33)</f>
        <v>1.72</v>
      </c>
      <c r="D32" s="4">
        <f t="shared" si="0"/>
        <v>2.5198960851188223E-2</v>
      </c>
      <c r="E32" s="4">
        <f t="shared" si="1"/>
        <v>5.1429719728516847</v>
      </c>
      <c r="F32" s="4">
        <f t="shared" si="2"/>
        <v>4.2998879115543973</v>
      </c>
      <c r="G32" s="4">
        <f t="shared" si="3"/>
        <v>1.7452138093564511</v>
      </c>
      <c r="I32" s="4">
        <f t="shared" si="4"/>
        <v>1.0251989608511882</v>
      </c>
    </row>
    <row r="33" spans="1:9" x14ac:dyDescent="0.2">
      <c r="A33" s="4">
        <f>IF('True_Odds_Calculator_3-way'!A34="","",'True_Odds_Calculator_3-way'!A34)</f>
        <v>1.81</v>
      </c>
      <c r="B33" s="4">
        <f>IF('True_Odds_Calculator_3-way'!B34="","",'True_Odds_Calculator_3-way'!B34)</f>
        <v>3.63</v>
      </c>
      <c r="C33" s="4">
        <f>IF('True_Odds_Calculator_3-way'!C34="","",'True_Odds_Calculator_3-way'!C34)</f>
        <v>5.16</v>
      </c>
      <c r="D33" s="4">
        <f t="shared" si="0"/>
        <v>2.1766731121618754E-2</v>
      </c>
      <c r="E33" s="4">
        <f t="shared" si="1"/>
        <v>1.8340863117057804</v>
      </c>
      <c r="F33" s="4">
        <f t="shared" si="2"/>
        <v>3.7281921734984191</v>
      </c>
      <c r="G33" s="4">
        <f t="shared" si="3"/>
        <v>5.3606979790383651</v>
      </c>
      <c r="I33" s="4">
        <f t="shared" si="4"/>
        <v>1.0217667311216188</v>
      </c>
    </row>
    <row r="34" spans="1:9" x14ac:dyDescent="0.2">
      <c r="A34" s="4">
        <f>IF('True_Odds_Calculator_3-way'!A35="","",'True_Odds_Calculator_3-way'!A35)</f>
        <v>9.67</v>
      </c>
      <c r="B34" s="4">
        <f>IF('True_Odds_Calculator_3-way'!B35="","",'True_Odds_Calculator_3-way'!B35)</f>
        <v>5.74</v>
      </c>
      <c r="C34" s="4">
        <f>IF('True_Odds_Calculator_3-way'!C35="","",'True_Odds_Calculator_3-way'!C35)</f>
        <v>1.3</v>
      </c>
      <c r="D34" s="4">
        <f t="shared" si="0"/>
        <v>4.6859413444527043E-2</v>
      </c>
      <c r="E34" s="4">
        <f t="shared" si="1"/>
        <v>11.390454170906835</v>
      </c>
      <c r="F34" s="4">
        <f t="shared" si="2"/>
        <v>6.3053203828294162</v>
      </c>
      <c r="G34" s="4">
        <f t="shared" si="3"/>
        <v>1.326944599768022</v>
      </c>
      <c r="I34" s="4">
        <f t="shared" si="4"/>
        <v>1.046859413444527</v>
      </c>
    </row>
    <row r="35" spans="1:9" x14ac:dyDescent="0.2">
      <c r="A35" s="4">
        <f>IF('True_Odds_Calculator_3-way'!A36="","",'True_Odds_Calculator_3-way'!A36)</f>
        <v>4.8600000000000003</v>
      </c>
      <c r="B35" s="4">
        <f>IF('True_Odds_Calculator_3-way'!B36="","",'True_Odds_Calculator_3-way'!B36)</f>
        <v>3.99</v>
      </c>
      <c r="C35" s="4">
        <f>IF('True_Odds_Calculator_3-way'!C36="","",'True_Odds_Calculator_3-way'!C36)</f>
        <v>1.76</v>
      </c>
      <c r="D35" s="4">
        <f t="shared" si="0"/>
        <v>2.4569701470286365E-2</v>
      </c>
      <c r="E35" s="4">
        <f t="shared" si="1"/>
        <v>5.0614609051789099</v>
      </c>
      <c r="F35" s="4">
        <f t="shared" si="2"/>
        <v>4.1247886171865717</v>
      </c>
      <c r="G35" s="4">
        <f t="shared" si="3"/>
        <v>1.7857400587529608</v>
      </c>
      <c r="I35" s="4">
        <f t="shared" si="4"/>
        <v>1.0245697014702864</v>
      </c>
    </row>
    <row r="36" spans="1:9" x14ac:dyDescent="0.2">
      <c r="A36" s="4">
        <f>IF('True_Odds_Calculator_3-way'!A37="","",'True_Odds_Calculator_3-way'!A37)</f>
        <v>2.2200000000000002</v>
      </c>
      <c r="B36" s="4">
        <f>IF('True_Odds_Calculator_3-way'!B37="","",'True_Odds_Calculator_3-way'!B37)</f>
        <v>3.45</v>
      </c>
      <c r="C36" s="4">
        <f>IF('True_Odds_Calculator_3-way'!C37="","",'True_Odds_Calculator_3-way'!C37)</f>
        <v>3.47</v>
      </c>
      <c r="D36" s="4">
        <f t="shared" si="0"/>
        <v>2.8489960954564353E-2</v>
      </c>
      <c r="E36" s="4">
        <f t="shared" si="1"/>
        <v>2.2678112928370839</v>
      </c>
      <c r="F36" s="4">
        <f t="shared" si="2"/>
        <v>3.5668627474664514</v>
      </c>
      <c r="G36" s="4">
        <f t="shared" si="3"/>
        <v>3.5882448245553631</v>
      </c>
      <c r="I36" s="4">
        <f t="shared" si="4"/>
        <v>1.0284899609545644</v>
      </c>
    </row>
    <row r="37" spans="1:9" x14ac:dyDescent="0.2">
      <c r="A37" s="4">
        <f>IF('True_Odds_Calculator_3-way'!A38="","",'True_Odds_Calculator_3-way'!A38)</f>
        <v>3.08</v>
      </c>
      <c r="B37" s="4">
        <f>IF('True_Odds_Calculator_3-way'!B38="","",'True_Odds_Calculator_3-way'!B38)</f>
        <v>3.12</v>
      </c>
      <c r="C37" s="4">
        <f>IF('True_Odds_Calculator_3-way'!C38="","",'True_Odds_Calculator_3-way'!C38)</f>
        <v>2.62</v>
      </c>
      <c r="D37" s="4">
        <f t="shared" si="0"/>
        <v>2.6867534501122226E-2</v>
      </c>
      <c r="E37" s="4">
        <f t="shared" si="1"/>
        <v>3.1673687049708068</v>
      </c>
      <c r="F37" s="4">
        <f t="shared" si="2"/>
        <v>3.2096857976627238</v>
      </c>
      <c r="G37" s="4">
        <f t="shared" si="3"/>
        <v>2.6829536658251505</v>
      </c>
      <c r="I37" s="4">
        <f t="shared" si="4"/>
        <v>1.0268675345011222</v>
      </c>
    </row>
    <row r="38" spans="1:9" x14ac:dyDescent="0.2">
      <c r="A38" s="4">
        <f>IF('True_Odds_Calculator_3-way'!A39="","",'True_Odds_Calculator_3-way'!A39)</f>
        <v>2.4</v>
      </c>
      <c r="B38" s="4">
        <f>IF('True_Odds_Calculator_3-way'!B39="","",'True_Odds_Calculator_3-way'!B39)</f>
        <v>3.2</v>
      </c>
      <c r="C38" s="4">
        <f>IF('True_Odds_Calculator_3-way'!C39="","",'True_Odds_Calculator_3-way'!C39)</f>
        <v>3.29</v>
      </c>
      <c r="D38" s="4">
        <f t="shared" si="0"/>
        <v>3.3118034447821687E-2</v>
      </c>
      <c r="E38" s="4">
        <f t="shared" si="1"/>
        <v>2.4653171670916376</v>
      </c>
      <c r="F38" s="4">
        <f t="shared" si="2"/>
        <v>3.3171824674415356</v>
      </c>
      <c r="G38" s="4">
        <f t="shared" si="3"/>
        <v>3.4139943791885856</v>
      </c>
      <c r="I38" s="4">
        <f t="shared" si="4"/>
        <v>1.0331180344478217</v>
      </c>
    </row>
    <row r="39" spans="1:9" x14ac:dyDescent="0.2">
      <c r="A39" s="4">
        <f>IF('True_Odds_Calculator_3-way'!A40="","",'True_Odds_Calculator_3-way'!A40)</f>
        <v>1.37</v>
      </c>
      <c r="B39" s="4">
        <f>IF('True_Odds_Calculator_3-way'!B40="","",'True_Odds_Calculator_3-way'!B40)</f>
        <v>4.78</v>
      </c>
      <c r="C39" s="4">
        <f>IF('True_Odds_Calculator_3-way'!C40="","",'True_Odds_Calculator_3-way'!C40)</f>
        <v>10.59</v>
      </c>
      <c r="D39" s="4">
        <f t="shared" si="0"/>
        <v>3.3560734546495441E-2</v>
      </c>
      <c r="E39" s="4">
        <f t="shared" si="1"/>
        <v>1.3913235199568492</v>
      </c>
      <c r="F39" s="4">
        <f t="shared" si="2"/>
        <v>5.0500431652678506</v>
      </c>
      <c r="G39" s="4">
        <f t="shared" si="3"/>
        <v>12.013196042538402</v>
      </c>
      <c r="I39" s="4">
        <f t="shared" si="4"/>
        <v>1.0335607345464954</v>
      </c>
    </row>
    <row r="40" spans="1:9" x14ac:dyDescent="0.2">
      <c r="A40" s="4">
        <f>IF('True_Odds_Calculator_3-way'!A41="","",'True_Odds_Calculator_3-way'!A41)</f>
        <v>1.75</v>
      </c>
      <c r="B40" s="4">
        <f>IF('True_Odds_Calculator_3-way'!B41="","",'True_Odds_Calculator_3-way'!B41)</f>
        <v>3.77</v>
      </c>
      <c r="C40" s="4">
        <f>IF('True_Odds_Calculator_3-way'!C41="","",'True_Odds_Calculator_3-way'!C41)</f>
        <v>5.18</v>
      </c>
      <c r="D40" s="4">
        <f t="shared" si="0"/>
        <v>2.9730753868684845E-2</v>
      </c>
      <c r="E40" s="4">
        <f t="shared" si="1"/>
        <v>1.7808857950572998</v>
      </c>
      <c r="F40" s="4">
        <f t="shared" si="2"/>
        <v>3.9163201732689812</v>
      </c>
      <c r="G40" s="4">
        <f t="shared" si="3"/>
        <v>5.4603053292821579</v>
      </c>
      <c r="I40" s="4">
        <f t="shared" si="4"/>
        <v>1.0297307538686848</v>
      </c>
    </row>
    <row r="41" spans="1:9" x14ac:dyDescent="0.2">
      <c r="A41" s="4">
        <f>IF('True_Odds_Calculator_3-way'!A42="","",'True_Odds_Calculator_3-way'!A42)</f>
        <v>2.29</v>
      </c>
      <c r="B41" s="4">
        <f>IF('True_Odds_Calculator_3-way'!B42="","",'True_Odds_Calculator_3-way'!B42)</f>
        <v>3.22</v>
      </c>
      <c r="C41" s="4">
        <f>IF('True_Odds_Calculator_3-way'!C42="","",'True_Odds_Calculator_3-way'!C42)</f>
        <v>3.57</v>
      </c>
      <c r="D41" s="4">
        <f t="shared" si="0"/>
        <v>2.7352273736530819E-2</v>
      </c>
      <c r="E41" s="4">
        <f t="shared" si="1"/>
        <v>2.3388322500102618</v>
      </c>
      <c r="F41" s="4">
        <f t="shared" si="2"/>
        <v>3.3173923603535362</v>
      </c>
      <c r="G41" s="4">
        <f t="shared" si="3"/>
        <v>3.6901101546508754</v>
      </c>
      <c r="I41" s="4">
        <f t="shared" si="4"/>
        <v>1.0273522737365308</v>
      </c>
    </row>
    <row r="42" spans="1:9" x14ac:dyDescent="0.2">
      <c r="A42" s="4">
        <f>IF('True_Odds_Calculator_3-way'!A43="","",'True_Odds_Calculator_3-way'!A43)</f>
        <v>2.19</v>
      </c>
      <c r="B42" s="4">
        <f>IF('True_Odds_Calculator_3-way'!B43="","",'True_Odds_Calculator_3-way'!B43)</f>
        <v>3.32</v>
      </c>
      <c r="C42" s="4">
        <f>IF('True_Odds_Calculator_3-way'!C43="","",'True_Odds_Calculator_3-way'!C43)</f>
        <v>3.71</v>
      </c>
      <c r="D42" s="4">
        <f t="shared" si="0"/>
        <v>2.73676028190597E-2</v>
      </c>
      <c r="E42" s="4">
        <f t="shared" si="1"/>
        <v>2.2346445102813965</v>
      </c>
      <c r="F42" s="4">
        <f t="shared" si="2"/>
        <v>3.4236927446181888</v>
      </c>
      <c r="G42" s="4">
        <f t="shared" si="3"/>
        <v>3.8399619856878808</v>
      </c>
      <c r="I42" s="4">
        <f t="shared" si="4"/>
        <v>1.0273676028190597</v>
      </c>
    </row>
    <row r="43" spans="1:9" x14ac:dyDescent="0.2">
      <c r="A43" s="4">
        <f>IF('True_Odds_Calculator_3-way'!A44="","",'True_Odds_Calculator_3-way'!A44)</f>
        <v>2.13</v>
      </c>
      <c r="B43" s="4">
        <f>IF('True_Odds_Calculator_3-way'!B44="","",'True_Odds_Calculator_3-way'!B44)</f>
        <v>3.51</v>
      </c>
      <c r="C43" s="4">
        <f>IF('True_Odds_Calculator_3-way'!C44="","",'True_Odds_Calculator_3-way'!C44)</f>
        <v>3.56</v>
      </c>
      <c r="D43" s="4">
        <f t="shared" si="0"/>
        <v>3.5282729379896738E-2</v>
      </c>
      <c r="E43" s="4">
        <f t="shared" si="1"/>
        <v>2.1847290753614015</v>
      </c>
      <c r="F43" s="4">
        <f t="shared" si="2"/>
        <v>3.661134538395681</v>
      </c>
      <c r="G43" s="4">
        <f t="shared" si="3"/>
        <v>3.715566453114469</v>
      </c>
      <c r="I43" s="4">
        <f t="shared" si="4"/>
        <v>1.0352827293798967</v>
      </c>
    </row>
    <row r="44" spans="1:9" x14ac:dyDescent="0.2">
      <c r="A44" s="4">
        <f>IF('True_Odds_Calculator_3-way'!A45="","",'True_Odds_Calculator_3-way'!A45)</f>
        <v>1.93</v>
      </c>
      <c r="B44" s="4">
        <f>IF('True_Odds_Calculator_3-way'!B45="","",'True_Odds_Calculator_3-way'!B45)</f>
        <v>3.63</v>
      </c>
      <c r="C44" s="4">
        <f>IF('True_Odds_Calculator_3-way'!C45="","",'True_Odds_Calculator_3-way'!C45)</f>
        <v>4.2300000000000004</v>
      </c>
      <c r="D44" s="4">
        <f t="shared" si="0"/>
        <v>3.0023428075161451E-2</v>
      </c>
      <c r="E44" s="4">
        <f t="shared" si="1"/>
        <v>1.9680122993808273</v>
      </c>
      <c r="F44" s="4">
        <f t="shared" si="2"/>
        <v>3.7668431901642738</v>
      </c>
      <c r="G44" s="4">
        <f t="shared" si="3"/>
        <v>4.4169843466974825</v>
      </c>
      <c r="I44" s="4">
        <f t="shared" si="4"/>
        <v>1.0300234280751615</v>
      </c>
    </row>
    <row r="45" spans="1:9" x14ac:dyDescent="0.2">
      <c r="A45" s="4">
        <f>IF('True_Odds_Calculator_3-way'!A46="","",'True_Odds_Calculator_3-way'!A46)</f>
        <v>2.46</v>
      </c>
      <c r="B45" s="4">
        <f>IF('True_Odds_Calculator_3-way'!B46="","",'True_Odds_Calculator_3-way'!B46)</f>
        <v>3.2</v>
      </c>
      <c r="C45" s="4">
        <f>IF('True_Odds_Calculator_3-way'!C46="","",'True_Odds_Calculator_3-way'!C46)</f>
        <v>3.24</v>
      </c>
      <c r="D45" s="4">
        <f t="shared" si="0"/>
        <v>2.7646040349292411E-2</v>
      </c>
      <c r="E45" s="4">
        <f t="shared" si="1"/>
        <v>2.5170611548846535</v>
      </c>
      <c r="F45" s="4">
        <f t="shared" si="2"/>
        <v>3.2972324494270473</v>
      </c>
      <c r="G45" s="4">
        <f t="shared" si="3"/>
        <v>3.3397163269154224</v>
      </c>
      <c r="I45" s="4">
        <f t="shared" si="4"/>
        <v>1.0276460403492924</v>
      </c>
    </row>
    <row r="46" spans="1:9" x14ac:dyDescent="0.2">
      <c r="A46" s="4">
        <f>IF('True_Odds_Calculator_3-way'!A47="","",'True_Odds_Calculator_3-way'!A47)</f>
        <v>2.4500000000000002</v>
      </c>
      <c r="B46" s="4">
        <f>IF('True_Odds_Calculator_3-way'!B47="","",'True_Odds_Calculator_3-way'!B47)</f>
        <v>3.44</v>
      </c>
      <c r="C46" s="4">
        <f>IF('True_Odds_Calculator_3-way'!C47="","",'True_Odds_Calculator_3-way'!C47)</f>
        <v>3.05</v>
      </c>
      <c r="D46" s="4">
        <f t="shared" si="0"/>
        <v>2.6729792183743495E-2</v>
      </c>
      <c r="E46" s="4">
        <f t="shared" si="1"/>
        <v>2.5046753862593341</v>
      </c>
      <c r="F46" s="4">
        <f t="shared" si="2"/>
        <v>3.5487703861870932</v>
      </c>
      <c r="G46" s="4">
        <f t="shared" si="3"/>
        <v>3.1351999642231334</v>
      </c>
      <c r="I46" s="4">
        <f t="shared" si="4"/>
        <v>1.0267297921837435</v>
      </c>
    </row>
    <row r="47" spans="1:9" x14ac:dyDescent="0.2">
      <c r="A47" s="4">
        <f>IF('True_Odds_Calculator_3-way'!A48="","",'True_Odds_Calculator_3-way'!A48)</f>
        <v>1.95</v>
      </c>
      <c r="B47" s="4">
        <f>IF('True_Odds_Calculator_3-way'!B48="","",'True_Odds_Calculator_3-way'!B48)</f>
        <v>3.89</v>
      </c>
      <c r="C47" s="4">
        <f>IF('True_Odds_Calculator_3-way'!C48="","",'True_Odds_Calculator_3-way'!C48)</f>
        <v>3.77</v>
      </c>
      <c r="D47" s="4">
        <f t="shared" si="0"/>
        <v>3.5141910950793331E-2</v>
      </c>
      <c r="E47" s="4">
        <f t="shared" si="1"/>
        <v>1.9955836038457877</v>
      </c>
      <c r="F47" s="4">
        <f t="shared" si="2"/>
        <v>4.0757197249250412</v>
      </c>
      <c r="G47" s="4">
        <f t="shared" si="3"/>
        <v>3.9441816405141075</v>
      </c>
      <c r="I47" s="4">
        <f t="shared" si="4"/>
        <v>1.0351419109507933</v>
      </c>
    </row>
    <row r="48" spans="1:9" x14ac:dyDescent="0.2">
      <c r="A48" s="4">
        <f>IF('True_Odds_Calculator_3-way'!A49="","",'True_Odds_Calculator_3-way'!A49)</f>
        <v>2.94</v>
      </c>
      <c r="B48" s="4">
        <f>IF('True_Odds_Calculator_3-way'!B49="","",'True_Odds_Calculator_3-way'!B49)</f>
        <v>3.36</v>
      </c>
      <c r="C48" s="4">
        <f>IF('True_Odds_Calculator_3-way'!C49="","",'True_Odds_Calculator_3-way'!C49)</f>
        <v>2.5299999999999998</v>
      </c>
      <c r="D48" s="4">
        <f t="shared" si="0"/>
        <v>3.3012019036863904E-2</v>
      </c>
      <c r="E48" s="4">
        <f t="shared" si="1"/>
        <v>3.0382942221677598</v>
      </c>
      <c r="F48" s="4">
        <f t="shared" si="2"/>
        <v>3.4890004221586381</v>
      </c>
      <c r="G48" s="4">
        <f t="shared" si="3"/>
        <v>2.6024526354460056</v>
      </c>
      <c r="I48" s="4">
        <f t="shared" si="4"/>
        <v>1.0330120190368639</v>
      </c>
    </row>
    <row r="49" spans="1:9" x14ac:dyDescent="0.2">
      <c r="A49" s="4">
        <f>IF('True_Odds_Calculator_3-way'!A50="","",'True_Odds_Calculator_3-way'!A50)</f>
        <v>1.66</v>
      </c>
      <c r="B49" s="4">
        <f>IF('True_Odds_Calculator_3-way'!B50="","",'True_Odds_Calculator_3-way'!B50)</f>
        <v>3.85</v>
      </c>
      <c r="C49" s="4">
        <f>IF('True_Odds_Calculator_3-way'!C50="","",'True_Odds_Calculator_3-way'!C50)</f>
        <v>5.74</v>
      </c>
      <c r="D49" s="4">
        <f t="shared" si="0"/>
        <v>3.6365926169040996E-2</v>
      </c>
      <c r="E49" s="4">
        <f t="shared" si="1"/>
        <v>1.6940892761318989</v>
      </c>
      <c r="F49" s="4">
        <f t="shared" si="2"/>
        <v>4.0384739867763324</v>
      </c>
      <c r="G49" s="4">
        <f t="shared" si="3"/>
        <v>6.1692578146459365</v>
      </c>
      <c r="I49" s="4">
        <f t="shared" si="4"/>
        <v>1.036365926169041</v>
      </c>
    </row>
    <row r="50" spans="1:9" x14ac:dyDescent="0.2">
      <c r="A50" s="4">
        <f>IF('True_Odds_Calculator_3-way'!A51="","",'True_Odds_Calculator_3-way'!A51)</f>
        <v>1.85</v>
      </c>
      <c r="B50" s="4">
        <f>IF('True_Odds_Calculator_3-way'!B51="","",'True_Odds_Calculator_3-way'!B51)</f>
        <v>3.78</v>
      </c>
      <c r="C50" s="4">
        <f>IF('True_Odds_Calculator_3-way'!C51="","",'True_Odds_Calculator_3-way'!C51)</f>
        <v>4.32</v>
      </c>
      <c r="D50" s="4">
        <f t="shared" si="0"/>
        <v>3.6572286572286394E-2</v>
      </c>
      <c r="E50" s="4">
        <f t="shared" si="1"/>
        <v>1.8926855673590905</v>
      </c>
      <c r="F50" s="4">
        <f t="shared" si="2"/>
        <v>3.9626009349766247</v>
      </c>
      <c r="G50" s="4">
        <f t="shared" si="3"/>
        <v>4.5601565047277459</v>
      </c>
      <c r="I50" s="4">
        <f t="shared" si="4"/>
        <v>1.0365722865722864</v>
      </c>
    </row>
    <row r="51" spans="1:9" x14ac:dyDescent="0.2">
      <c r="A51" s="4">
        <f>IF('True_Odds_Calculator_3-way'!A52="","",'True_Odds_Calculator_3-way'!A52)</f>
        <v>3.95</v>
      </c>
      <c r="B51" s="4">
        <f>IF('True_Odds_Calculator_3-way'!B52="","",'True_Odds_Calculator_3-way'!B52)</f>
        <v>3.64</v>
      </c>
      <c r="C51" s="4">
        <f>IF('True_Odds_Calculator_3-way'!C52="","",'True_Odds_Calculator_3-way'!C52)</f>
        <v>1.97</v>
      </c>
      <c r="D51" s="4">
        <f t="shared" si="0"/>
        <v>3.5504044885269481E-2</v>
      </c>
      <c r="E51" s="4">
        <f t="shared" si="1"/>
        <v>4.1437057828735497</v>
      </c>
      <c r="F51" s="4">
        <f t="shared" si="2"/>
        <v>3.8038637602814105</v>
      </c>
      <c r="G51" s="4">
        <f t="shared" si="3"/>
        <v>2.0170255856150106</v>
      </c>
      <c r="I51" s="4">
        <f t="shared" si="4"/>
        <v>1.0355040448852695</v>
      </c>
    </row>
    <row r="52" spans="1:9" x14ac:dyDescent="0.2">
      <c r="A52" s="4">
        <f>IF('True_Odds_Calculator_3-way'!A53="","",'True_Odds_Calculator_3-way'!A53)</f>
        <v>1.91</v>
      </c>
      <c r="B52" s="4">
        <f>IF('True_Odds_Calculator_3-way'!B53="","",'True_Odds_Calculator_3-way'!B53)</f>
        <v>3.45</v>
      </c>
      <c r="C52" s="4">
        <f>IF('True_Odds_Calculator_3-way'!C53="","",'True_Odds_Calculator_3-way'!C53)</f>
        <v>4.53</v>
      </c>
      <c r="D52" s="4">
        <f t="shared" si="0"/>
        <v>3.4165833764231657E-2</v>
      </c>
      <c r="E52" s="4">
        <f t="shared" si="1"/>
        <v>1.952470624248416</v>
      </c>
      <c r="F52" s="4">
        <f t="shared" si="2"/>
        <v>3.5910967362398947</v>
      </c>
      <c r="G52" s="4">
        <f t="shared" si="3"/>
        <v>4.7764173231811284</v>
      </c>
      <c r="I52" s="4">
        <f t="shared" si="4"/>
        <v>1.0341658337642317</v>
      </c>
    </row>
    <row r="53" spans="1:9" x14ac:dyDescent="0.2">
      <c r="A53" s="4">
        <f>IF('True_Odds_Calculator_3-way'!A54="","",'True_Odds_Calculator_3-way'!A54)</f>
        <v>1.83</v>
      </c>
      <c r="B53" s="4">
        <f>IF('True_Odds_Calculator_3-way'!B54="","",'True_Odds_Calculator_3-way'!B54)</f>
        <v>3.63</v>
      </c>
      <c r="C53" s="4">
        <f>IF('True_Odds_Calculator_3-way'!C54="","",'True_Odds_Calculator_3-way'!C54)</f>
        <v>4.71</v>
      </c>
      <c r="D53" s="4">
        <f t="shared" si="0"/>
        <v>3.4244406148684403E-2</v>
      </c>
      <c r="E53" s="4">
        <f t="shared" si="1"/>
        <v>1.8690425947719833</v>
      </c>
      <c r="F53" s="4">
        <f t="shared" si="2"/>
        <v>3.7869135321023468</v>
      </c>
      <c r="G53" s="4">
        <f t="shared" si="3"/>
        <v>4.9776150924161344</v>
      </c>
      <c r="I53" s="4">
        <f t="shared" si="4"/>
        <v>1.0342444061486844</v>
      </c>
    </row>
    <row r="54" spans="1:9" x14ac:dyDescent="0.2">
      <c r="A54" s="4">
        <f>IF('True_Odds_Calculator_3-way'!A55="","",'True_Odds_Calculator_3-way'!A55)</f>
        <v>2.84</v>
      </c>
      <c r="B54" s="4">
        <f>IF('True_Odds_Calculator_3-way'!B55="","",'True_Odds_Calculator_3-way'!B55)</f>
        <v>3.25</v>
      </c>
      <c r="C54" s="4">
        <f>IF('True_Odds_Calculator_3-way'!C55="","",'True_Odds_Calculator_3-way'!C55)</f>
        <v>2.68</v>
      </c>
      <c r="D54" s="4">
        <f t="shared" si="0"/>
        <v>3.2939312106854635E-2</v>
      </c>
      <c r="E54" s="4">
        <f t="shared" si="1"/>
        <v>2.9314087978763745</v>
      </c>
      <c r="F54" s="4">
        <f t="shared" si="2"/>
        <v>3.3702654095591038</v>
      </c>
      <c r="G54" s="4">
        <f t="shared" si="3"/>
        <v>2.7612520092873729</v>
      </c>
      <c r="I54" s="4">
        <f t="shared" si="4"/>
        <v>1.0329393121068546</v>
      </c>
    </row>
    <row r="55" spans="1:9" x14ac:dyDescent="0.2">
      <c r="A55" s="4">
        <f>IF('True_Odds_Calculator_3-way'!A56="","",'True_Odds_Calculator_3-way'!A56)</f>
        <v>6.93</v>
      </c>
      <c r="B55" s="4">
        <f>IF('True_Odds_Calculator_3-way'!B56="","",'True_Odds_Calculator_3-way'!B56)</f>
        <v>3.91</v>
      </c>
      <c r="C55" s="4">
        <f>IF('True_Odds_Calculator_3-way'!C56="","",'True_Odds_Calculator_3-way'!C56)</f>
        <v>1.57</v>
      </c>
      <c r="D55" s="4">
        <f t="shared" si="0"/>
        <v>3.6997295162704891E-2</v>
      </c>
      <c r="E55" s="4">
        <f t="shared" si="1"/>
        <v>7.5776110720986374</v>
      </c>
      <c r="F55" s="4">
        <f t="shared" si="2"/>
        <v>4.1080913775919461</v>
      </c>
      <c r="G55" s="4">
        <f t="shared" si="3"/>
        <v>1.6009983994102188</v>
      </c>
      <c r="I55" s="4">
        <f t="shared" si="4"/>
        <v>1.0369972951627049</v>
      </c>
    </row>
    <row r="56" spans="1:9" x14ac:dyDescent="0.2">
      <c r="A56" s="4">
        <f>IF('True_Odds_Calculator_3-way'!A57="","",'True_Odds_Calculator_3-way'!A57)</f>
        <v>2.04</v>
      </c>
      <c r="B56" s="4">
        <f>IF('True_Odds_Calculator_3-way'!B57="","",'True_Odds_Calculator_3-way'!B57)</f>
        <v>3.74</v>
      </c>
      <c r="C56" s="4">
        <f>IF('True_Odds_Calculator_3-way'!C57="","",'True_Odds_Calculator_3-way'!C57)</f>
        <v>3.62</v>
      </c>
      <c r="D56" s="4">
        <f t="shared" si="0"/>
        <v>3.3818851498409463E-2</v>
      </c>
      <c r="E56" s="4">
        <f t="shared" si="1"/>
        <v>2.0880177666888295</v>
      </c>
      <c r="F56" s="4">
        <f t="shared" si="2"/>
        <v>3.9046221287940934</v>
      </c>
      <c r="G56" s="4">
        <f t="shared" si="3"/>
        <v>3.7740101095197973</v>
      </c>
      <c r="I56" s="4">
        <f t="shared" si="4"/>
        <v>1.0338188514984095</v>
      </c>
    </row>
    <row r="57" spans="1:9" x14ac:dyDescent="0.2">
      <c r="A57" s="4">
        <f>IF('True_Odds_Calculator_3-way'!A58="","",'True_Odds_Calculator_3-way'!A58)</f>
        <v>1.76</v>
      </c>
      <c r="B57" s="4">
        <f>IF('True_Odds_Calculator_3-way'!B58="","",'True_Odds_Calculator_3-way'!B58)</f>
        <v>3.83</v>
      </c>
      <c r="C57" s="4">
        <f>IF('True_Odds_Calculator_3-way'!C58="","",'True_Odds_Calculator_3-way'!C58)</f>
        <v>4.87</v>
      </c>
      <c r="D57" s="4">
        <f t="shared" si="0"/>
        <v>3.4617232960851174E-2</v>
      </c>
      <c r="E57" s="4">
        <f t="shared" si="1"/>
        <v>1.7964844004811686</v>
      </c>
      <c r="F57" s="4">
        <f t="shared" si="2"/>
        <v>4.0070921027769</v>
      </c>
      <c r="G57" s="4">
        <f t="shared" si="3"/>
        <v>5.1599658723600283</v>
      </c>
      <c r="I57" s="4">
        <f t="shared" si="4"/>
        <v>1.0346172329608512</v>
      </c>
    </row>
    <row r="58" spans="1:9" x14ac:dyDescent="0.2">
      <c r="A58" s="4">
        <f>IF('True_Odds_Calculator_3-way'!A59="","",'True_Odds_Calculator_3-way'!A59)</f>
        <v>2.69</v>
      </c>
      <c r="B58" s="4">
        <f>IF('True_Odds_Calculator_3-way'!B59="","",'True_Odds_Calculator_3-way'!B59)</f>
        <v>3.29</v>
      </c>
      <c r="C58" s="4">
        <f>IF('True_Odds_Calculator_3-way'!C59="","",'True_Odds_Calculator_3-way'!C59)</f>
        <v>2.79</v>
      </c>
      <c r="D58" s="4">
        <f t="shared" si="0"/>
        <v>3.4121518745166224E-2</v>
      </c>
      <c r="E58" s="4">
        <f t="shared" si="1"/>
        <v>2.7748998034409653</v>
      </c>
      <c r="F58" s="4">
        <f t="shared" si="2"/>
        <v>3.4178974925181498</v>
      </c>
      <c r="G58" s="4">
        <f t="shared" si="3"/>
        <v>2.8814366655322505</v>
      </c>
      <c r="I58" s="4">
        <f t="shared" si="4"/>
        <v>1.0341215187451662</v>
      </c>
    </row>
    <row r="59" spans="1:9" x14ac:dyDescent="0.2">
      <c r="A59" s="4">
        <f>IF('True_Odds_Calculator_3-way'!A60="","",'True_Odds_Calculator_3-way'!A60)</f>
        <v>3.93</v>
      </c>
      <c r="B59" s="4">
        <f>IF('True_Odds_Calculator_3-way'!B60="","",'True_Odds_Calculator_3-way'!B60)</f>
        <v>3.26</v>
      </c>
      <c r="C59" s="4">
        <f>IF('True_Odds_Calculator_3-way'!C60="","",'True_Odds_Calculator_3-way'!C60)</f>
        <v>2.11</v>
      </c>
      <c r="D59" s="4">
        <f t="shared" si="0"/>
        <v>3.5135041755419705E-2</v>
      </c>
      <c r="E59" s="4">
        <f t="shared" si="1"/>
        <v>4.1196130366364976</v>
      </c>
      <c r="F59" s="4">
        <f t="shared" si="2"/>
        <v>3.3894078588218264</v>
      </c>
      <c r="G59" s="4">
        <f t="shared" si="3"/>
        <v>2.1634627250711063</v>
      </c>
      <c r="I59" s="4">
        <f t="shared" si="4"/>
        <v>1.0351350417554197</v>
      </c>
    </row>
    <row r="60" spans="1:9" x14ac:dyDescent="0.2">
      <c r="A60" s="4">
        <f>IF('True_Odds_Calculator_3-way'!A61="","",'True_Odds_Calculator_3-way'!A61)</f>
        <v>3.14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2.4900000000000002</v>
      </c>
      <c r="D60" s="4">
        <f t="shared" si="0"/>
        <v>3.2577763282428895E-2</v>
      </c>
      <c r="E60" s="4">
        <f t="shared" si="1"/>
        <v>3.2508475926981419</v>
      </c>
      <c r="F60" s="4">
        <f t="shared" si="2"/>
        <v>3.3152019900427194</v>
      </c>
      <c r="G60" s="4">
        <f t="shared" si="3"/>
        <v>2.5591995886653853</v>
      </c>
      <c r="I60" s="4">
        <f t="shared" si="4"/>
        <v>1.0325777632824289</v>
      </c>
    </row>
    <row r="61" spans="1:9" x14ac:dyDescent="0.2">
      <c r="A61" s="4">
        <f>IF('True_Odds_Calculator_3-way'!A62="","",'True_Odds_Calculator_3-way'!A62)</f>
        <v>3.98</v>
      </c>
      <c r="B61" s="4">
        <f>IF('True_Odds_Calculator_3-way'!B62="","",'True_Odds_Calculator_3-way'!B62)</f>
        <v>3.42</v>
      </c>
      <c r="C61" s="4">
        <f>IF('True_Odds_Calculator_3-way'!C62="","",'True_Odds_Calculator_3-way'!C62)</f>
        <v>2.04</v>
      </c>
      <c r="D61" s="4">
        <f t="shared" si="0"/>
        <v>3.385002065712106E-2</v>
      </c>
      <c r="E61" s="4">
        <f t="shared" si="1"/>
        <v>4.1671364906787547</v>
      </c>
      <c r="F61" s="4">
        <f t="shared" si="2"/>
        <v>3.5572716390499064</v>
      </c>
      <c r="G61" s="4">
        <f t="shared" si="3"/>
        <v>2.0880630649599405</v>
      </c>
      <c r="I61" s="4">
        <f t="shared" si="4"/>
        <v>1.0338500206571211</v>
      </c>
    </row>
    <row r="62" spans="1:9" x14ac:dyDescent="0.2">
      <c r="A62" s="4">
        <f>IF('True_Odds_Calculator_3-way'!A63="","",'True_Odds_Calculator_3-way'!A63)</f>
        <v>2.61</v>
      </c>
      <c r="B62" s="4">
        <f>IF('True_Odds_Calculator_3-way'!B63="","",'True_Odds_Calculator_3-way'!B63)</f>
        <v>3.14</v>
      </c>
      <c r="C62" s="4">
        <f>IF('True_Odds_Calculator_3-way'!C63="","",'True_Odds_Calculator_3-way'!C63)</f>
        <v>3.01</v>
      </c>
      <c r="D62" s="4">
        <f t="shared" si="0"/>
        <v>3.3839013652987582E-2</v>
      </c>
      <c r="E62" s="4">
        <f t="shared" si="1"/>
        <v>2.6891689784252262</v>
      </c>
      <c r="F62" s="4">
        <f t="shared" si="2"/>
        <v>3.2552966421352334</v>
      </c>
      <c r="G62" s="4">
        <f t="shared" si="3"/>
        <v>3.1157865956332609</v>
      </c>
      <c r="I62" s="4">
        <f t="shared" si="4"/>
        <v>1.0338390136529876</v>
      </c>
    </row>
    <row r="63" spans="1:9" x14ac:dyDescent="0.2">
      <c r="A63" s="4">
        <f>IF('True_Odds_Calculator_3-way'!A64="","",'True_Odds_Calculator_3-way'!A64)</f>
        <v>2.54</v>
      </c>
      <c r="B63" s="4">
        <f>IF('True_Odds_Calculator_3-way'!B64="","",'True_Odds_Calculator_3-way'!B64)</f>
        <v>3.47</v>
      </c>
      <c r="C63" s="4">
        <f>IF('True_Odds_Calculator_3-way'!C64="","",'True_Odds_Calculator_3-way'!C64)</f>
        <v>2.85</v>
      </c>
      <c r="D63" s="4">
        <f t="shared" si="0"/>
        <v>3.276241842437666E-2</v>
      </c>
      <c r="E63" s="4">
        <f t="shared" si="1"/>
        <v>2.6124668189490707</v>
      </c>
      <c r="F63" s="4">
        <f t="shared" si="2"/>
        <v>3.6066756867870868</v>
      </c>
      <c r="G63" s="4">
        <f t="shared" si="3"/>
        <v>2.9415537954511652</v>
      </c>
      <c r="I63" s="4">
        <f t="shared" si="4"/>
        <v>1.0327624184243767</v>
      </c>
    </row>
    <row r="64" spans="1:9" x14ac:dyDescent="0.2">
      <c r="A64" s="4">
        <f>IF('True_Odds_Calculator_3-way'!A65="","",'True_Odds_Calculator_3-way'!A65)</f>
        <v>2.34</v>
      </c>
      <c r="B64" s="4">
        <f>IF('True_Odds_Calculator_3-way'!B65="","",'True_Odds_Calculator_3-way'!B65)</f>
        <v>3.1</v>
      </c>
      <c r="C64" s="4">
        <f>IF('True_Odds_Calculator_3-way'!C65="","",'True_Odds_Calculator_3-way'!C65)</f>
        <v>3.54</v>
      </c>
      <c r="D64" s="4">
        <f t="shared" si="0"/>
        <v>3.2416948217932395E-2</v>
      </c>
      <c r="E64" s="4">
        <f t="shared" si="1"/>
        <v>2.4007022844813077</v>
      </c>
      <c r="F64" s="4">
        <f t="shared" si="2"/>
        <v>3.2074413073998396</v>
      </c>
      <c r="G64" s="4">
        <f t="shared" si="3"/>
        <v>3.6807978763050921</v>
      </c>
      <c r="I64" s="4">
        <f t="shared" si="4"/>
        <v>1.0324169482179324</v>
      </c>
    </row>
    <row r="65" spans="1:9" x14ac:dyDescent="0.2">
      <c r="A65" s="4">
        <f>IF('True_Odds_Calculator_3-way'!A66="","",'True_Odds_Calculator_3-way'!A66)</f>
        <v>3.21</v>
      </c>
      <c r="B65" s="4">
        <f>IF('True_Odds_Calculator_3-way'!B66="","",'True_Odds_Calculator_3-way'!B66)</f>
        <v>3.29</v>
      </c>
      <c r="C65" s="4">
        <f>IF('True_Odds_Calculator_3-way'!C66="","",'True_Odds_Calculator_3-way'!C66)</f>
        <v>2.39</v>
      </c>
      <c r="D65" s="4">
        <f t="shared" si="0"/>
        <v>3.3887889372937963E-2</v>
      </c>
      <c r="E65" s="4">
        <f t="shared" si="1"/>
        <v>3.3307740040435552</v>
      </c>
      <c r="F65" s="4">
        <f t="shared" si="2"/>
        <v>3.4169879800189089</v>
      </c>
      <c r="G65" s="4">
        <f t="shared" si="3"/>
        <v>2.4563139726147734</v>
      </c>
      <c r="I65" s="4">
        <f t="shared" si="4"/>
        <v>1.033887889372938</v>
      </c>
    </row>
    <row r="66" spans="1:9" x14ac:dyDescent="0.2">
      <c r="A66" s="4">
        <f>IF('True_Odds_Calculator_3-way'!A67="","",'True_Odds_Calculator_3-way'!A67)</f>
        <v>3.53</v>
      </c>
      <c r="B66" s="4">
        <f>IF('True_Odds_Calculator_3-way'!B67="","",'True_Odds_Calculator_3-way'!B67)</f>
        <v>3.27</v>
      </c>
      <c r="C66" s="4">
        <f>IF('True_Odds_Calculator_3-way'!C67="","",'True_Odds_Calculator_3-way'!C67)</f>
        <v>2.25</v>
      </c>
      <c r="D66" s="4">
        <f t="shared" si="0"/>
        <v>3.3540960978131196E-2</v>
      </c>
      <c r="E66" s="4">
        <f t="shared" si="1"/>
        <v>3.6750411235120359</v>
      </c>
      <c r="F66" s="4">
        <f t="shared" si="2"/>
        <v>3.3940866099286149</v>
      </c>
      <c r="G66" s="4">
        <f t="shared" si="3"/>
        <v>2.3080609363509725</v>
      </c>
      <c r="I66" s="4">
        <f t="shared" si="4"/>
        <v>1.0335409609781312</v>
      </c>
    </row>
    <row r="67" spans="1:9" x14ac:dyDescent="0.2">
      <c r="A67" s="4">
        <f>IF('True_Odds_Calculator_3-way'!A68="","",'True_Odds_Calculator_3-way'!A68)</f>
        <v>2</v>
      </c>
      <c r="B67" s="4">
        <f>IF('True_Odds_Calculator_3-way'!B68="","",'True_Odds_Calculator_3-way'!B68)</f>
        <v>3.56</v>
      </c>
      <c r="C67" s="4">
        <f>IF('True_Odds_Calculator_3-way'!C68="","",'True_Odds_Calculator_3-way'!C68)</f>
        <v>3.92</v>
      </c>
      <c r="D67" s="4">
        <f t="shared" ref="D67:D130" si="5">IF(A67="","",((1/A67)+(1/B67)+(1/C67))-1)</f>
        <v>3.6000917220820883E-2</v>
      </c>
      <c r="E67" s="4">
        <f t="shared" ref="E67:E130" si="6">IF(A67="","",(3*A67)/(3-($D67*A67)))</f>
        <v>2.0491816117158743</v>
      </c>
      <c r="F67" s="4">
        <f t="shared" ref="F67:F130" si="7">IF(B67="","",(3*B67)/(3-($D67*B67)))</f>
        <v>3.7188743604320633</v>
      </c>
      <c r="G67" s="4">
        <f t="shared" ref="G67:G130" si="8">IF(C67="","",(3*C67)/(3-($D67*C67)))</f>
        <v>4.1135041660116336</v>
      </c>
      <c r="I67" s="4">
        <f t="shared" ref="I67:I130" si="9">IF(A67="","",D67+1)</f>
        <v>1.0360009172208209</v>
      </c>
    </row>
    <row r="68" spans="1:9" x14ac:dyDescent="0.2">
      <c r="A68" s="4">
        <f>IF('True_Odds_Calculator_3-way'!A69="","",'True_Odds_Calculator_3-way'!A69)</f>
        <v>2.5</v>
      </c>
      <c r="B68" s="4">
        <f>IF('True_Odds_Calculator_3-way'!B69="","",'True_Odds_Calculator_3-way'!B69)</f>
        <v>3.23</v>
      </c>
      <c r="C68" s="4">
        <f>IF('True_Odds_Calculator_3-way'!C69="","",'True_Odds_Calculator_3-way'!C69)</f>
        <v>3.09</v>
      </c>
      <c r="D68" s="4">
        <f t="shared" si="5"/>
        <v>3.322211868906999E-2</v>
      </c>
      <c r="E68" s="4">
        <f t="shared" si="6"/>
        <v>2.5711834686387425</v>
      </c>
      <c r="F68" s="4">
        <f t="shared" si="7"/>
        <v>3.3498202143108071</v>
      </c>
      <c r="G68" s="4">
        <f t="shared" si="8"/>
        <v>3.1994823912583534</v>
      </c>
      <c r="I68" s="4">
        <f t="shared" si="9"/>
        <v>1.03322211868907</v>
      </c>
    </row>
    <row r="69" spans="1:9" x14ac:dyDescent="0.2">
      <c r="A69" s="4">
        <f>IF('True_Odds_Calculator_3-way'!A70="","",'True_Odds_Calculator_3-way'!A70)</f>
        <v>1.79</v>
      </c>
      <c r="B69" s="4">
        <f>IF('True_Odds_Calculator_3-way'!B70="","",'True_Odds_Calculator_3-way'!B70)</f>
        <v>3.5</v>
      </c>
      <c r="C69" s="4">
        <f>IF('True_Odds_Calculator_3-way'!C70="","",'True_Odds_Calculator_3-way'!C70)</f>
        <v>5.15</v>
      </c>
      <c r="D69" s="4">
        <f t="shared" si="5"/>
        <v>3.8548260872933948E-2</v>
      </c>
      <c r="E69" s="4">
        <f t="shared" si="6"/>
        <v>1.8321400686146929</v>
      </c>
      <c r="F69" s="4">
        <f t="shared" si="7"/>
        <v>3.6648177421034189</v>
      </c>
      <c r="G69" s="4">
        <f t="shared" si="8"/>
        <v>5.5149490777010177</v>
      </c>
      <c r="I69" s="4">
        <f t="shared" si="9"/>
        <v>1.0385482608729339</v>
      </c>
    </row>
    <row r="70" spans="1:9" x14ac:dyDescent="0.2">
      <c r="A70" s="4">
        <f>IF('True_Odds_Calculator_3-way'!A71="","",'True_Odds_Calculator_3-way'!A71)</f>
        <v>1.81</v>
      </c>
      <c r="B70" s="4">
        <f>IF('True_Odds_Calculator_3-way'!B71="","",'True_Odds_Calculator_3-way'!B71)</f>
        <v>3.88</v>
      </c>
      <c r="C70" s="4">
        <f>IF('True_Odds_Calculator_3-way'!C71="","",'True_Odds_Calculator_3-way'!C71)</f>
        <v>4.47</v>
      </c>
      <c r="D70" s="4">
        <f t="shared" si="5"/>
        <v>3.3931793140629107E-2</v>
      </c>
      <c r="E70" s="4">
        <f t="shared" si="6"/>
        <v>1.8478290932459249</v>
      </c>
      <c r="F70" s="4">
        <f t="shared" si="7"/>
        <v>4.0580897522100754</v>
      </c>
      <c r="G70" s="4">
        <f t="shared" si="8"/>
        <v>4.7080303487199266</v>
      </c>
      <c r="I70" s="4">
        <f t="shared" si="9"/>
        <v>1.0339317931406291</v>
      </c>
    </row>
    <row r="71" spans="1:9" x14ac:dyDescent="0.2">
      <c r="A71" s="4">
        <f>IF('True_Odds_Calculator_3-way'!A72="","",'True_Odds_Calculator_3-way'!A72)</f>
        <v>2.2000000000000002</v>
      </c>
      <c r="B71" s="4">
        <f>IF('True_Odds_Calculator_3-way'!B72="","",'True_Odds_Calculator_3-way'!B72)</f>
        <v>3.64</v>
      </c>
      <c r="C71" s="4">
        <f>IF('True_Odds_Calculator_3-way'!C72="","",'True_Odds_Calculator_3-way'!C72)</f>
        <v>3.18</v>
      </c>
      <c r="D71" s="4">
        <f t="shared" si="5"/>
        <v>4.37361380757606E-2</v>
      </c>
      <c r="E71" s="4">
        <f t="shared" si="6"/>
        <v>2.2728990736597581</v>
      </c>
      <c r="F71" s="4">
        <f t="shared" si="7"/>
        <v>3.8439869901943413</v>
      </c>
      <c r="G71" s="4">
        <f t="shared" si="8"/>
        <v>3.3345927410625116</v>
      </c>
      <c r="I71" s="4">
        <f t="shared" si="9"/>
        <v>1.0437361380757606</v>
      </c>
    </row>
    <row r="72" spans="1:9" x14ac:dyDescent="0.2">
      <c r="A72" s="4">
        <f>IF('True_Odds_Calculator_3-way'!A73="","",'True_Odds_Calculator_3-way'!A73)</f>
        <v>1.97</v>
      </c>
      <c r="B72" s="4">
        <f>IF('True_Odds_Calculator_3-way'!B73="","",'True_Odds_Calculator_3-way'!B73)</f>
        <v>3.81</v>
      </c>
      <c r="C72" s="4">
        <f>IF('True_Odds_Calculator_3-way'!C73="","",'True_Odds_Calculator_3-way'!C73)</f>
        <v>3.62</v>
      </c>
      <c r="D72" s="4">
        <f t="shared" si="5"/>
        <v>4.6324498721671326E-2</v>
      </c>
      <c r="E72" s="4">
        <f t="shared" si="6"/>
        <v>2.031807071620388</v>
      </c>
      <c r="F72" s="4">
        <f t="shared" si="7"/>
        <v>4.0481619211092195</v>
      </c>
      <c r="G72" s="4">
        <f t="shared" si="8"/>
        <v>3.8343323877948863</v>
      </c>
      <c r="I72" s="4">
        <f t="shared" si="9"/>
        <v>1.0463244987216713</v>
      </c>
    </row>
    <row r="73" spans="1:9" x14ac:dyDescent="0.2">
      <c r="A73" s="4">
        <f>IF('True_Odds_Calculator_3-way'!A74="","",'True_Odds_Calculator_3-way'!A74)</f>
        <v>1.6</v>
      </c>
      <c r="B73" s="4">
        <f>IF('True_Odds_Calculator_3-way'!B74="","",'True_Odds_Calculator_3-way'!B74)</f>
        <v>3.93</v>
      </c>
      <c r="C73" s="4">
        <f>IF('True_Odds_Calculator_3-way'!C74="","",'True_Odds_Calculator_3-way'!C74)</f>
        <v>5.87</v>
      </c>
      <c r="D73" s="4">
        <f t="shared" si="5"/>
        <v>4.9810677486334498E-2</v>
      </c>
      <c r="E73" s="4">
        <f t="shared" si="6"/>
        <v>1.6436651053099389</v>
      </c>
      <c r="F73" s="4">
        <f t="shared" si="7"/>
        <v>4.2043416487390965</v>
      </c>
      <c r="G73" s="4">
        <f t="shared" si="8"/>
        <v>6.5038877069988121</v>
      </c>
      <c r="I73" s="4">
        <f t="shared" si="9"/>
        <v>1.0498106774863345</v>
      </c>
    </row>
    <row r="74" spans="1:9" x14ac:dyDescent="0.2">
      <c r="A74" s="4">
        <f>IF('True_Odds_Calculator_3-way'!A75="","",'True_Odds_Calculator_3-way'!A75)</f>
        <v>1.41</v>
      </c>
      <c r="B74" s="4">
        <f>IF('True_Odds_Calculator_3-way'!B75="","",'True_Odds_Calculator_3-way'!B75)</f>
        <v>4.75</v>
      </c>
      <c r="C74" s="4">
        <f>IF('True_Odds_Calculator_3-way'!C75="","",'True_Odds_Calculator_3-way'!C75)</f>
        <v>7.68</v>
      </c>
      <c r="D74" s="4">
        <f t="shared" si="5"/>
        <v>4.9954507278835436E-2</v>
      </c>
      <c r="E74" s="4">
        <f t="shared" si="6"/>
        <v>1.4439007958229819</v>
      </c>
      <c r="F74" s="4">
        <f t="shared" si="7"/>
        <v>5.1579675701693697</v>
      </c>
      <c r="G74" s="4">
        <f t="shared" si="8"/>
        <v>8.8061633281972274</v>
      </c>
      <c r="I74" s="4">
        <f t="shared" si="9"/>
        <v>1.0499545072788354</v>
      </c>
    </row>
    <row r="75" spans="1:9" x14ac:dyDescent="0.2">
      <c r="A75" s="4">
        <f>IF('True_Odds_Calculator_3-way'!A76="","",'True_Odds_Calculator_3-way'!A76)</f>
        <v>2.36</v>
      </c>
      <c r="B75" s="4">
        <f>IF('True_Odds_Calculator_3-way'!B76="","",'True_Odds_Calculator_3-way'!B76)</f>
        <v>3.35</v>
      </c>
      <c r="C75" s="4">
        <f>IF('True_Odds_Calculator_3-way'!C76="","",'True_Odds_Calculator_3-way'!C76)</f>
        <v>3.11</v>
      </c>
      <c r="D75" s="4">
        <f t="shared" si="5"/>
        <v>4.3779684606017888E-2</v>
      </c>
      <c r="E75" s="4">
        <f t="shared" si="6"/>
        <v>2.444177519114247</v>
      </c>
      <c r="F75" s="4">
        <f t="shared" si="7"/>
        <v>3.5221904312598964</v>
      </c>
      <c r="G75" s="4">
        <f t="shared" si="8"/>
        <v>3.2578576741178611</v>
      </c>
      <c r="I75" s="4">
        <f t="shared" si="9"/>
        <v>1.0437796846060179</v>
      </c>
    </row>
    <row r="76" spans="1:9" x14ac:dyDescent="0.2">
      <c r="A76" s="4">
        <f>IF('True_Odds_Calculator_3-way'!A77="","",'True_Odds_Calculator_3-way'!A77)</f>
        <v>2.2999999999999998</v>
      </c>
      <c r="B76" s="4">
        <f>IF('True_Odds_Calculator_3-way'!B77="","",'True_Odds_Calculator_3-way'!B77)</f>
        <v>3.28</v>
      </c>
      <c r="C76" s="4">
        <f>IF('True_Odds_Calculator_3-way'!C77="","",'True_Odds_Calculator_3-way'!C77)</f>
        <v>3.28</v>
      </c>
      <c r="D76" s="4">
        <f t="shared" si="5"/>
        <v>4.4538706256627814E-2</v>
      </c>
      <c r="E76" s="4">
        <f t="shared" si="6"/>
        <v>2.381313131313131</v>
      </c>
      <c r="F76" s="4">
        <f t="shared" si="7"/>
        <v>3.4478976234003653</v>
      </c>
      <c r="G76" s="4">
        <f t="shared" si="8"/>
        <v>3.4478976234003653</v>
      </c>
      <c r="I76" s="4">
        <f t="shared" si="9"/>
        <v>1.0445387062566278</v>
      </c>
    </row>
    <row r="77" spans="1:9" x14ac:dyDescent="0.2">
      <c r="A77" s="4">
        <f>IF('True_Odds_Calculator_3-way'!A78="","",'True_Odds_Calculator_3-way'!A78)</f>
        <v>3.07</v>
      </c>
      <c r="B77" s="4">
        <f>IF('True_Odds_Calculator_3-way'!B78="","",'True_Odds_Calculator_3-way'!B78)</f>
        <v>3.51</v>
      </c>
      <c r="C77" s="4">
        <f>IF('True_Odds_Calculator_3-way'!C78="","",'True_Odds_Calculator_3-way'!C78)</f>
        <v>2.31</v>
      </c>
      <c r="D77" s="4">
        <f t="shared" si="5"/>
        <v>4.3533616823519194E-2</v>
      </c>
      <c r="E77" s="4">
        <f t="shared" si="6"/>
        <v>3.213143624492361</v>
      </c>
      <c r="F77" s="4">
        <f t="shared" si="7"/>
        <v>3.6983742191689197</v>
      </c>
      <c r="G77" s="4">
        <f t="shared" si="8"/>
        <v>2.3901189006969039</v>
      </c>
      <c r="I77" s="4">
        <f t="shared" si="9"/>
        <v>1.0435336168235192</v>
      </c>
    </row>
    <row r="78" spans="1:9" x14ac:dyDescent="0.2">
      <c r="A78" s="4">
        <f>IF('True_Odds_Calculator_3-way'!A79="","",'True_Odds_Calculator_3-way'!A79)</f>
        <v>3.86</v>
      </c>
      <c r="B78" s="4">
        <f>IF('True_Odds_Calculator_3-way'!B79="","",'True_Odds_Calculator_3-way'!B79)</f>
        <v>3.68</v>
      </c>
      <c r="C78" s="4">
        <f>IF('True_Odds_Calculator_3-way'!C79="","",'True_Odds_Calculator_3-way'!C79)</f>
        <v>1.94</v>
      </c>
      <c r="D78" s="4">
        <f t="shared" si="5"/>
        <v>4.6270405473509246E-2</v>
      </c>
      <c r="E78" s="4">
        <f t="shared" si="6"/>
        <v>4.1043508376710918</v>
      </c>
      <c r="F78" s="4">
        <f t="shared" si="7"/>
        <v>3.9014393128266627</v>
      </c>
      <c r="G78" s="4">
        <f t="shared" si="8"/>
        <v>1.9998382169495228</v>
      </c>
      <c r="I78" s="4">
        <f t="shared" si="9"/>
        <v>1.0462704054735092</v>
      </c>
    </row>
    <row r="79" spans="1:9" x14ac:dyDescent="0.2">
      <c r="A79" s="4">
        <f>IF('True_Odds_Calculator_3-way'!A80="","",'True_Odds_Calculator_3-way'!A80)</f>
        <v>1.56</v>
      </c>
      <c r="B79" s="4">
        <f>IF('True_Odds_Calculator_3-way'!B80="","",'True_Odds_Calculator_3-way'!B80)</f>
        <v>4.17</v>
      </c>
      <c r="C79" s="4">
        <f>IF('True_Odds_Calculator_3-way'!C80="","",'True_Odds_Calculator_3-way'!C80)</f>
        <v>5.97</v>
      </c>
      <c r="D79" s="4">
        <f t="shared" si="5"/>
        <v>4.833798210754936E-2</v>
      </c>
      <c r="E79" s="4">
        <f t="shared" si="6"/>
        <v>1.6002228013937696</v>
      </c>
      <c r="F79" s="4">
        <f t="shared" si="7"/>
        <v>4.4703627578547804</v>
      </c>
      <c r="G79" s="4">
        <f t="shared" si="8"/>
        <v>6.6053894855435411</v>
      </c>
      <c r="I79" s="4">
        <f t="shared" si="9"/>
        <v>1.0483379821075494</v>
      </c>
    </row>
    <row r="80" spans="1:9" x14ac:dyDescent="0.2">
      <c r="A80" s="4">
        <f>IF('True_Odds_Calculator_3-way'!A81="","",'True_Odds_Calculator_3-way'!A81)</f>
        <v>1.1299999999999999</v>
      </c>
      <c r="B80" s="4">
        <f>IF('True_Odds_Calculator_3-way'!B81="","",'True_Odds_Calculator_3-way'!B81)</f>
        <v>9.0399999999999991</v>
      </c>
      <c r="C80" s="4">
        <f>IF('True_Odds_Calculator_3-way'!C81="","",'True_Odds_Calculator_3-way'!C81)</f>
        <v>19.7</v>
      </c>
      <c r="D80" s="4">
        <f t="shared" si="5"/>
        <v>4.6336642558735042E-2</v>
      </c>
      <c r="E80" s="4">
        <f t="shared" si="6"/>
        <v>1.15007275889682</v>
      </c>
      <c r="F80" s="4">
        <f t="shared" si="7"/>
        <v>10.507079924480806</v>
      </c>
      <c r="G80" s="4">
        <f t="shared" si="8"/>
        <v>28.315878736485061</v>
      </c>
      <c r="I80" s="4">
        <f t="shared" si="9"/>
        <v>1.046336642558735</v>
      </c>
    </row>
    <row r="81" spans="1:9" x14ac:dyDescent="0.2">
      <c r="A81" s="4">
        <f>IF('True_Odds_Calculator_3-way'!A82="","",'True_Odds_Calculator_3-way'!A82)</f>
        <v>2.16</v>
      </c>
      <c r="B81" s="4">
        <f>IF('True_Odds_Calculator_3-way'!B82="","",'True_Odds_Calculator_3-way'!B82)</f>
        <v>3.18</v>
      </c>
      <c r="C81" s="4">
        <f>IF('True_Odds_Calculator_3-way'!C82="","",'True_Odds_Calculator_3-way'!C82)</f>
        <v>3.73</v>
      </c>
      <c r="D81" s="4">
        <f t="shared" si="5"/>
        <v>4.5524886513302665E-2</v>
      </c>
      <c r="E81" s="4">
        <f t="shared" si="6"/>
        <v>2.2331996351657795</v>
      </c>
      <c r="F81" s="4">
        <f t="shared" si="7"/>
        <v>3.3412359507188829</v>
      </c>
      <c r="G81" s="4">
        <f t="shared" si="8"/>
        <v>3.953795118771458</v>
      </c>
      <c r="I81" s="4">
        <f t="shared" si="9"/>
        <v>1.0455248865133027</v>
      </c>
    </row>
    <row r="82" spans="1:9" x14ac:dyDescent="0.2">
      <c r="A82" s="4">
        <f>IF('True_Odds_Calculator_3-way'!A83="","",'True_Odds_Calculator_3-way'!A83)</f>
        <v>1.24</v>
      </c>
      <c r="B82" s="4">
        <f>IF('True_Odds_Calculator_3-way'!B83="","",'True_Odds_Calculator_3-way'!B83)</f>
        <v>6.25</v>
      </c>
      <c r="C82" s="4">
        <f>IF('True_Odds_Calculator_3-way'!C83="","",'True_Odds_Calculator_3-way'!C83)</f>
        <v>10.9</v>
      </c>
      <c r="D82" s="4">
        <f t="shared" si="5"/>
        <v>5.8194732169280838E-2</v>
      </c>
      <c r="E82" s="4">
        <f t="shared" si="6"/>
        <v>1.2705618698579657</v>
      </c>
      <c r="F82" s="4">
        <f t="shared" si="7"/>
        <v>7.1122867085765593</v>
      </c>
      <c r="G82" s="4">
        <f t="shared" si="8"/>
        <v>13.822679175302717</v>
      </c>
      <c r="I82" s="4">
        <f t="shared" si="9"/>
        <v>1.0581947321692808</v>
      </c>
    </row>
    <row r="83" spans="1:9" x14ac:dyDescent="0.2">
      <c r="A83" s="4">
        <f>IF('True_Odds_Calculator_3-way'!A84="","",'True_Odds_Calculator_3-way'!A84)</f>
        <v>5.07</v>
      </c>
      <c r="B83" s="4">
        <f>IF('True_Odds_Calculator_3-way'!B84="","",'True_Odds_Calculator_3-way'!B84)</f>
        <v>3.98</v>
      </c>
      <c r="C83" s="4">
        <f>IF('True_Odds_Calculator_3-way'!C84="","",'True_Odds_Calculator_3-way'!C84)</f>
        <v>1.74</v>
      </c>
      <c r="D83" s="4">
        <f t="shared" si="5"/>
        <v>2.3207583862316472E-2</v>
      </c>
      <c r="E83" s="4">
        <f t="shared" si="6"/>
        <v>5.2769669537699064</v>
      </c>
      <c r="F83" s="4">
        <f t="shared" si="7"/>
        <v>4.1064318117917411</v>
      </c>
      <c r="G83" s="4">
        <f t="shared" si="8"/>
        <v>1.7637406522774817</v>
      </c>
      <c r="I83" s="4">
        <f t="shared" si="9"/>
        <v>1.0232075838623165</v>
      </c>
    </row>
    <row r="84" spans="1:9" x14ac:dyDescent="0.2">
      <c r="A84" s="4">
        <f>IF('True_Odds_Calculator_3-way'!A85="","",'True_Odds_Calculator_3-way'!A85)</f>
        <v>4.5999999999999996</v>
      </c>
      <c r="B84" s="4">
        <f>IF('True_Odds_Calculator_3-way'!B85="","",'True_Odds_Calculator_3-way'!B85)</f>
        <v>3.72</v>
      </c>
      <c r="C84" s="4">
        <f>IF('True_Odds_Calculator_3-way'!C85="","",'True_Odds_Calculator_3-way'!C85)</f>
        <v>1.86</v>
      </c>
      <c r="D84" s="4">
        <f t="shared" si="5"/>
        <v>2.3842917251051921E-2</v>
      </c>
      <c r="E84" s="4">
        <f t="shared" si="6"/>
        <v>4.7745535714285712</v>
      </c>
      <c r="F84" s="4">
        <f t="shared" si="7"/>
        <v>3.8333333333333335</v>
      </c>
      <c r="G84" s="4">
        <f t="shared" si="8"/>
        <v>1.8879082082965579</v>
      </c>
      <c r="I84" s="4">
        <f t="shared" si="9"/>
        <v>1.0238429172510519</v>
      </c>
    </row>
    <row r="85" spans="1:9" x14ac:dyDescent="0.2">
      <c r="A85" s="4">
        <f>IF('True_Odds_Calculator_3-way'!A86="","",'True_Odds_Calculator_3-way'!A86)</f>
        <v>3.78</v>
      </c>
      <c r="B85" s="4">
        <f>IF('True_Odds_Calculator_3-way'!B86="","",'True_Odds_Calculator_3-way'!B86)</f>
        <v>2.78</v>
      </c>
      <c r="C85" s="4">
        <f>IF('True_Odds_Calculator_3-way'!C86="","",'True_Odds_Calculator_3-way'!C86)</f>
        <v>2.44</v>
      </c>
      <c r="D85" s="4">
        <f t="shared" si="5"/>
        <v>3.4098560339862471E-2</v>
      </c>
      <c r="E85" s="4">
        <f t="shared" si="6"/>
        <v>3.9496954500717223</v>
      </c>
      <c r="F85" s="4">
        <f t="shared" si="7"/>
        <v>2.8707086497570322</v>
      </c>
      <c r="G85" s="4">
        <f t="shared" si="8"/>
        <v>2.5095999803725157</v>
      </c>
      <c r="I85" s="4">
        <f t="shared" si="9"/>
        <v>1.0340985603398625</v>
      </c>
    </row>
    <row r="86" spans="1:9" x14ac:dyDescent="0.2">
      <c r="A86" s="4">
        <f>IF('True_Odds_Calculator_3-way'!A87="","",'True_Odds_Calculator_3-way'!A87)</f>
        <v>2.68</v>
      </c>
      <c r="B86" s="4">
        <f>IF('True_Odds_Calculator_3-way'!B87="","",'True_Odds_Calculator_3-way'!B87)</f>
        <v>3.06</v>
      </c>
      <c r="C86" s="4">
        <f>IF('True_Odds_Calculator_3-way'!C87="","",'True_Odds_Calculator_3-way'!C87)</f>
        <v>3</v>
      </c>
      <c r="D86" s="4">
        <f t="shared" si="5"/>
        <v>3.3265047312457163E-2</v>
      </c>
      <c r="E86" s="4">
        <f t="shared" si="6"/>
        <v>2.762080114963176</v>
      </c>
      <c r="F86" s="4">
        <f t="shared" si="7"/>
        <v>3.1674734782160874</v>
      </c>
      <c r="G86" s="4">
        <f t="shared" si="8"/>
        <v>3.1032290615539853</v>
      </c>
      <c r="I86" s="4">
        <f t="shared" si="9"/>
        <v>1.0332650473124572</v>
      </c>
    </row>
    <row r="87" spans="1:9" x14ac:dyDescent="0.2">
      <c r="A87" s="4">
        <f>IF('True_Odds_Calculator_3-way'!A88="","",'True_Odds_Calculator_3-way'!A88)</f>
        <v>2.95</v>
      </c>
      <c r="B87" s="4">
        <f>IF('True_Odds_Calculator_3-way'!B88="","",'True_Odds_Calculator_3-way'!B88)</f>
        <v>2.93</v>
      </c>
      <c r="C87" s="4">
        <f>IF('True_Odds_Calculator_3-way'!C88="","",'True_Odds_Calculator_3-way'!C88)</f>
        <v>2.84</v>
      </c>
      <c r="D87" s="4">
        <f t="shared" si="5"/>
        <v>3.2392655231440637E-2</v>
      </c>
      <c r="E87" s="4">
        <f t="shared" si="6"/>
        <v>3.0470572366276021</v>
      </c>
      <c r="F87" s="4">
        <f t="shared" si="7"/>
        <v>3.0257243155384566</v>
      </c>
      <c r="G87" s="4">
        <f t="shared" si="8"/>
        <v>2.9298437976172189</v>
      </c>
      <c r="I87" s="4">
        <f t="shared" si="9"/>
        <v>1.0323926552314406</v>
      </c>
    </row>
    <row r="88" spans="1:9" x14ac:dyDescent="0.2">
      <c r="A88" s="4">
        <f>IF('True_Odds_Calculator_3-way'!A89="","",'True_Odds_Calculator_3-way'!A89)</f>
        <v>1.7</v>
      </c>
      <c r="B88" s="4">
        <f>IF('True_Odds_Calculator_3-way'!B89="","",'True_Odds_Calculator_3-way'!B89)</f>
        <v>3.76</v>
      </c>
      <c r="C88" s="4">
        <f>IF('True_Odds_Calculator_3-way'!C89="","",'True_Odds_Calculator_3-way'!C89)</f>
        <v>5.48</v>
      </c>
      <c r="D88" s="4">
        <f t="shared" si="5"/>
        <v>3.6674492750975229E-2</v>
      </c>
      <c r="E88" s="4">
        <f t="shared" si="6"/>
        <v>1.7360795747414164</v>
      </c>
      <c r="F88" s="4">
        <f t="shared" si="7"/>
        <v>3.9411567034312256</v>
      </c>
      <c r="G88" s="4">
        <f t="shared" si="8"/>
        <v>5.8734763595389072</v>
      </c>
      <c r="I88" s="4">
        <f t="shared" si="9"/>
        <v>1.0366744927509752</v>
      </c>
    </row>
    <row r="89" spans="1:9" x14ac:dyDescent="0.2">
      <c r="A89" s="4">
        <f>IF('True_Odds_Calculator_3-way'!A90="","",'True_Odds_Calculator_3-way'!A90)</f>
        <v>1.83</v>
      </c>
      <c r="B89" s="4">
        <f>IF('True_Odds_Calculator_3-way'!B90="","",'True_Odds_Calculator_3-way'!B90)</f>
        <v>3.39</v>
      </c>
      <c r="C89" s="4">
        <f>IF('True_Odds_Calculator_3-way'!C90="","",'True_Odds_Calculator_3-way'!C90)</f>
        <v>4.9000000000000004</v>
      </c>
      <c r="D89" s="4">
        <f t="shared" si="5"/>
        <v>4.5514970822218226E-2</v>
      </c>
      <c r="E89" s="4">
        <f t="shared" si="6"/>
        <v>1.8822592959297972</v>
      </c>
      <c r="F89" s="4">
        <f t="shared" si="7"/>
        <v>3.5738077855019093</v>
      </c>
      <c r="G89" s="4">
        <f t="shared" si="8"/>
        <v>5.2935266982556399</v>
      </c>
      <c r="I89" s="4">
        <f t="shared" si="9"/>
        <v>1.0455149708222182</v>
      </c>
    </row>
    <row r="90" spans="1:9" x14ac:dyDescent="0.2">
      <c r="A90" s="4">
        <f>IF('True_Odds_Calculator_3-way'!A91="","",'True_Odds_Calculator_3-way'!A91)</f>
        <v>2.72</v>
      </c>
      <c r="B90" s="4">
        <f>IF('True_Odds_Calculator_3-way'!B91="","",'True_Odds_Calculator_3-way'!B91)</f>
        <v>3</v>
      </c>
      <c r="C90" s="4">
        <f>IF('True_Odds_Calculator_3-way'!C91="","",'True_Odds_Calculator_3-way'!C91)</f>
        <v>3.01</v>
      </c>
      <c r="D90" s="4">
        <f t="shared" si="5"/>
        <v>3.3206305778125111E-2</v>
      </c>
      <c r="E90" s="4">
        <f t="shared" si="6"/>
        <v>2.8044332125567086</v>
      </c>
      <c r="F90" s="4">
        <f t="shared" si="7"/>
        <v>3.1030405120862454</v>
      </c>
      <c r="G90" s="4">
        <f t="shared" si="8"/>
        <v>3.1137404709183407</v>
      </c>
      <c r="I90" s="4">
        <f t="shared" si="9"/>
        <v>1.0332063057781251</v>
      </c>
    </row>
    <row r="91" spans="1:9" x14ac:dyDescent="0.2">
      <c r="A91" s="4">
        <f>IF('True_Odds_Calculator_3-way'!A92="","",'True_Odds_Calculator_3-way'!A92)</f>
        <v>1.68</v>
      </c>
      <c r="B91" s="4">
        <f>IF('True_Odds_Calculator_3-way'!B92="","",'True_Odds_Calculator_3-way'!B92)</f>
        <v>3.74</v>
      </c>
      <c r="C91" s="4">
        <f>IF('True_Odds_Calculator_3-way'!C92="","",'True_Odds_Calculator_3-way'!C92)</f>
        <v>5.7</v>
      </c>
      <c r="D91" s="4">
        <f t="shared" si="5"/>
        <v>3.8056370873708278E-2</v>
      </c>
      <c r="E91" s="4">
        <f t="shared" si="6"/>
        <v>1.7165830764275525</v>
      </c>
      <c r="F91" s="4">
        <f t="shared" si="7"/>
        <v>3.9262767384955399</v>
      </c>
      <c r="G91" s="4">
        <f t="shared" si="8"/>
        <v>6.1442747148680361</v>
      </c>
      <c r="I91" s="4">
        <f t="shared" si="9"/>
        <v>1.0380563708737083</v>
      </c>
    </row>
    <row r="92" spans="1:9" x14ac:dyDescent="0.2">
      <c r="A92" s="4">
        <f>IF('True_Odds_Calculator_3-way'!A93="","",'True_Odds_Calculator_3-way'!A93)</f>
        <v>1.6</v>
      </c>
      <c r="B92" s="4">
        <f>IF('True_Odds_Calculator_3-way'!B93="","",'True_Odds_Calculator_3-way'!B93)</f>
        <v>3.94</v>
      </c>
      <c r="C92" s="4">
        <f>IF('True_Odds_Calculator_3-way'!C93="","",'True_Odds_Calculator_3-way'!C93)</f>
        <v>6.27</v>
      </c>
      <c r="D92" s="4">
        <f t="shared" si="5"/>
        <v>3.8296739772828436E-2</v>
      </c>
      <c r="E92" s="4">
        <f t="shared" si="6"/>
        <v>1.6333612864763725</v>
      </c>
      <c r="F92" s="4">
        <f t="shared" si="7"/>
        <v>4.148662737892149</v>
      </c>
      <c r="G92" s="4">
        <f t="shared" si="8"/>
        <v>6.8155150968946341</v>
      </c>
      <c r="I92" s="4">
        <f t="shared" si="9"/>
        <v>1.0382967397728284</v>
      </c>
    </row>
    <row r="93" spans="1:9" x14ac:dyDescent="0.2">
      <c r="A93" s="4">
        <f>IF('True_Odds_Calculator_3-way'!A94="","",'True_Odds_Calculator_3-way'!A94)</f>
        <v>2.4900000000000002</v>
      </c>
      <c r="B93" s="4">
        <f>IF('True_Odds_Calculator_3-way'!B94="","",'True_Odds_Calculator_3-way'!B94)</f>
        <v>3.03</v>
      </c>
      <c r="C93" s="4">
        <f>IF('True_Odds_Calculator_3-way'!C94="","",'True_Odds_Calculator_3-way'!C94)</f>
        <v>3.31</v>
      </c>
      <c r="D93" s="4">
        <f t="shared" si="5"/>
        <v>3.3754232628518732E-2</v>
      </c>
      <c r="E93" s="4">
        <f t="shared" si="6"/>
        <v>2.5617705986026924</v>
      </c>
      <c r="F93" s="4">
        <f t="shared" si="7"/>
        <v>3.1369439885018293</v>
      </c>
      <c r="G93" s="4">
        <f t="shared" si="8"/>
        <v>3.4380400728607472</v>
      </c>
      <c r="I93" s="4">
        <f t="shared" si="9"/>
        <v>1.0337542326285187</v>
      </c>
    </row>
    <row r="94" spans="1:9" x14ac:dyDescent="0.2">
      <c r="A94" s="4">
        <f>IF('True_Odds_Calculator_3-way'!A95="","",'True_Odds_Calculator_3-way'!A95)</f>
        <v>1.1599999999999999</v>
      </c>
      <c r="B94" s="4">
        <f>IF('True_Odds_Calculator_3-way'!B95="","",'True_Odds_Calculator_3-way'!B95)</f>
        <v>7.05</v>
      </c>
      <c r="C94" s="4">
        <f>IF('True_Odds_Calculator_3-way'!C95="","",'True_Odds_Calculator_3-way'!C95)</f>
        <v>22.28</v>
      </c>
      <c r="D94" s="4">
        <f t="shared" si="5"/>
        <v>4.8796240559578319E-2</v>
      </c>
      <c r="E94" s="4">
        <f t="shared" si="6"/>
        <v>1.1823076382671602</v>
      </c>
      <c r="F94" s="4">
        <f t="shared" si="7"/>
        <v>7.9631428727930924</v>
      </c>
      <c r="G94" s="4">
        <f t="shared" si="8"/>
        <v>34.943177285233652</v>
      </c>
      <c r="I94" s="4">
        <f t="shared" si="9"/>
        <v>1.0487962405595783</v>
      </c>
    </row>
    <row r="95" spans="1:9" x14ac:dyDescent="0.2">
      <c r="A95" s="4">
        <f>IF('True_Odds_Calculator_3-way'!A96="","",'True_Odds_Calculator_3-way'!A96)</f>
        <v>7.35</v>
      </c>
      <c r="B95" s="4">
        <f>IF('True_Odds_Calculator_3-way'!B96="","",'True_Odds_Calculator_3-way'!B96)</f>
        <v>3.97</v>
      </c>
      <c r="C95" s="4">
        <f>IF('True_Odds_Calculator_3-way'!C96="","",'True_Odds_Calculator_3-way'!C96)</f>
        <v>1.51</v>
      </c>
      <c r="D95" s="4">
        <f t="shared" si="5"/>
        <v>5.0195246163589724E-2</v>
      </c>
      <c r="E95" s="4">
        <f t="shared" si="6"/>
        <v>8.3806369272487569</v>
      </c>
      <c r="F95" s="4">
        <f t="shared" si="7"/>
        <v>4.2524705357397066</v>
      </c>
      <c r="G95" s="4">
        <f t="shared" si="8"/>
        <v>1.5491389022997395</v>
      </c>
      <c r="I95" s="4">
        <f t="shared" si="9"/>
        <v>1.0501952461635897</v>
      </c>
    </row>
    <row r="96" spans="1:9" x14ac:dyDescent="0.2">
      <c r="A96" s="4">
        <f>IF('True_Odds_Calculator_3-way'!A97="","",'True_Odds_Calculator_3-way'!A97)</f>
        <v>2.02</v>
      </c>
      <c r="B96" s="4">
        <f>IF('True_Odds_Calculator_3-way'!B97="","",'True_Odds_Calculator_3-way'!B97)</f>
        <v>3.13</v>
      </c>
      <c r="C96" s="4">
        <f>IF('True_Odds_Calculator_3-way'!C97="","",'True_Odds_Calculator_3-way'!C97)</f>
        <v>4.3</v>
      </c>
      <c r="D96" s="4">
        <f t="shared" si="5"/>
        <v>4.7096462376752468E-2</v>
      </c>
      <c r="E96" s="4">
        <f t="shared" si="6"/>
        <v>2.0861553619267976</v>
      </c>
      <c r="F96" s="4">
        <f t="shared" si="7"/>
        <v>3.2917476202276408</v>
      </c>
      <c r="G96" s="4">
        <f t="shared" si="8"/>
        <v>4.6112844299155658</v>
      </c>
      <c r="I96" s="4">
        <f t="shared" si="9"/>
        <v>1.0470964623767525</v>
      </c>
    </row>
    <row r="97" spans="1:9" x14ac:dyDescent="0.2">
      <c r="A97" s="4">
        <f>IF('True_Odds_Calculator_3-way'!A98="","",'True_Odds_Calculator_3-way'!A98)</f>
        <v>7.17</v>
      </c>
      <c r="B97" s="4">
        <f>IF('True_Odds_Calculator_3-way'!B98="","",'True_Odds_Calculator_3-way'!B98)</f>
        <v>4.83</v>
      </c>
      <c r="C97" s="4">
        <f>IF('True_Odds_Calculator_3-way'!C98="","",'True_Odds_Calculator_3-way'!C98)</f>
        <v>1.47</v>
      </c>
      <c r="D97" s="4">
        <f t="shared" si="5"/>
        <v>2.6781460264658996E-2</v>
      </c>
      <c r="E97" s="4">
        <f t="shared" si="6"/>
        <v>7.660319346266026</v>
      </c>
      <c r="F97" s="4">
        <f t="shared" si="7"/>
        <v>5.047645124818068</v>
      </c>
      <c r="G97" s="4">
        <f t="shared" si="8"/>
        <v>1.4895472021107754</v>
      </c>
      <c r="I97" s="4">
        <f t="shared" si="9"/>
        <v>1.026781460264659</v>
      </c>
    </row>
    <row r="98" spans="1:9" x14ac:dyDescent="0.2">
      <c r="A98" s="4">
        <f>IF('True_Odds_Calculator_3-way'!A99="","",'True_Odds_Calculator_3-way'!A99)</f>
        <v>2.59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</v>
      </c>
      <c r="D98" s="4">
        <f t="shared" si="5"/>
        <v>4.4109044109044149E-2</v>
      </c>
      <c r="E98" s="4">
        <f t="shared" si="6"/>
        <v>2.6925338653785569</v>
      </c>
      <c r="F98" s="4">
        <f t="shared" si="7"/>
        <v>3.2260946149974838</v>
      </c>
      <c r="G98" s="4">
        <f t="shared" si="8"/>
        <v>3.13843329253366</v>
      </c>
      <c r="I98" s="4">
        <f t="shared" si="9"/>
        <v>1.0441090441090441</v>
      </c>
    </row>
    <row r="99" spans="1:9" x14ac:dyDescent="0.2">
      <c r="A99" s="4">
        <f>IF('True_Odds_Calculator_3-way'!A100="","",'True_Odds_Calculator_3-way'!A100)</f>
        <v>3.33</v>
      </c>
      <c r="B99" s="4">
        <f>IF('True_Odds_Calculator_3-way'!B100="","",'True_Odds_Calculator_3-way'!B100)</f>
        <v>3.15</v>
      </c>
      <c r="C99" s="4">
        <f>IF('True_Odds_Calculator_3-way'!C100="","",'True_Odds_Calculator_3-way'!C100)</f>
        <v>2.44</v>
      </c>
      <c r="D99" s="4">
        <f t="shared" si="5"/>
        <v>2.7596683334388139E-2</v>
      </c>
      <c r="E99" s="4">
        <f t="shared" si="6"/>
        <v>3.4352290297642054</v>
      </c>
      <c r="F99" s="4">
        <f t="shared" si="7"/>
        <v>3.243999817484942</v>
      </c>
      <c r="G99" s="4">
        <f t="shared" si="8"/>
        <v>2.4960240139027858</v>
      </c>
      <c r="I99" s="4">
        <f t="shared" si="9"/>
        <v>1.0275966833343881</v>
      </c>
    </row>
    <row r="100" spans="1:9" x14ac:dyDescent="0.2">
      <c r="A100" s="4">
        <f>IF('True_Odds_Calculator_3-way'!A101="","",'True_Odds_Calculator_3-way'!A101)</f>
        <v>1.76</v>
      </c>
      <c r="B100" s="4">
        <f>IF('True_Odds_Calculator_3-way'!B101="","",'True_Odds_Calculator_3-way'!B101)</f>
        <v>3.56</v>
      </c>
      <c r="C100" s="4">
        <f>IF('True_Odds_Calculator_3-way'!C101="","",'True_Odds_Calculator_3-way'!C101)</f>
        <v>5.49</v>
      </c>
      <c r="D100" s="4">
        <f t="shared" si="5"/>
        <v>3.1230057063543981E-2</v>
      </c>
      <c r="E100" s="4">
        <f t="shared" si="6"/>
        <v>1.7928479021435837</v>
      </c>
      <c r="F100" s="4">
        <f t="shared" si="7"/>
        <v>3.6970099606834737</v>
      </c>
      <c r="G100" s="4">
        <f t="shared" si="8"/>
        <v>5.8227775876871855</v>
      </c>
      <c r="I100" s="4">
        <f t="shared" si="9"/>
        <v>1.031230057063544</v>
      </c>
    </row>
    <row r="101" spans="1:9" x14ac:dyDescent="0.2">
      <c r="A101" s="4">
        <f>IF('True_Odds_Calculator_3-way'!A102="","",'True_Odds_Calculator_3-way'!A102)</f>
        <v>2.2799999999999998</v>
      </c>
      <c r="B101" s="4">
        <f>IF('True_Odds_Calculator_3-way'!B102="","",'True_Odds_Calculator_3-way'!B102)</f>
        <v>3.18</v>
      </c>
      <c r="C101" s="4">
        <f>IF('True_Odds_Calculator_3-way'!C102="","",'True_Odds_Calculator_3-way'!C102)</f>
        <v>3.65</v>
      </c>
      <c r="D101" s="4">
        <f t="shared" si="5"/>
        <v>2.7034502772827596E-2</v>
      </c>
      <c r="E101" s="4">
        <f t="shared" si="6"/>
        <v>2.3278280726075158</v>
      </c>
      <c r="F101" s="4">
        <f t="shared" si="7"/>
        <v>3.2738163572305132</v>
      </c>
      <c r="G101" s="4">
        <f t="shared" si="8"/>
        <v>3.7741388949103807</v>
      </c>
      <c r="I101" s="4">
        <f t="shared" si="9"/>
        <v>1.0270345027728276</v>
      </c>
    </row>
    <row r="102" spans="1:9" x14ac:dyDescent="0.2">
      <c r="A102" s="4">
        <f>IF('True_Odds_Calculator_3-way'!A103="","",'True_Odds_Calculator_3-way'!A103)</f>
        <v>2.4</v>
      </c>
      <c r="B102" s="4">
        <f>IF('True_Odds_Calculator_3-way'!B103="","",'True_Odds_Calculator_3-way'!B103)</f>
        <v>3.11</v>
      </c>
      <c r="C102" s="4">
        <f>IF('True_Odds_Calculator_3-way'!C103="","",'True_Odds_Calculator_3-way'!C103)</f>
        <v>3.44</v>
      </c>
      <c r="D102" s="4">
        <f t="shared" si="5"/>
        <v>2.8907749445399977E-2</v>
      </c>
      <c r="E102" s="4">
        <f t="shared" si="6"/>
        <v>2.4568168364326683</v>
      </c>
      <c r="F102" s="4">
        <f t="shared" si="7"/>
        <v>3.2060788087452803</v>
      </c>
      <c r="G102" s="4">
        <f t="shared" si="8"/>
        <v>3.5579369009171469</v>
      </c>
      <c r="I102" s="4">
        <f t="shared" si="9"/>
        <v>1.0289077494454</v>
      </c>
    </row>
    <row r="103" spans="1:9" x14ac:dyDescent="0.2">
      <c r="A103" s="4">
        <f>IF('True_Odds_Calculator_3-way'!A104="","",'True_Odds_Calculator_3-way'!A104)</f>
        <v>2.23</v>
      </c>
      <c r="B103" s="4">
        <f>IF('True_Odds_Calculator_3-way'!B104="","",'True_Odds_Calculator_3-way'!B104)</f>
        <v>3.22</v>
      </c>
      <c r="C103" s="4">
        <f>IF('True_Odds_Calculator_3-way'!C104="","",'True_Odds_Calculator_3-way'!C104)</f>
        <v>3.73</v>
      </c>
      <c r="D103" s="4">
        <f t="shared" si="5"/>
        <v>2.7086014230031097E-2</v>
      </c>
      <c r="E103" s="4">
        <f t="shared" si="6"/>
        <v>2.2758212420670758</v>
      </c>
      <c r="F103" s="4">
        <f t="shared" si="7"/>
        <v>3.3164159110538702</v>
      </c>
      <c r="G103" s="4">
        <f t="shared" si="8"/>
        <v>3.8599927614549689</v>
      </c>
      <c r="I103" s="4">
        <f t="shared" si="9"/>
        <v>1.0270860142300311</v>
      </c>
    </row>
    <row r="104" spans="1:9" x14ac:dyDescent="0.2">
      <c r="A104" s="4">
        <f>IF('True_Odds_Calculator_3-way'!A105="","",'True_Odds_Calculator_3-way'!A105)</f>
        <v>2.46</v>
      </c>
      <c r="B104" s="4">
        <f>IF('True_Odds_Calculator_3-way'!B105="","",'True_Odds_Calculator_3-way'!B105)</f>
        <v>3.24</v>
      </c>
      <c r="C104" s="4">
        <f>IF('True_Odds_Calculator_3-way'!C105="","",'True_Odds_Calculator_3-way'!C105)</f>
        <v>3.19</v>
      </c>
      <c r="D104" s="4">
        <f t="shared" si="5"/>
        <v>2.8625664173743903E-2</v>
      </c>
      <c r="E104" s="4">
        <f t="shared" si="6"/>
        <v>2.5191316905829311</v>
      </c>
      <c r="F104" s="4">
        <f t="shared" si="7"/>
        <v>3.3433624483089091</v>
      </c>
      <c r="G104" s="4">
        <f t="shared" si="8"/>
        <v>3.2901475609074371</v>
      </c>
      <c r="I104" s="4">
        <f t="shared" si="9"/>
        <v>1.0286256641737439</v>
      </c>
    </row>
    <row r="105" spans="1:9" x14ac:dyDescent="0.2">
      <c r="A105" s="4">
        <f>IF('True_Odds_Calculator_3-way'!A106="","",'True_Odds_Calculator_3-way'!A106)</f>
        <v>1.59</v>
      </c>
      <c r="B105" s="4">
        <f>IF('True_Odds_Calculator_3-way'!B106="","",'True_Odds_Calculator_3-way'!B106)</f>
        <v>3.83</v>
      </c>
      <c r="C105" s="4">
        <f>IF('True_Odds_Calculator_3-way'!C106="","",'True_Odds_Calculator_3-way'!C106)</f>
        <v>7.11</v>
      </c>
      <c r="D105" s="4">
        <f t="shared" si="5"/>
        <v>3.0674399444202249E-2</v>
      </c>
      <c r="E105" s="4">
        <f t="shared" si="6"/>
        <v>1.6162765048954242</v>
      </c>
      <c r="F105" s="4">
        <f t="shared" si="7"/>
        <v>3.9860995790075098</v>
      </c>
      <c r="G105" s="4">
        <f t="shared" si="8"/>
        <v>7.6674077105515872</v>
      </c>
      <c r="I105" s="4">
        <f t="shared" si="9"/>
        <v>1.0306743994442022</v>
      </c>
    </row>
    <row r="106" spans="1:9" x14ac:dyDescent="0.2">
      <c r="A106" s="4">
        <f>IF('True_Odds_Calculator_3-way'!A107="","",'True_Odds_Calculator_3-way'!A107)</f>
        <v>1.9</v>
      </c>
      <c r="B106" s="4">
        <f>IF('True_Odds_Calculator_3-way'!B107="","",'True_Odds_Calculator_3-way'!B107)</f>
        <v>3.81</v>
      </c>
      <c r="C106" s="4">
        <f>IF('True_Odds_Calculator_3-way'!C107="","",'True_Odds_Calculator_3-way'!C107)</f>
        <v>4.16</v>
      </c>
      <c r="D106" s="4">
        <f t="shared" si="5"/>
        <v>2.916759645934941E-2</v>
      </c>
      <c r="E106" s="4">
        <f t="shared" si="6"/>
        <v>1.9357589086368157</v>
      </c>
      <c r="F106" s="4">
        <f t="shared" si="7"/>
        <v>3.9565623352211907</v>
      </c>
      <c r="G106" s="4">
        <f t="shared" si="8"/>
        <v>4.3353462606004998</v>
      </c>
      <c r="I106" s="4">
        <f t="shared" si="9"/>
        <v>1.0291675964593494</v>
      </c>
    </row>
    <row r="107" spans="1:9" x14ac:dyDescent="0.2">
      <c r="A107" s="4">
        <f>IF('True_Odds_Calculator_3-way'!A108="","",'True_Odds_Calculator_3-way'!A108)</f>
        <v>1.99</v>
      </c>
      <c r="B107" s="4">
        <f>IF('True_Odds_Calculator_3-way'!B108="","",'True_Odds_Calculator_3-way'!B108)</f>
        <v>3.78</v>
      </c>
      <c r="C107" s="4">
        <f>IF('True_Odds_Calculator_3-way'!C108="","",'True_Odds_Calculator_3-way'!C108)</f>
        <v>3.81</v>
      </c>
      <c r="D107" s="4">
        <f t="shared" si="5"/>
        <v>2.9530018965384874E-2</v>
      </c>
      <c r="E107" s="4">
        <f t="shared" si="6"/>
        <v>2.0297594267977761</v>
      </c>
      <c r="F107" s="4">
        <f t="shared" si="7"/>
        <v>3.9260809277631674</v>
      </c>
      <c r="G107" s="4">
        <f t="shared" si="8"/>
        <v>3.9584544068074261</v>
      </c>
      <c r="I107" s="4">
        <f t="shared" si="9"/>
        <v>1.0295300189653849</v>
      </c>
    </row>
    <row r="108" spans="1:9" x14ac:dyDescent="0.2">
      <c r="A108" s="4">
        <f>IF('True_Odds_Calculator_3-way'!A109="","",'True_Odds_Calculator_3-way'!A109)</f>
        <v>1.27</v>
      </c>
      <c r="B108" s="4">
        <f>IF('True_Odds_Calculator_3-way'!B109="","",'True_Odds_Calculator_3-way'!B109)</f>
        <v>6.37</v>
      </c>
      <c r="C108" s="4">
        <f>IF('True_Odds_Calculator_3-way'!C109="","",'True_Odds_Calculator_3-way'!C109)</f>
        <v>10.83</v>
      </c>
      <c r="D108" s="4">
        <f t="shared" si="5"/>
        <v>3.6723549491170848E-2</v>
      </c>
      <c r="E108" s="4">
        <f t="shared" si="6"/>
        <v>1.2900555946686716</v>
      </c>
      <c r="F108" s="4">
        <f t="shared" si="7"/>
        <v>6.908716396243932</v>
      </c>
      <c r="G108" s="4">
        <f t="shared" si="8"/>
        <v>12.485186287030951</v>
      </c>
      <c r="I108" s="4">
        <f t="shared" si="9"/>
        <v>1.0367235494911708</v>
      </c>
    </row>
    <row r="109" spans="1:9" x14ac:dyDescent="0.2">
      <c r="A109" s="4">
        <f>IF('True_Odds_Calculator_3-way'!A110="","",'True_Odds_Calculator_3-way'!A110)</f>
        <v>1.61</v>
      </c>
      <c r="B109" s="4">
        <f>IF('True_Odds_Calculator_3-way'!B110="","",'True_Odds_Calculator_3-way'!B110)</f>
        <v>4.29</v>
      </c>
      <c r="C109" s="4">
        <f>IF('True_Odds_Calculator_3-way'!C110="","",'True_Odds_Calculator_3-way'!C110)</f>
        <v>5.71</v>
      </c>
      <c r="D109" s="4">
        <f t="shared" si="5"/>
        <v>2.9349594033976745E-2</v>
      </c>
      <c r="E109" s="4">
        <f t="shared" si="6"/>
        <v>1.6357648483726692</v>
      </c>
      <c r="F109" s="4">
        <f t="shared" si="7"/>
        <v>4.4779387277906393</v>
      </c>
      <c r="G109" s="4">
        <f t="shared" si="8"/>
        <v>6.0478450891390496</v>
      </c>
      <c r="I109" s="4">
        <f t="shared" si="9"/>
        <v>1.0293495940339767</v>
      </c>
    </row>
    <row r="110" spans="1:9" x14ac:dyDescent="0.2">
      <c r="A110" s="4">
        <f>IF('True_Odds_Calculator_3-way'!A111="","",'True_Odds_Calculator_3-way'!A111)</f>
        <v>2.39</v>
      </c>
      <c r="B110" s="4">
        <f>IF('True_Odds_Calculator_3-way'!B111="","",'True_Odds_Calculator_3-way'!B111)</f>
        <v>3.16</v>
      </c>
      <c r="C110" s="4">
        <f>IF('True_Odds_Calculator_3-way'!C111="","",'True_Odds_Calculator_3-way'!C111)</f>
        <v>3.42</v>
      </c>
      <c r="D110" s="4">
        <f t="shared" si="5"/>
        <v>2.7263398862249044E-2</v>
      </c>
      <c r="E110" s="4">
        <f t="shared" si="6"/>
        <v>2.4430629388126541</v>
      </c>
      <c r="F110" s="4">
        <f t="shared" si="7"/>
        <v>3.253430208948084</v>
      </c>
      <c r="G110" s="4">
        <f t="shared" si="8"/>
        <v>3.5297041753913621</v>
      </c>
      <c r="I110" s="4">
        <f t="shared" si="9"/>
        <v>1.027263398862249</v>
      </c>
    </row>
    <row r="111" spans="1:9" x14ac:dyDescent="0.2">
      <c r="A111" s="4">
        <f>IF('True_Odds_Calculator_3-way'!A112="","",'True_Odds_Calculator_3-way'!A112)</f>
        <v>2.19</v>
      </c>
      <c r="B111" s="4">
        <f>IF('True_Odds_Calculator_3-way'!B112="","",'True_Odds_Calculator_3-way'!B112)</f>
        <v>3.3</v>
      </c>
      <c r="C111" s="4">
        <f>IF('True_Odds_Calculator_3-way'!C112="","",'True_Odds_Calculator_3-way'!C112)</f>
        <v>3.71</v>
      </c>
      <c r="D111" s="4">
        <f t="shared" si="5"/>
        <v>2.9193086572254279E-2</v>
      </c>
      <c r="E111" s="4">
        <f t="shared" si="6"/>
        <v>2.2376872482179655</v>
      </c>
      <c r="F111" s="4">
        <f t="shared" si="7"/>
        <v>3.4094867872415904</v>
      </c>
      <c r="G111" s="4">
        <f t="shared" si="8"/>
        <v>3.8489554398521975</v>
      </c>
      <c r="I111" s="4">
        <f t="shared" si="9"/>
        <v>1.0291930865722543</v>
      </c>
    </row>
    <row r="112" spans="1:9" x14ac:dyDescent="0.2">
      <c r="A112" s="4">
        <f>IF('True_Odds_Calculator_3-way'!A113="","",'True_Odds_Calculator_3-way'!A113)</f>
        <v>9.02</v>
      </c>
      <c r="B112" s="4">
        <f>IF('True_Odds_Calculator_3-way'!B113="","",'True_Odds_Calculator_3-way'!B113)</f>
        <v>5.33</v>
      </c>
      <c r="C112" s="4">
        <f>IF('True_Odds_Calculator_3-way'!C113="","",'True_Odds_Calculator_3-way'!C113)</f>
        <v>1.36</v>
      </c>
      <c r="D112" s="4">
        <f t="shared" si="5"/>
        <v>3.3776123446137785E-2</v>
      </c>
      <c r="E112" s="4">
        <f t="shared" si="6"/>
        <v>10.039552100995516</v>
      </c>
      <c r="F112" s="4">
        <f t="shared" si="7"/>
        <v>5.6702665288668497</v>
      </c>
      <c r="G112" s="4">
        <f t="shared" si="8"/>
        <v>1.3811479195920477</v>
      </c>
      <c r="I112" s="4">
        <f t="shared" si="9"/>
        <v>1.0337761234461378</v>
      </c>
    </row>
    <row r="113" spans="1:9" x14ac:dyDescent="0.2">
      <c r="A113" s="4">
        <f>IF('True_Odds_Calculator_3-way'!A114="","",'True_Odds_Calculator_3-way'!A114)</f>
        <v>1.94</v>
      </c>
      <c r="B113" s="4">
        <f>IF('True_Odds_Calculator_3-way'!B114="","",'True_Odds_Calculator_3-way'!B114)</f>
        <v>3.64</v>
      </c>
      <c r="C113" s="4">
        <f>IF('True_Odds_Calculator_3-way'!C114="","",'True_Odds_Calculator_3-way'!C114)</f>
        <v>4.16</v>
      </c>
      <c r="D113" s="4">
        <f t="shared" si="5"/>
        <v>3.0573807635663419E-2</v>
      </c>
      <c r="E113" s="4">
        <f t="shared" si="6"/>
        <v>1.9791294924374776</v>
      </c>
      <c r="F113" s="4">
        <f t="shared" si="7"/>
        <v>3.7802323299013225</v>
      </c>
      <c r="G113" s="4">
        <f t="shared" si="8"/>
        <v>4.3441742197432651</v>
      </c>
      <c r="I113" s="4">
        <f t="shared" si="9"/>
        <v>1.0305738076356634</v>
      </c>
    </row>
    <row r="114" spans="1:9" x14ac:dyDescent="0.2">
      <c r="A114" s="4">
        <f>IF('True_Odds_Calculator_3-way'!A115="","",'True_Odds_Calculator_3-way'!A115)</f>
        <v>2.57</v>
      </c>
      <c r="B114" s="4">
        <f>IF('True_Odds_Calculator_3-way'!B115="","",'True_Odds_Calculator_3-way'!B115)</f>
        <v>3.26</v>
      </c>
      <c r="C114" s="4">
        <f>IF('True_Odds_Calculator_3-way'!C115="","",'True_Odds_Calculator_3-way'!C115)</f>
        <v>3.02</v>
      </c>
      <c r="D114" s="4">
        <f t="shared" si="5"/>
        <v>2.6979352437996873E-2</v>
      </c>
      <c r="E114" s="4">
        <f t="shared" si="6"/>
        <v>2.6308039617697503</v>
      </c>
      <c r="F114" s="4">
        <f t="shared" si="7"/>
        <v>3.3584619188300415</v>
      </c>
      <c r="G114" s="4">
        <f t="shared" si="8"/>
        <v>3.1043106394234834</v>
      </c>
      <c r="I114" s="4">
        <f t="shared" si="9"/>
        <v>1.0269793524379969</v>
      </c>
    </row>
    <row r="115" spans="1:9" x14ac:dyDescent="0.2">
      <c r="A115" s="4">
        <f>IF('True_Odds_Calculator_3-way'!A116="","",'True_Odds_Calculator_3-way'!A116)</f>
        <v>2.68</v>
      </c>
      <c r="B115" s="4">
        <f>IF('True_Odds_Calculator_3-way'!B116="","",'True_Odds_Calculator_3-way'!B116)</f>
        <v>3.23</v>
      </c>
      <c r="C115" s="4">
        <f>IF('True_Odds_Calculator_3-way'!C116="","",'True_Odds_Calculator_3-way'!C116)</f>
        <v>2.89</v>
      </c>
      <c r="D115" s="4">
        <f t="shared" si="5"/>
        <v>2.8752612823697898E-2</v>
      </c>
      <c r="E115" s="4">
        <f t="shared" si="6"/>
        <v>2.750652341325917</v>
      </c>
      <c r="F115" s="4">
        <f t="shared" si="7"/>
        <v>3.3331853516226642</v>
      </c>
      <c r="G115" s="4">
        <f t="shared" si="8"/>
        <v>2.9723285988979917</v>
      </c>
      <c r="I115" s="4">
        <f t="shared" si="9"/>
        <v>1.0287526128236979</v>
      </c>
    </row>
    <row r="116" spans="1:9" x14ac:dyDescent="0.2">
      <c r="A116" s="4">
        <f>IF('True_Odds_Calculator_3-way'!A117="","",'True_Odds_Calculator_3-way'!A117)</f>
        <v>2.93</v>
      </c>
      <c r="B116" s="4">
        <f>IF('True_Odds_Calculator_3-way'!B117="","",'True_Odds_Calculator_3-way'!B117)</f>
        <v>3.19</v>
      </c>
      <c r="C116" s="4">
        <f>IF('True_Odds_Calculator_3-way'!C117="","",'True_Odds_Calculator_3-way'!C117)</f>
        <v>2.69</v>
      </c>
      <c r="D116" s="4">
        <f t="shared" si="5"/>
        <v>2.6523764048007381E-2</v>
      </c>
      <c r="E116" s="4">
        <f t="shared" si="6"/>
        <v>3.007919789836055</v>
      </c>
      <c r="F116" s="4">
        <f t="shared" si="7"/>
        <v>3.2825805981602674</v>
      </c>
      <c r="G116" s="4">
        <f t="shared" si="8"/>
        <v>2.7555348159038493</v>
      </c>
      <c r="I116" s="4">
        <f t="shared" si="9"/>
        <v>1.0265237640480074</v>
      </c>
    </row>
    <row r="117" spans="1:9" x14ac:dyDescent="0.2">
      <c r="A117" s="4">
        <f>IF('True_Odds_Calculator_3-way'!A118="","",'True_Odds_Calculator_3-way'!A118)</f>
        <v>3.22</v>
      </c>
      <c r="B117" s="4">
        <f>IF('True_Odds_Calculator_3-way'!B118="","",'True_Odds_Calculator_3-way'!B118)</f>
        <v>3.16</v>
      </c>
      <c r="C117" s="4">
        <f>IF('True_Odds_Calculator_3-way'!C118="","",'True_Odds_Calculator_3-way'!C118)</f>
        <v>2.34</v>
      </c>
      <c r="D117" s="4">
        <f t="shared" si="5"/>
        <v>5.4365129764139208E-2</v>
      </c>
      <c r="E117" s="4">
        <f t="shared" si="6"/>
        <v>3.4195364705089362</v>
      </c>
      <c r="F117" s="4">
        <f t="shared" si="7"/>
        <v>3.3519479710152549</v>
      </c>
      <c r="G117" s="4">
        <f t="shared" si="8"/>
        <v>2.4436212743876671</v>
      </c>
      <c r="I117" s="4">
        <f t="shared" si="9"/>
        <v>1.0543651297641392</v>
      </c>
    </row>
    <row r="118" spans="1:9" x14ac:dyDescent="0.2">
      <c r="A118" s="4">
        <f>IF('True_Odds_Calculator_3-way'!A119="","",'True_Odds_Calculator_3-way'!A119)</f>
        <v>1.51</v>
      </c>
      <c r="B118" s="4">
        <f>IF('True_Odds_Calculator_3-way'!B119="","",'True_Odds_Calculator_3-way'!B119)</f>
        <v>4.3099999999999996</v>
      </c>
      <c r="C118" s="4">
        <f>IF('True_Odds_Calculator_3-way'!C119="","",'True_Odds_Calculator_3-way'!C119)</f>
        <v>6</v>
      </c>
      <c r="D118" s="4">
        <f t="shared" si="5"/>
        <v>6.0936883780724704E-2</v>
      </c>
      <c r="E118" s="4">
        <f t="shared" si="6"/>
        <v>1.557779536040319</v>
      </c>
      <c r="F118" s="4">
        <f t="shared" si="7"/>
        <v>4.7235257353682396</v>
      </c>
      <c r="G118" s="4">
        <f t="shared" si="8"/>
        <v>6.8327306238626315</v>
      </c>
      <c r="I118" s="4">
        <f t="shared" si="9"/>
        <v>1.0609368837807247</v>
      </c>
    </row>
    <row r="119" spans="1:9" x14ac:dyDescent="0.2">
      <c r="A119" s="4">
        <f>IF('True_Odds_Calculator_3-way'!A120="","",'True_Odds_Calculator_3-way'!A120)</f>
        <v>3.3</v>
      </c>
      <c r="B119" s="4">
        <f>IF('True_Odds_Calculator_3-way'!B120="","",'True_Odds_Calculator_3-way'!B120)</f>
        <v>3.72</v>
      </c>
      <c r="C119" s="4">
        <f>IF('True_Odds_Calculator_3-way'!C120="","",'True_Odds_Calculator_3-way'!C120)</f>
        <v>2.12</v>
      </c>
      <c r="D119" s="4">
        <f t="shared" si="5"/>
        <v>4.35456205389253E-2</v>
      </c>
      <c r="E119" s="4">
        <f t="shared" si="6"/>
        <v>3.4660231413411742</v>
      </c>
      <c r="F119" s="4">
        <f t="shared" si="7"/>
        <v>3.9323324630113135</v>
      </c>
      <c r="G119" s="4">
        <f t="shared" si="8"/>
        <v>2.1873083750201707</v>
      </c>
      <c r="I119" s="4">
        <f t="shared" si="9"/>
        <v>1.0435456205389253</v>
      </c>
    </row>
    <row r="120" spans="1:9" x14ac:dyDescent="0.2">
      <c r="A120" s="4">
        <f>IF('True_Odds_Calculator_3-way'!A121="","",'True_Odds_Calculator_3-way'!A121)</f>
        <v>1.69</v>
      </c>
      <c r="B120" s="4">
        <f>IF('True_Odds_Calculator_3-way'!B121="","",'True_Odds_Calculator_3-way'!B121)</f>
        <v>4.0599999999999996</v>
      </c>
      <c r="C120" s="4">
        <f>IF('True_Odds_Calculator_3-way'!C121="","",'True_Odds_Calculator_3-way'!C121)</f>
        <v>4.75</v>
      </c>
      <c r="D120" s="4">
        <f t="shared" si="5"/>
        <v>4.8547710840046499E-2</v>
      </c>
      <c r="E120" s="4">
        <f t="shared" si="6"/>
        <v>1.7375186035869938</v>
      </c>
      <c r="F120" s="4">
        <f t="shared" si="7"/>
        <v>4.3455050499438901</v>
      </c>
      <c r="G120" s="4">
        <f t="shared" si="8"/>
        <v>5.1455219069621805</v>
      </c>
      <c r="I120" s="4">
        <f t="shared" si="9"/>
        <v>1.0485477108400465</v>
      </c>
    </row>
    <row r="121" spans="1:9" x14ac:dyDescent="0.2">
      <c r="A121" s="4">
        <f>IF('True_Odds_Calculator_3-way'!A122="","",'True_Odds_Calculator_3-way'!A122)</f>
        <v>2.87</v>
      </c>
      <c r="B121" s="4">
        <f>IF('True_Odds_Calculator_3-way'!B122="","",'True_Odds_Calculator_3-way'!B122)</f>
        <v>3.4</v>
      </c>
      <c r="C121" s="4">
        <f>IF('True_Odds_Calculator_3-way'!C122="","",'True_Odds_Calculator_3-way'!C122)</f>
        <v>2.37</v>
      </c>
      <c r="D121" s="4">
        <f t="shared" si="5"/>
        <v>6.4490631077994465E-2</v>
      </c>
      <c r="E121" s="4">
        <f t="shared" si="6"/>
        <v>3.0587103043042756</v>
      </c>
      <c r="F121" s="4">
        <f t="shared" si="7"/>
        <v>3.6680990956029991</v>
      </c>
      <c r="G121" s="4">
        <f t="shared" si="8"/>
        <v>2.4972277572693082</v>
      </c>
      <c r="I121" s="4">
        <f t="shared" si="9"/>
        <v>1.0644906310779945</v>
      </c>
    </row>
    <row r="122" spans="1:9" x14ac:dyDescent="0.2">
      <c r="A122" s="4">
        <f>IF('True_Odds_Calculator_3-way'!A123="","",'True_Odds_Calculator_3-way'!A123)</f>
        <v>2.31</v>
      </c>
      <c r="B122" s="4">
        <f>IF('True_Odds_Calculator_3-way'!B123="","",'True_Odds_Calculator_3-way'!B123)</f>
        <v>3.37</v>
      </c>
      <c r="C122" s="4">
        <f>IF('True_Odds_Calculator_3-way'!C123="","",'True_Odds_Calculator_3-way'!C123)</f>
        <v>3</v>
      </c>
      <c r="D122" s="4">
        <f t="shared" si="5"/>
        <v>6.2969671278276573E-2</v>
      </c>
      <c r="E122" s="4">
        <f t="shared" si="6"/>
        <v>2.4277115948356514</v>
      </c>
      <c r="F122" s="4">
        <f t="shared" si="7"/>
        <v>3.6265256684990215</v>
      </c>
      <c r="G122" s="4">
        <f t="shared" si="8"/>
        <v>3.2016039481801357</v>
      </c>
      <c r="I122" s="4">
        <f t="shared" si="9"/>
        <v>1.0629696712782766</v>
      </c>
    </row>
    <row r="123" spans="1:9" x14ac:dyDescent="0.2">
      <c r="A123" s="4">
        <f>IF('True_Odds_Calculator_3-way'!A124="","",'True_Odds_Calculator_3-way'!A124)</f>
        <v>1.93</v>
      </c>
      <c r="B123" s="4">
        <f>IF('True_Odds_Calculator_3-way'!B124="","",'True_Odds_Calculator_3-way'!B124)</f>
        <v>3.96</v>
      </c>
      <c r="C123" s="4">
        <f>IF('True_Odds_Calculator_3-way'!C124="","",'True_Odds_Calculator_3-way'!C124)</f>
        <v>3.41</v>
      </c>
      <c r="D123" s="4">
        <f t="shared" si="5"/>
        <v>6.3915099515968743E-2</v>
      </c>
      <c r="E123" s="4">
        <f t="shared" si="6"/>
        <v>2.0127621930084887</v>
      </c>
      <c r="F123" s="4">
        <f t="shared" si="7"/>
        <v>4.3248812876186218</v>
      </c>
      <c r="G123" s="4">
        <f t="shared" si="8"/>
        <v>3.6771451984719876</v>
      </c>
      <c r="I123" s="4">
        <f t="shared" si="9"/>
        <v>1.0639150995159687</v>
      </c>
    </row>
    <row r="124" spans="1:9" x14ac:dyDescent="0.2">
      <c r="A124" s="4">
        <f>IF('True_Odds_Calculator_3-way'!A125="","",'True_Odds_Calculator_3-way'!A125)</f>
        <v>4.1500000000000004</v>
      </c>
      <c r="B124" s="4">
        <f>IF('True_Odds_Calculator_3-way'!B125="","",'True_Odds_Calculator_3-way'!B125)</f>
        <v>3.64</v>
      </c>
      <c r="C124" s="4">
        <f>IF('True_Odds_Calculator_3-way'!C125="","",'True_Odds_Calculator_3-way'!C125)</f>
        <v>1.82</v>
      </c>
      <c r="D124" s="4">
        <f t="shared" si="5"/>
        <v>6.5139679597510769E-2</v>
      </c>
      <c r="E124" s="4">
        <f t="shared" si="6"/>
        <v>4.5609903381642507</v>
      </c>
      <c r="F124" s="4">
        <f t="shared" si="7"/>
        <v>3.9523809523809517</v>
      </c>
      <c r="G124" s="4">
        <f t="shared" si="8"/>
        <v>1.8948820873055694</v>
      </c>
      <c r="I124" s="4">
        <f t="shared" si="9"/>
        <v>1.0651396795975108</v>
      </c>
    </row>
    <row r="125" spans="1:9" x14ac:dyDescent="0.2">
      <c r="A125" s="4">
        <f>IF('True_Odds_Calculator_3-way'!A126="","",'True_Odds_Calculator_3-way'!A126)</f>
        <v>3.56</v>
      </c>
      <c r="B125" s="4">
        <f>IF('True_Odds_Calculator_3-way'!B126="","",'True_Odds_Calculator_3-way'!B126)</f>
        <v>3.48</v>
      </c>
      <c r="C125" s="4">
        <f>IF('True_Odds_Calculator_3-way'!C126="","",'True_Odds_Calculator_3-way'!C126)</f>
        <v>2.02</v>
      </c>
      <c r="D125" s="4">
        <f t="shared" si="5"/>
        <v>6.3304703194069889E-2</v>
      </c>
      <c r="E125" s="4">
        <f t="shared" si="6"/>
        <v>3.8491545778795704</v>
      </c>
      <c r="F125" s="4">
        <f t="shared" si="7"/>
        <v>3.7558014817471039</v>
      </c>
      <c r="G125" s="4">
        <f t="shared" si="8"/>
        <v>2.1099363906243398</v>
      </c>
      <c r="I125" s="4">
        <f t="shared" si="9"/>
        <v>1.0633047031940699</v>
      </c>
    </row>
    <row r="126" spans="1:9" x14ac:dyDescent="0.2">
      <c r="A126" s="4">
        <f>IF('True_Odds_Calculator_3-way'!A127="","",'True_Odds_Calculator_3-way'!A127)</f>
        <v>2.89</v>
      </c>
      <c r="B126" s="4">
        <f>IF('True_Odds_Calculator_3-way'!B127="","",'True_Odds_Calculator_3-way'!B127)</f>
        <v>3.51</v>
      </c>
      <c r="C126" s="4">
        <f>IF('True_Odds_Calculator_3-way'!C127="","",'True_Odds_Calculator_3-way'!C127)</f>
        <v>2.31</v>
      </c>
      <c r="D126" s="4">
        <f t="shared" si="5"/>
        <v>6.382147904639246E-2</v>
      </c>
      <c r="E126" s="4">
        <f t="shared" si="6"/>
        <v>3.0793208265923986</v>
      </c>
      <c r="F126" s="4">
        <f t="shared" si="7"/>
        <v>3.7932459643639884</v>
      </c>
      <c r="G126" s="4">
        <f t="shared" si="8"/>
        <v>2.4293862060506957</v>
      </c>
      <c r="I126" s="4">
        <f t="shared" si="9"/>
        <v>1.0638214790463925</v>
      </c>
    </row>
    <row r="127" spans="1:9" x14ac:dyDescent="0.2">
      <c r="A127" s="4">
        <f>IF('True_Odds_Calculator_3-way'!A128="","",'True_Odds_Calculator_3-way'!A128)</f>
        <v>2.87</v>
      </c>
      <c r="B127" s="4">
        <f>IF('True_Odds_Calculator_3-way'!B128="","",'True_Odds_Calculator_3-way'!B128)</f>
        <v>3.59</v>
      </c>
      <c r="C127" s="4">
        <f>IF('True_Odds_Calculator_3-way'!C128="","",'True_Odds_Calculator_3-way'!C128)</f>
        <v>2.29</v>
      </c>
      <c r="D127" s="4">
        <f t="shared" si="5"/>
        <v>6.3664810489978851E-2</v>
      </c>
      <c r="E127" s="4">
        <f t="shared" si="6"/>
        <v>3.0561370919423418</v>
      </c>
      <c r="F127" s="4">
        <f t="shared" si="7"/>
        <v>3.8860617794681538</v>
      </c>
      <c r="G127" s="4">
        <f t="shared" si="8"/>
        <v>2.4069727929267102</v>
      </c>
      <c r="I127" s="4">
        <f t="shared" si="9"/>
        <v>1.0636648104899789</v>
      </c>
    </row>
    <row r="128" spans="1:9" x14ac:dyDescent="0.2">
      <c r="A128" s="4">
        <f>IF('True_Odds_Calculator_3-way'!A129="","",'True_Odds_Calculator_3-way'!A129)</f>
        <v>1.67</v>
      </c>
      <c r="B128" s="4">
        <f>IF('True_Odds_Calculator_3-way'!B129="","",'True_Odds_Calculator_3-way'!B129)</f>
        <v>3.95</v>
      </c>
      <c r="C128" s="4">
        <f>IF('True_Odds_Calculator_3-way'!C129="","",'True_Odds_Calculator_3-way'!C129)</f>
        <v>4.7300000000000004</v>
      </c>
      <c r="D128" s="4">
        <f t="shared" si="5"/>
        <v>6.3383442657864109E-2</v>
      </c>
      <c r="E128" s="4">
        <f t="shared" si="6"/>
        <v>1.7310784183817218</v>
      </c>
      <c r="F128" s="4">
        <f t="shared" si="7"/>
        <v>4.3096622896000385</v>
      </c>
      <c r="G128" s="4">
        <f t="shared" si="8"/>
        <v>5.255173453395761</v>
      </c>
      <c r="I128" s="4">
        <f t="shared" si="9"/>
        <v>1.0633834426578641</v>
      </c>
    </row>
    <row r="129" spans="1:9" x14ac:dyDescent="0.2">
      <c r="A129" s="4">
        <f>IF('True_Odds_Calculator_3-way'!A130="","",'True_Odds_Calculator_3-way'!A130)</f>
        <v>3.05</v>
      </c>
      <c r="B129" s="4">
        <f>IF('True_Odds_Calculator_3-way'!B130="","",'True_Odds_Calculator_3-way'!B130)</f>
        <v>3.36</v>
      </c>
      <c r="C129" s="4">
        <f>IF('True_Odds_Calculator_3-way'!C130="","",'True_Odds_Calculator_3-way'!C130)</f>
        <v>2.27</v>
      </c>
      <c r="D129" s="4">
        <f t="shared" si="5"/>
        <v>6.6016534439297558E-2</v>
      </c>
      <c r="E129" s="4">
        <f t="shared" si="6"/>
        <v>3.2694339792353175</v>
      </c>
      <c r="F129" s="4">
        <f t="shared" si="7"/>
        <v>3.6282688216541303</v>
      </c>
      <c r="G129" s="4">
        <f t="shared" si="8"/>
        <v>2.3893542443130817</v>
      </c>
      <c r="I129" s="4">
        <f t="shared" si="9"/>
        <v>1.0660165344392976</v>
      </c>
    </row>
    <row r="130" spans="1:9" x14ac:dyDescent="0.2">
      <c r="A130" s="4">
        <f>IF('True_Odds_Calculator_3-way'!A131="","",'True_Odds_Calculator_3-way'!A131)</f>
        <v>2.3199999999999998</v>
      </c>
      <c r="B130" s="4">
        <f>IF('True_Odds_Calculator_3-way'!B131="","",'True_Odds_Calculator_3-way'!B131)</f>
        <v>3.54</v>
      </c>
      <c r="C130" s="4">
        <f>IF('True_Odds_Calculator_3-way'!C131="","",'True_Odds_Calculator_3-way'!C131)</f>
        <v>2.85</v>
      </c>
      <c r="D130" s="4">
        <f t="shared" si="5"/>
        <v>6.4397551447291423E-2</v>
      </c>
      <c r="E130" s="4">
        <f t="shared" si="6"/>
        <v>2.4415932305227313</v>
      </c>
      <c r="F130" s="4">
        <f t="shared" si="7"/>
        <v>3.83112368157445</v>
      </c>
      <c r="G130" s="4">
        <f t="shared" si="8"/>
        <v>3.0357181765831944</v>
      </c>
      <c r="I130" s="4">
        <f t="shared" si="9"/>
        <v>1.0643975514472914</v>
      </c>
    </row>
    <row r="131" spans="1:9" x14ac:dyDescent="0.2">
      <c r="A131" s="4">
        <f>IF('True_Odds_Calculator_3-way'!A132="","",'True_Odds_Calculator_3-way'!A132)</f>
        <v>2.63</v>
      </c>
      <c r="B131" s="4">
        <f>IF('True_Odds_Calculator_3-way'!B132="","",'True_Odds_Calculator_3-way'!B132)</f>
        <v>2.97</v>
      </c>
      <c r="C131" s="4">
        <f>IF('True_Odds_Calculator_3-way'!C132="","",'True_Odds_Calculator_3-way'!C132)</f>
        <v>3.28</v>
      </c>
      <c r="D131" s="4">
        <f t="shared" ref="D131:D194" si="10">IF(A131="","",((1/A131)+(1/B131)+(1/C131))-1)</f>
        <v>2.1806522362953773E-2</v>
      </c>
      <c r="E131" s="4">
        <f t="shared" ref="E131:E194" si="11">IF(A131="","",(3*A131)/(3-($D131*A131)))</f>
        <v>2.6812577417206409</v>
      </c>
      <c r="F131" s="4">
        <f t="shared" ref="F131:F194" si="12">IF(B131="","",(3*B131)/(3-($D131*B131)))</f>
        <v>3.0355324624608637</v>
      </c>
      <c r="G131" s="4">
        <f t="shared" ref="G131:G194" si="13">IF(C131="","",(3*C131)/(3-($D131*C131)))</f>
        <v>3.3601110891168058</v>
      </c>
      <c r="I131" s="4">
        <f t="shared" ref="I131:I194" si="14">IF(A131="","",D131+1)</f>
        <v>1.0218065223629538</v>
      </c>
    </row>
    <row r="132" spans="1:9" x14ac:dyDescent="0.2">
      <c r="A132" s="4">
        <f>IF('True_Odds_Calculator_3-way'!A133="","",'True_Odds_Calculator_3-way'!A133)</f>
        <v>3.09</v>
      </c>
      <c r="B132" s="4">
        <f>IF('True_Odds_Calculator_3-way'!B133="","",'True_Odds_Calculator_3-way'!B133)</f>
        <v>2.98</v>
      </c>
      <c r="C132" s="4">
        <f>IF('True_Odds_Calculator_3-way'!C133="","",'True_Odds_Calculator_3-way'!C133)</f>
        <v>2.76</v>
      </c>
      <c r="D132" s="4">
        <f t="shared" si="10"/>
        <v>2.1513905847623693E-2</v>
      </c>
      <c r="E132" s="4">
        <f t="shared" si="11"/>
        <v>3.1600239924083726</v>
      </c>
      <c r="F132" s="4">
        <f t="shared" si="12"/>
        <v>3.0450747075535727</v>
      </c>
      <c r="G132" s="4">
        <f t="shared" si="13"/>
        <v>2.8157311855690663</v>
      </c>
      <c r="I132" s="4">
        <f t="shared" si="14"/>
        <v>1.0215139058476237</v>
      </c>
    </row>
    <row r="133" spans="1:9" x14ac:dyDescent="0.2">
      <c r="A133" s="4">
        <f>IF('True_Odds_Calculator_3-way'!A134="","",'True_Odds_Calculator_3-way'!A134)</f>
        <v>1.85</v>
      </c>
      <c r="B133" s="4">
        <f>IF('True_Odds_Calculator_3-way'!B134="","",'True_Odds_Calculator_3-way'!B134)</f>
        <v>3.64</v>
      </c>
      <c r="C133" s="4">
        <f>IF('True_Odds_Calculator_3-way'!C134="","",'True_Odds_Calculator_3-way'!C134)</f>
        <v>4.7699999999999996</v>
      </c>
      <c r="D133" s="4">
        <f t="shared" si="10"/>
        <v>2.4909421135836274E-2</v>
      </c>
      <c r="E133" s="4">
        <f t="shared" si="11"/>
        <v>1.87886082356437</v>
      </c>
      <c r="F133" s="4">
        <f t="shared" si="12"/>
        <v>3.7534418919518973</v>
      </c>
      <c r="G133" s="4">
        <f t="shared" si="13"/>
        <v>4.9667114733211415</v>
      </c>
      <c r="I133" s="4">
        <f t="shared" si="14"/>
        <v>1.0249094211358363</v>
      </c>
    </row>
    <row r="134" spans="1:9" x14ac:dyDescent="0.2">
      <c r="A134" s="4">
        <f>IF('True_Odds_Calculator_3-way'!A135="","",'True_Odds_Calculator_3-way'!A135)</f>
        <v>3.25</v>
      </c>
      <c r="B134" s="4">
        <f>IF('True_Odds_Calculator_3-way'!B135="","",'True_Odds_Calculator_3-way'!B135)</f>
        <v>3.26</v>
      </c>
      <c r="C134" s="4">
        <f>IF('True_Odds_Calculator_3-way'!C135="","",'True_Odds_Calculator_3-way'!C135)</f>
        <v>2.4500000000000002</v>
      </c>
      <c r="D134" s="4">
        <f t="shared" si="10"/>
        <v>2.2604039256098885E-2</v>
      </c>
      <c r="E134" s="4">
        <f t="shared" si="11"/>
        <v>3.331582831534702</v>
      </c>
      <c r="F134" s="4">
        <f t="shared" si="12"/>
        <v>3.3420919927470143</v>
      </c>
      <c r="G134" s="4">
        <f t="shared" si="13"/>
        <v>2.4960775043471992</v>
      </c>
      <c r="I134" s="4">
        <f t="shared" si="14"/>
        <v>1.0226040392560989</v>
      </c>
    </row>
    <row r="135" spans="1:9" x14ac:dyDescent="0.2">
      <c r="A135" s="4">
        <f>IF('True_Odds_Calculator_3-way'!A136="","",'True_Odds_Calculator_3-way'!A136)</f>
        <v>1.74</v>
      </c>
      <c r="B135" s="4">
        <f>IF('True_Odds_Calculator_3-way'!B136="","",'True_Odds_Calculator_3-way'!B136)</f>
        <v>3.47</v>
      </c>
      <c r="C135" s="4">
        <f>IF('True_Odds_Calculator_3-way'!C136="","",'True_Odds_Calculator_3-way'!C136)</f>
        <v>5.84</v>
      </c>
      <c r="D135" s="4">
        <f t="shared" si="10"/>
        <v>3.4129958430835439E-2</v>
      </c>
      <c r="E135" s="4">
        <f t="shared" si="11"/>
        <v>1.7751395547431426</v>
      </c>
      <c r="F135" s="4">
        <f t="shared" si="12"/>
        <v>3.6126151552018499</v>
      </c>
      <c r="G135" s="4">
        <f t="shared" si="13"/>
        <v>6.2556213051343947</v>
      </c>
      <c r="I135" s="4">
        <f t="shared" si="14"/>
        <v>1.0341299584308354</v>
      </c>
    </row>
    <row r="136" spans="1:9" x14ac:dyDescent="0.2">
      <c r="A136" s="4">
        <f>IF('True_Odds_Calculator_3-way'!A137="","",'True_Odds_Calculator_3-way'!A137)</f>
        <v>2.77</v>
      </c>
      <c r="B136" s="4">
        <f>IF('True_Odds_Calculator_3-way'!B137="","",'True_Odds_Calculator_3-way'!B137)</f>
        <v>2.9</v>
      </c>
      <c r="C136" s="4">
        <f>IF('True_Odds_Calculator_3-way'!C137="","",'True_Odds_Calculator_3-way'!C137)</f>
        <v>3.06</v>
      </c>
      <c r="D136" s="4">
        <f t="shared" si="10"/>
        <v>3.2635802152721327E-2</v>
      </c>
      <c r="E136" s="4">
        <f t="shared" si="11"/>
        <v>2.8560638394285314</v>
      </c>
      <c r="F136" s="4">
        <f t="shared" si="12"/>
        <v>2.9944693454742435</v>
      </c>
      <c r="G136" s="4">
        <f t="shared" si="13"/>
        <v>3.1653704932613005</v>
      </c>
      <c r="I136" s="4">
        <f t="shared" si="14"/>
        <v>1.0326358021527213</v>
      </c>
    </row>
    <row r="137" spans="1:9" x14ac:dyDescent="0.2">
      <c r="A137" s="4">
        <f>IF('True_Odds_Calculator_3-way'!A138="","",'True_Odds_Calculator_3-way'!A138)</f>
        <v>3.13</v>
      </c>
      <c r="B137" s="4">
        <f>IF('True_Odds_Calculator_3-way'!B138="","",'True_Odds_Calculator_3-way'!B138)</f>
        <v>3.05</v>
      </c>
      <c r="C137" s="4">
        <f>IF('True_Odds_Calculator_3-way'!C138="","",'True_Odds_Calculator_3-way'!C138)</f>
        <v>2.59</v>
      </c>
      <c r="D137" s="4">
        <f t="shared" si="10"/>
        <v>3.3458056450776485E-2</v>
      </c>
      <c r="E137" s="4">
        <f t="shared" si="11"/>
        <v>3.2432138010911968</v>
      </c>
      <c r="F137" s="4">
        <f t="shared" si="12"/>
        <v>3.1574011821050969</v>
      </c>
      <c r="G137" s="4">
        <f t="shared" si="13"/>
        <v>2.6670386252669016</v>
      </c>
      <c r="I137" s="4">
        <f t="shared" si="14"/>
        <v>1.0334580564507765</v>
      </c>
    </row>
    <row r="138" spans="1:9" x14ac:dyDescent="0.2">
      <c r="A138" s="4">
        <f>IF('True_Odds_Calculator_3-way'!A139="","",'True_Odds_Calculator_3-way'!A139)</f>
        <v>2.5099999999999998</v>
      </c>
      <c r="B138" s="4">
        <f>IF('True_Odds_Calculator_3-way'!B139="","",'True_Odds_Calculator_3-way'!B139)</f>
        <v>2.9</v>
      </c>
      <c r="C138" s="4">
        <f>IF('True_Odds_Calculator_3-way'!C139="","",'True_Odds_Calculator_3-way'!C139)</f>
        <v>3.45</v>
      </c>
      <c r="D138" s="4">
        <f t="shared" si="10"/>
        <v>3.3089033172656768E-2</v>
      </c>
      <c r="E138" s="4">
        <f t="shared" si="11"/>
        <v>2.5814665887702359</v>
      </c>
      <c r="F138" s="4">
        <f t="shared" si="12"/>
        <v>2.9958246429572659</v>
      </c>
      <c r="G138" s="4">
        <f t="shared" si="13"/>
        <v>3.5864738968059213</v>
      </c>
      <c r="I138" s="4">
        <f t="shared" si="14"/>
        <v>1.0330890331726568</v>
      </c>
    </row>
    <row r="139" spans="1:9" x14ac:dyDescent="0.2">
      <c r="A139" s="4">
        <f>IF('True_Odds_Calculator_3-way'!A140="","",'True_Odds_Calculator_3-way'!A140)</f>
        <v>1.51</v>
      </c>
      <c r="B139" s="4">
        <f>IF('True_Odds_Calculator_3-way'!B140="","",'True_Odds_Calculator_3-way'!B140)</f>
        <v>4.63</v>
      </c>
      <c r="C139" s="4">
        <f>IF('True_Odds_Calculator_3-way'!C140="","",'True_Odds_Calculator_3-way'!C140)</f>
        <v>6.55</v>
      </c>
      <c r="D139" s="4">
        <f t="shared" si="10"/>
        <v>3.0906132736619352E-2</v>
      </c>
      <c r="E139" s="4">
        <f t="shared" si="11"/>
        <v>1.533860872894381</v>
      </c>
      <c r="F139" s="4">
        <f t="shared" si="12"/>
        <v>4.8619054250542764</v>
      </c>
      <c r="G139" s="4">
        <f t="shared" si="13"/>
        <v>7.0239659096515776</v>
      </c>
      <c r="I139" s="4">
        <f t="shared" si="14"/>
        <v>1.0309061327366194</v>
      </c>
    </row>
    <row r="140" spans="1:9" x14ac:dyDescent="0.2">
      <c r="A140" s="4">
        <f>IF('True_Odds_Calculator_3-way'!A141="","",'True_Odds_Calculator_3-way'!A141)</f>
        <v>2.6</v>
      </c>
      <c r="B140" s="4">
        <f>IF('True_Odds_Calculator_3-way'!B141="","",'True_Odds_Calculator_3-way'!B141)</f>
        <v>3.43</v>
      </c>
      <c r="C140" s="4">
        <f>IF('True_Odds_Calculator_3-way'!C141="","",'True_Odds_Calculator_3-way'!C141)</f>
        <v>2.84</v>
      </c>
      <c r="D140" s="4">
        <f t="shared" si="10"/>
        <v>2.8273250176095832E-2</v>
      </c>
      <c r="E140" s="4">
        <f t="shared" si="11"/>
        <v>2.6653093639853624</v>
      </c>
      <c r="F140" s="4">
        <f t="shared" si="12"/>
        <v>3.5445812449384029</v>
      </c>
      <c r="G140" s="4">
        <f t="shared" si="13"/>
        <v>2.9181040574669561</v>
      </c>
      <c r="I140" s="4">
        <f t="shared" si="14"/>
        <v>1.0282732501760958</v>
      </c>
    </row>
    <row r="141" spans="1:9" x14ac:dyDescent="0.2">
      <c r="A141" s="4">
        <f>IF('True_Odds_Calculator_3-way'!A142="","",'True_Odds_Calculator_3-way'!A142)</f>
        <v>2.13</v>
      </c>
      <c r="B141" s="4">
        <f>IF('True_Odds_Calculator_3-way'!B142="","",'True_Odds_Calculator_3-way'!B142)</f>
        <v>3.46</v>
      </c>
      <c r="C141" s="4">
        <f>IF('True_Odds_Calculator_3-way'!C142="","",'True_Odds_Calculator_3-way'!C142)</f>
        <v>3.48</v>
      </c>
      <c r="D141" s="4">
        <f t="shared" si="10"/>
        <v>4.5857230954660322E-2</v>
      </c>
      <c r="E141" s="4">
        <f t="shared" si="11"/>
        <v>2.2016838175504909</v>
      </c>
      <c r="F141" s="4">
        <f t="shared" si="12"/>
        <v>3.6532136207104813</v>
      </c>
      <c r="G141" s="4">
        <f t="shared" si="13"/>
        <v>3.6755168701510286</v>
      </c>
      <c r="I141" s="4">
        <f t="shared" si="14"/>
        <v>1.0458572309546603</v>
      </c>
    </row>
    <row r="142" spans="1:9" x14ac:dyDescent="0.2">
      <c r="A142" s="4">
        <f>IF('True_Odds_Calculator_3-way'!A143="","",'True_Odds_Calculator_3-way'!A143)</f>
        <v>3.59</v>
      </c>
      <c r="B142" s="4">
        <f>IF('True_Odds_Calculator_3-way'!B143="","",'True_Odds_Calculator_3-way'!B143)</f>
        <v>3.65</v>
      </c>
      <c r="C142" s="4">
        <f>IF('True_Odds_Calculator_3-way'!C143="","",'True_Odds_Calculator_3-way'!C143)</f>
        <v>2.0299999999999998</v>
      </c>
      <c r="D142" s="4">
        <f t="shared" si="10"/>
        <v>4.5134972211575919E-2</v>
      </c>
      <c r="E142" s="4">
        <f t="shared" si="11"/>
        <v>3.794972204791681</v>
      </c>
      <c r="F142" s="4">
        <f t="shared" si="12"/>
        <v>3.86208327596291</v>
      </c>
      <c r="G142" s="4">
        <f t="shared" si="13"/>
        <v>2.0939520841104167</v>
      </c>
      <c r="I142" s="4">
        <f t="shared" si="14"/>
        <v>1.0451349722115759</v>
      </c>
    </row>
    <row r="143" spans="1:9" x14ac:dyDescent="0.2">
      <c r="A143" s="4">
        <f>IF('True_Odds_Calculator_3-way'!A144="","",'True_Odds_Calculator_3-way'!A144)</f>
        <v>1.88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3.96</v>
      </c>
      <c r="D143" s="4">
        <f t="shared" si="10"/>
        <v>4.4856812808940605E-2</v>
      </c>
      <c r="E143" s="4">
        <f t="shared" si="11"/>
        <v>1.9343758254987637</v>
      </c>
      <c r="F143" s="4">
        <f t="shared" si="12"/>
        <v>4.0739105849734605</v>
      </c>
      <c r="G143" s="4">
        <f t="shared" si="13"/>
        <v>4.2092328568332382</v>
      </c>
      <c r="I143" s="4">
        <f t="shared" si="14"/>
        <v>1.0448568128089406</v>
      </c>
    </row>
    <row r="144" spans="1:9" x14ac:dyDescent="0.2">
      <c r="A144" s="4">
        <f>IF('True_Odds_Calculator_3-way'!A145="","",'True_Odds_Calculator_3-way'!A145)</f>
        <v>2.02</v>
      </c>
      <c r="B144" s="4">
        <f>IF('True_Odds_Calculator_3-way'!B145="","",'True_Odds_Calculator_3-way'!B145)</f>
        <v>3.48</v>
      </c>
      <c r="C144" s="4">
        <f>IF('True_Odds_Calculator_3-way'!C145="","",'True_Odds_Calculator_3-way'!C145)</f>
        <v>3.8</v>
      </c>
      <c r="D144" s="4">
        <f t="shared" si="10"/>
        <v>4.5563721526417522E-2</v>
      </c>
      <c r="E144" s="4">
        <f t="shared" si="11"/>
        <v>2.083934210690555</v>
      </c>
      <c r="F144" s="4">
        <f t="shared" si="12"/>
        <v>3.6741956308044417</v>
      </c>
      <c r="G144" s="4">
        <f t="shared" si="13"/>
        <v>4.0327460989709971</v>
      </c>
      <c r="I144" s="4">
        <f t="shared" si="14"/>
        <v>1.0455637215264175</v>
      </c>
    </row>
    <row r="145" spans="1:9" x14ac:dyDescent="0.2">
      <c r="A145" s="4">
        <f>IF('True_Odds_Calculator_3-way'!A146="","",'True_Odds_Calculator_3-way'!A146)</f>
        <v>2.2400000000000002</v>
      </c>
      <c r="B145" s="4">
        <f>IF('True_Odds_Calculator_3-way'!B146="","",'True_Odds_Calculator_3-way'!B146)</f>
        <v>3.66</v>
      </c>
      <c r="C145" s="4">
        <f>IF('True_Odds_Calculator_3-way'!C146="","",'True_Odds_Calculator_3-way'!C146)</f>
        <v>3.3</v>
      </c>
      <c r="D145" s="4">
        <f t="shared" si="10"/>
        <v>2.2682918174721456E-2</v>
      </c>
      <c r="E145" s="4">
        <f t="shared" si="11"/>
        <v>2.278591545499872</v>
      </c>
      <c r="F145" s="4">
        <f t="shared" si="12"/>
        <v>3.7641663791280346</v>
      </c>
      <c r="G145" s="4">
        <f t="shared" si="13"/>
        <v>3.3844460234380467</v>
      </c>
      <c r="I145" s="4">
        <f t="shared" si="14"/>
        <v>1.0226829181747215</v>
      </c>
    </row>
    <row r="146" spans="1:9" x14ac:dyDescent="0.2">
      <c r="A146" s="4">
        <f>IF('True_Odds_Calculator_3-way'!A147="","",'True_Odds_Calculator_3-way'!A147)</f>
        <v>1.34</v>
      </c>
      <c r="B146" s="4">
        <f>IF('True_Odds_Calculator_3-way'!B147="","",'True_Odds_Calculator_3-way'!B147)</f>
        <v>5.68</v>
      </c>
      <c r="C146" s="4">
        <f>IF('True_Odds_Calculator_3-way'!C147="","",'True_Odds_Calculator_3-way'!C147)</f>
        <v>9.74</v>
      </c>
      <c r="D146" s="4">
        <f t="shared" si="10"/>
        <v>2.4994399262040723E-2</v>
      </c>
      <c r="E146" s="4">
        <f t="shared" si="11"/>
        <v>1.3551288824449104</v>
      </c>
      <c r="F146" s="4">
        <f t="shared" si="12"/>
        <v>5.9621449723938902</v>
      </c>
      <c r="G146" s="4">
        <f t="shared" si="13"/>
        <v>10.600189278826319</v>
      </c>
      <c r="I146" s="4">
        <f t="shared" si="14"/>
        <v>1.0249943992620407</v>
      </c>
    </row>
    <row r="147" spans="1:9" x14ac:dyDescent="0.2">
      <c r="A147" s="4">
        <f>IF('True_Odds_Calculator_3-way'!A148="","",'True_Odds_Calculator_3-way'!A148)</f>
        <v>3.12</v>
      </c>
      <c r="B147" s="4">
        <f>IF('True_Odds_Calculator_3-way'!B148="","",'True_Odds_Calculator_3-way'!B148)</f>
        <v>3.41</v>
      </c>
      <c r="C147" s="4">
        <f>IF('True_Odds_Calculator_3-way'!C148="","",'True_Odds_Calculator_3-way'!C148)</f>
        <v>2.42</v>
      </c>
      <c r="D147" s="4">
        <f t="shared" si="10"/>
        <v>2.6991092973497555E-2</v>
      </c>
      <c r="E147" s="4">
        <f t="shared" si="11"/>
        <v>3.2101101569700243</v>
      </c>
      <c r="F147" s="4">
        <f t="shared" si="12"/>
        <v>3.5179296441325349</v>
      </c>
      <c r="G147" s="4">
        <f t="shared" si="13"/>
        <v>2.4738629605724864</v>
      </c>
      <c r="I147" s="4">
        <f t="shared" si="14"/>
        <v>1.0269910929734976</v>
      </c>
    </row>
    <row r="148" spans="1:9" x14ac:dyDescent="0.2">
      <c r="A148" s="4">
        <f>IF('True_Odds_Calculator_3-way'!A149="","",'True_Odds_Calculator_3-way'!A149)</f>
        <v>1.98</v>
      </c>
      <c r="B148" s="4">
        <f>IF('True_Odds_Calculator_3-way'!B149="","",'True_Odds_Calculator_3-way'!B149)</f>
        <v>3.99</v>
      </c>
      <c r="C148" s="4">
        <f>IF('True_Odds_Calculator_3-way'!C149="","",'True_Odds_Calculator_3-way'!C149)</f>
        <v>3.65</v>
      </c>
      <c r="D148" s="4">
        <f t="shared" si="10"/>
        <v>2.9649674206271293E-2</v>
      </c>
      <c r="E148" s="4">
        <f t="shared" si="11"/>
        <v>2.0195195437058908</v>
      </c>
      <c r="F148" s="4">
        <f t="shared" si="12"/>
        <v>4.1538012765755177</v>
      </c>
      <c r="G148" s="4">
        <f t="shared" si="13"/>
        <v>3.7865968239877827</v>
      </c>
      <c r="I148" s="4">
        <f t="shared" si="14"/>
        <v>1.0296496742062713</v>
      </c>
    </row>
    <row r="149" spans="1:9" x14ac:dyDescent="0.2">
      <c r="A149" s="4">
        <f>IF('True_Odds_Calculator_3-way'!A150="","",'True_Odds_Calculator_3-way'!A150)</f>
        <v>1.78</v>
      </c>
      <c r="B149" s="4">
        <f>IF('True_Odds_Calculator_3-way'!B150="","",'True_Odds_Calculator_3-way'!B150)</f>
        <v>3.66</v>
      </c>
      <c r="C149" s="4">
        <f>IF('True_Odds_Calculator_3-way'!C150="","",'True_Odds_Calculator_3-way'!C150)</f>
        <v>5.13</v>
      </c>
      <c r="D149" s="4">
        <f t="shared" si="10"/>
        <v>2.9953570403978169E-2</v>
      </c>
      <c r="E149" s="4">
        <f t="shared" si="11"/>
        <v>1.8122073680514181</v>
      </c>
      <c r="F149" s="4">
        <f t="shared" si="12"/>
        <v>3.7988216931046139</v>
      </c>
      <c r="G149" s="4">
        <f t="shared" si="13"/>
        <v>5.4069471039820058</v>
      </c>
      <c r="I149" s="4">
        <f t="shared" si="14"/>
        <v>1.0299535704039782</v>
      </c>
    </row>
    <row r="150" spans="1:9" x14ac:dyDescent="0.2">
      <c r="A150" s="4">
        <f>IF('True_Odds_Calculator_3-way'!A151="","",'True_Odds_Calculator_3-way'!A151)</f>
        <v>2.59</v>
      </c>
      <c r="B150" s="4">
        <f>IF('True_Odds_Calculator_3-way'!B151="","",'True_Odds_Calculator_3-way'!B151)</f>
        <v>3.36</v>
      </c>
      <c r="C150" s="4">
        <f>IF('True_Odds_Calculator_3-way'!C151="","",'True_Odds_Calculator_3-way'!C151)</f>
        <v>2.96</v>
      </c>
      <c r="D150" s="4">
        <f t="shared" si="10"/>
        <v>2.1557271557271385E-2</v>
      </c>
      <c r="E150" s="4">
        <f t="shared" si="11"/>
        <v>2.6391168978205486</v>
      </c>
      <c r="F150" s="4">
        <f t="shared" si="12"/>
        <v>3.4431314623338247</v>
      </c>
      <c r="G150" s="4">
        <f t="shared" si="13"/>
        <v>3.0243269542653253</v>
      </c>
      <c r="I150" s="4">
        <f t="shared" si="14"/>
        <v>1.0215572715572714</v>
      </c>
    </row>
    <row r="151" spans="1:9" x14ac:dyDescent="0.2">
      <c r="A151" s="4">
        <f>IF('True_Odds_Calculator_3-way'!A152="","",'True_Odds_Calculator_3-way'!A152)</f>
        <v>2.12</v>
      </c>
      <c r="B151" s="4">
        <f>IF('True_Odds_Calculator_3-way'!B152="","",'True_Odds_Calculator_3-way'!B152)</f>
        <v>3.58</v>
      </c>
      <c r="C151" s="4">
        <f>IF('True_Odds_Calculator_3-way'!C152="","",'True_Odds_Calculator_3-way'!C152)</f>
        <v>3.69</v>
      </c>
      <c r="D151" s="4">
        <f t="shared" si="10"/>
        <v>2.2030432173195003E-2</v>
      </c>
      <c r="E151" s="4">
        <f t="shared" si="11"/>
        <v>2.1535264706503559</v>
      </c>
      <c r="F151" s="4">
        <f t="shared" si="12"/>
        <v>3.6766580498440713</v>
      </c>
      <c r="G151" s="4">
        <f t="shared" si="13"/>
        <v>3.7927744460230457</v>
      </c>
      <c r="I151" s="4">
        <f t="shared" si="14"/>
        <v>1.022030432173195</v>
      </c>
    </row>
    <row r="152" spans="1:9" x14ac:dyDescent="0.2">
      <c r="A152" s="4">
        <f>IF('True_Odds_Calculator_3-way'!A153="","",'True_Odds_Calculator_3-way'!A153)</f>
        <v>2.29</v>
      </c>
      <c r="B152" s="4">
        <f>IF('True_Odds_Calculator_3-way'!B153="","",'True_Odds_Calculator_3-way'!B153)</f>
        <v>3.23</v>
      </c>
      <c r="C152" s="4">
        <f>IF('True_Odds_Calculator_3-way'!C153="","",'True_Odds_Calculator_3-way'!C153)</f>
        <v>3.62</v>
      </c>
      <c r="D152" s="4">
        <f t="shared" si="10"/>
        <v>2.2521839849889869E-2</v>
      </c>
      <c r="E152" s="4">
        <f t="shared" si="11"/>
        <v>2.3300575835871085</v>
      </c>
      <c r="F152" s="4">
        <f t="shared" si="12"/>
        <v>3.3102691075882271</v>
      </c>
      <c r="G152" s="4">
        <f t="shared" si="13"/>
        <v>3.7211266530393634</v>
      </c>
      <c r="I152" s="4">
        <f t="shared" si="14"/>
        <v>1.0225218398498899</v>
      </c>
    </row>
    <row r="153" spans="1:9" x14ac:dyDescent="0.2">
      <c r="A153" s="4">
        <f>IF('True_Odds_Calculator_3-way'!A154="","",'True_Odds_Calculator_3-way'!A154)</f>
        <v>2.65</v>
      </c>
      <c r="B153" s="4">
        <f>IF('True_Odds_Calculator_3-way'!B154="","",'True_Odds_Calculator_3-way'!B154)</f>
        <v>3.24</v>
      </c>
      <c r="C153" s="4">
        <f>IF('True_Odds_Calculator_3-way'!C154="","",'True_Odds_Calculator_3-way'!C154)</f>
        <v>2.98</v>
      </c>
      <c r="D153" s="4">
        <f t="shared" si="10"/>
        <v>2.1570935673337344E-2</v>
      </c>
      <c r="E153" s="4">
        <f t="shared" si="11"/>
        <v>2.7014747825695222</v>
      </c>
      <c r="F153" s="4">
        <f t="shared" si="12"/>
        <v>3.3172814130898898</v>
      </c>
      <c r="G153" s="4">
        <f t="shared" si="13"/>
        <v>3.0452509870634383</v>
      </c>
      <c r="I153" s="4">
        <f t="shared" si="14"/>
        <v>1.0215709356733373</v>
      </c>
    </row>
    <row r="154" spans="1:9" x14ac:dyDescent="0.2">
      <c r="A154" s="4">
        <f>IF('True_Odds_Calculator_3-way'!A155="","",'True_Odds_Calculator_3-way'!A155)</f>
        <v>3.56</v>
      </c>
      <c r="B154" s="4">
        <f>IF('True_Odds_Calculator_3-way'!B155="","",'True_Odds_Calculator_3-way'!B155)</f>
        <v>3.41</v>
      </c>
      <c r="C154" s="4">
        <f>IF('True_Odds_Calculator_3-way'!C155="","",'True_Odds_Calculator_3-way'!C155)</f>
        <v>2.23</v>
      </c>
      <c r="D154" s="4">
        <f t="shared" si="10"/>
        <v>2.2584501642846311E-2</v>
      </c>
      <c r="E154" s="4">
        <f t="shared" si="11"/>
        <v>3.6580363820331478</v>
      </c>
      <c r="F154" s="4">
        <f t="shared" si="12"/>
        <v>3.4998446886982326</v>
      </c>
      <c r="G154" s="4">
        <f t="shared" si="13"/>
        <v>2.2680760361096226</v>
      </c>
      <c r="I154" s="4">
        <f t="shared" si="14"/>
        <v>1.0225845016428463</v>
      </c>
    </row>
    <row r="155" spans="1:9" x14ac:dyDescent="0.2">
      <c r="A155" s="4">
        <f>IF('True_Odds_Calculator_3-way'!A156="","",'True_Odds_Calculator_3-way'!A156)</f>
        <v>2.16</v>
      </c>
      <c r="B155" s="4">
        <f>IF('True_Odds_Calculator_3-way'!B156="","",'True_Odds_Calculator_3-way'!B156)</f>
        <v>3.53</v>
      </c>
      <c r="C155" s="4">
        <f>IF('True_Odds_Calculator_3-way'!C156="","",'True_Odds_Calculator_3-way'!C156)</f>
        <v>3.62</v>
      </c>
      <c r="D155" s="4">
        <f t="shared" si="10"/>
        <v>2.249217586578478E-2</v>
      </c>
      <c r="E155" s="4">
        <f t="shared" si="11"/>
        <v>2.1955556328605379</v>
      </c>
      <c r="F155" s="4">
        <f t="shared" si="12"/>
        <v>3.6259640152357755</v>
      </c>
      <c r="G155" s="4">
        <f t="shared" si="13"/>
        <v>3.7209897411544097</v>
      </c>
      <c r="I155" s="4">
        <f t="shared" si="14"/>
        <v>1.0224921758657848</v>
      </c>
    </row>
    <row r="156" spans="1:9" x14ac:dyDescent="0.2">
      <c r="A156" s="4">
        <f>IF('True_Odds_Calculator_3-way'!A157="","",'True_Odds_Calculator_3-way'!A157)</f>
        <v>2.06</v>
      </c>
      <c r="B156" s="4">
        <f>IF('True_Odds_Calculator_3-way'!B157="","",'True_Odds_Calculator_3-way'!B157)</f>
        <v>3.65</v>
      </c>
      <c r="C156" s="4">
        <f>IF('True_Odds_Calculator_3-way'!C157="","",'True_Odds_Calculator_3-way'!C157)</f>
        <v>3.78</v>
      </c>
      <c r="D156" s="4">
        <f t="shared" si="10"/>
        <v>2.395976049387416E-2</v>
      </c>
      <c r="E156" s="4">
        <f t="shared" si="11"/>
        <v>2.0944588089124005</v>
      </c>
      <c r="F156" s="4">
        <f t="shared" si="12"/>
        <v>3.7595961448749575</v>
      </c>
      <c r="G156" s="4">
        <f t="shared" si="13"/>
        <v>3.8976678573159105</v>
      </c>
      <c r="I156" s="4">
        <f t="shared" si="14"/>
        <v>1.0239597604938742</v>
      </c>
    </row>
    <row r="157" spans="1:9" x14ac:dyDescent="0.2">
      <c r="A157" s="4">
        <f>IF('True_Odds_Calculator_3-way'!A158="","",'True_Odds_Calculator_3-way'!A158)</f>
        <v>2.81</v>
      </c>
      <c r="B157" s="4">
        <f>IF('True_Odds_Calculator_3-way'!B158="","",'True_Odds_Calculator_3-way'!B158)</f>
        <v>3.75</v>
      </c>
      <c r="C157" s="4">
        <f>IF('True_Odds_Calculator_3-way'!C158="","",'True_Odds_Calculator_3-way'!C158)</f>
        <v>2.5</v>
      </c>
      <c r="D157" s="4">
        <f t="shared" si="10"/>
        <v>2.2538552787663146E-2</v>
      </c>
      <c r="E157" s="4">
        <f t="shared" si="11"/>
        <v>2.8706015891032917</v>
      </c>
      <c r="F157" s="4">
        <f t="shared" si="12"/>
        <v>3.8587122368019529</v>
      </c>
      <c r="G157" s="4">
        <f t="shared" si="13"/>
        <v>2.5478541204916385</v>
      </c>
      <c r="I157" s="4">
        <f t="shared" si="14"/>
        <v>1.0225385527876631</v>
      </c>
    </row>
    <row r="158" spans="1:9" x14ac:dyDescent="0.2">
      <c r="A158" s="4">
        <f>IF('True_Odds_Calculator_3-way'!A159="","",'True_Odds_Calculator_3-way'!A159)</f>
        <v>2.92</v>
      </c>
      <c r="B158" s="4">
        <f>IF('True_Odds_Calculator_3-way'!B159="","",'True_Odds_Calculator_3-way'!B159)</f>
        <v>2.87</v>
      </c>
      <c r="C158" s="4">
        <f>IF('True_Odds_Calculator_3-way'!C159="","",'True_Odds_Calculator_3-way'!C159)</f>
        <v>2.75</v>
      </c>
      <c r="D158" s="4">
        <f t="shared" si="10"/>
        <v>5.453417281015005E-2</v>
      </c>
      <c r="E158" s="4">
        <f t="shared" si="11"/>
        <v>3.0836815978091674</v>
      </c>
      <c r="F158" s="4">
        <f t="shared" si="12"/>
        <v>3.0279724261163565</v>
      </c>
      <c r="G158" s="4">
        <f t="shared" si="13"/>
        <v>2.8947053306760897</v>
      </c>
      <c r="I158" s="4">
        <f t="shared" si="14"/>
        <v>1.0545341728101501</v>
      </c>
    </row>
    <row r="159" spans="1:9" x14ac:dyDescent="0.2">
      <c r="A159" s="4">
        <f>IF('True_Odds_Calculator_3-way'!A160="","",'True_Odds_Calculator_3-way'!A160)</f>
        <v>2.23</v>
      </c>
      <c r="B159" s="4">
        <f>IF('True_Odds_Calculator_3-way'!B160="","",'True_Odds_Calculator_3-way'!B160)</f>
        <v>3.08</v>
      </c>
      <c r="C159" s="4">
        <f>IF('True_Odds_Calculator_3-way'!C160="","",'True_Odds_Calculator_3-way'!C160)</f>
        <v>3.54</v>
      </c>
      <c r="D159" s="4">
        <f t="shared" si="10"/>
        <v>5.5591693655081986E-2</v>
      </c>
      <c r="E159" s="4">
        <f t="shared" si="11"/>
        <v>2.3261227397109296</v>
      </c>
      <c r="F159" s="4">
        <f t="shared" si="12"/>
        <v>3.2664285993206916</v>
      </c>
      <c r="G159" s="4">
        <f t="shared" si="13"/>
        <v>3.7885200931402943</v>
      </c>
      <c r="I159" s="4">
        <f t="shared" si="14"/>
        <v>1.055591693655082</v>
      </c>
    </row>
    <row r="160" spans="1:9" x14ac:dyDescent="0.2">
      <c r="A160" s="4">
        <f>IF('True_Odds_Calculator_3-way'!A161="","",'True_Odds_Calculator_3-way'!A161)</f>
        <v>1.49</v>
      </c>
      <c r="B160" s="4">
        <f>IF('True_Odds_Calculator_3-way'!B161="","",'True_Odds_Calculator_3-way'!B161)</f>
        <v>4</v>
      </c>
      <c r="C160" s="4">
        <f>IF('True_Odds_Calculator_3-way'!C161="","",'True_Odds_Calculator_3-way'!C161)</f>
        <v>7.17</v>
      </c>
      <c r="D160" s="4">
        <f t="shared" si="10"/>
        <v>6.0610953544316892E-2</v>
      </c>
      <c r="E160" s="4">
        <f t="shared" si="11"/>
        <v>1.5362462986774099</v>
      </c>
      <c r="F160" s="4">
        <f t="shared" si="12"/>
        <v>4.3516792374693658</v>
      </c>
      <c r="G160" s="4">
        <f t="shared" si="13"/>
        <v>8.3845937514306836</v>
      </c>
      <c r="I160" s="4">
        <f t="shared" si="14"/>
        <v>1.0606109535443169</v>
      </c>
    </row>
    <row r="161" spans="1:9" x14ac:dyDescent="0.2">
      <c r="A161" s="4">
        <f>IF('True_Odds_Calculator_3-way'!A162="","",'True_Odds_Calculator_3-way'!A162)</f>
        <v>4.84</v>
      </c>
      <c r="B161" s="4">
        <f>IF('True_Odds_Calculator_3-way'!B162="","",'True_Odds_Calculator_3-way'!B162)</f>
        <v>3.81</v>
      </c>
      <c r="C161" s="4">
        <f>IF('True_Odds_Calculator_3-way'!C162="","",'True_Odds_Calculator_3-way'!C162)</f>
        <v>1.72</v>
      </c>
      <c r="D161" s="4">
        <f t="shared" si="10"/>
        <v>5.0474110686193008E-2</v>
      </c>
      <c r="E161" s="4">
        <f t="shared" si="11"/>
        <v>5.2690684948984101</v>
      </c>
      <c r="F161" s="4">
        <f t="shared" si="12"/>
        <v>4.0709569748426073</v>
      </c>
      <c r="G161" s="4">
        <f t="shared" si="13"/>
        <v>1.7712575182024342</v>
      </c>
      <c r="I161" s="4">
        <f t="shared" si="14"/>
        <v>1.050474110686193</v>
      </c>
    </row>
    <row r="162" spans="1:9" x14ac:dyDescent="0.2">
      <c r="A162" s="4">
        <f>IF('True_Odds_Calculator_3-way'!A163="","",'True_Odds_Calculator_3-way'!A163)</f>
        <v>3.61</v>
      </c>
      <c r="B162" s="4">
        <f>IF('True_Odds_Calculator_3-way'!B163="","",'True_Odds_Calculator_3-way'!B163)</f>
        <v>3.39</v>
      </c>
      <c r="C162" s="4">
        <f>IF('True_Odds_Calculator_3-way'!C163="","",'True_Odds_Calculator_3-way'!C163)</f>
        <v>2.11</v>
      </c>
      <c r="D162" s="4">
        <f t="shared" si="10"/>
        <v>4.5927210275870101E-2</v>
      </c>
      <c r="E162" s="4">
        <f t="shared" si="11"/>
        <v>3.8211803725480222</v>
      </c>
      <c r="F162" s="4">
        <f t="shared" si="12"/>
        <v>3.5755637026076039</v>
      </c>
      <c r="G162" s="4">
        <f t="shared" si="13"/>
        <v>2.1804326356659209</v>
      </c>
      <c r="I162" s="4">
        <f t="shared" si="14"/>
        <v>1.0459272102758701</v>
      </c>
    </row>
    <row r="163" spans="1:9" x14ac:dyDescent="0.2">
      <c r="A163" s="4">
        <f>IF('True_Odds_Calculator_3-way'!A164="","",'True_Odds_Calculator_3-way'!A164)</f>
        <v>1.68</v>
      </c>
      <c r="B163" s="4">
        <f>IF('True_Odds_Calculator_3-way'!B164="","",'True_Odds_Calculator_3-way'!B164)</f>
        <v>3.91</v>
      </c>
      <c r="C163" s="4">
        <f>IF('True_Odds_Calculator_3-way'!C164="","",'True_Odds_Calculator_3-way'!C164)</f>
        <v>5.09</v>
      </c>
      <c r="D163" s="4">
        <f t="shared" si="10"/>
        <v>4.7456225165388721E-2</v>
      </c>
      <c r="E163" s="4">
        <f t="shared" si="11"/>
        <v>1.7258657204515866</v>
      </c>
      <c r="F163" s="4">
        <f t="shared" si="12"/>
        <v>4.167782694998591</v>
      </c>
      <c r="G163" s="4">
        <f t="shared" si="13"/>
        <v>5.5357219096218646</v>
      </c>
      <c r="I163" s="4">
        <f t="shared" si="14"/>
        <v>1.0474562251653887</v>
      </c>
    </row>
    <row r="164" spans="1:9" x14ac:dyDescent="0.2">
      <c r="A164" s="4">
        <f>IF('True_Odds_Calculator_3-way'!A165="","",'True_Odds_Calculator_3-way'!A165)</f>
        <v>2.19</v>
      </c>
      <c r="B164" s="4">
        <f>IF('True_Odds_Calculator_3-way'!B165="","",'True_Odds_Calculator_3-way'!B165)</f>
        <v>3.3</v>
      </c>
      <c r="C164" s="4">
        <f>IF('True_Odds_Calculator_3-way'!C165="","",'True_Odds_Calculator_3-way'!C165)</f>
        <v>3.51</v>
      </c>
      <c r="D164" s="4">
        <f t="shared" si="10"/>
        <v>4.4551592496798076E-2</v>
      </c>
      <c r="E164" s="4">
        <f t="shared" si="11"/>
        <v>2.2636189140206087</v>
      </c>
      <c r="F164" s="4">
        <f t="shared" si="12"/>
        <v>3.4700561818502664</v>
      </c>
      <c r="G164" s="4">
        <f t="shared" si="13"/>
        <v>3.7030213319436114</v>
      </c>
      <c r="I164" s="4">
        <f t="shared" si="14"/>
        <v>1.0445515924967981</v>
      </c>
    </row>
    <row r="165" spans="1:9" x14ac:dyDescent="0.2">
      <c r="A165" s="4">
        <f>IF('True_Odds_Calculator_3-way'!A166="","",'True_Odds_Calculator_3-way'!A166)</f>
        <v>2.48</v>
      </c>
      <c r="B165" s="4">
        <f>IF('True_Odds_Calculator_3-way'!B166="","",'True_Odds_Calculator_3-way'!B166)</f>
        <v>3.12</v>
      </c>
      <c r="C165" s="4">
        <f>IF('True_Odds_Calculator_3-way'!C166="","",'True_Odds_Calculator_3-way'!C166)</f>
        <v>3.3</v>
      </c>
      <c r="D165" s="4">
        <f t="shared" si="10"/>
        <v>2.6768929994736457E-2</v>
      </c>
      <c r="E165" s="4">
        <f t="shared" si="11"/>
        <v>2.5361217938530971</v>
      </c>
      <c r="F165" s="4">
        <f t="shared" si="12"/>
        <v>3.2093472227808388</v>
      </c>
      <c r="G165" s="4">
        <f t="shared" si="13"/>
        <v>3.4001193114027606</v>
      </c>
      <c r="I165" s="4">
        <f t="shared" si="14"/>
        <v>1.0267689299947365</v>
      </c>
    </row>
    <row r="166" spans="1:9" x14ac:dyDescent="0.2">
      <c r="A166" s="4">
        <f>IF('True_Odds_Calculator_3-way'!A167="","",'True_Odds_Calculator_3-way'!A167)</f>
        <v>6.53</v>
      </c>
      <c r="B166" s="4">
        <f>IF('True_Odds_Calculator_3-way'!B167="","",'True_Odds_Calculator_3-way'!B167)</f>
        <v>5</v>
      </c>
      <c r="C166" s="4">
        <f>IF('True_Odds_Calculator_3-way'!C167="","",'True_Odds_Calculator_3-way'!C167)</f>
        <v>1.47</v>
      </c>
      <c r="D166" s="4">
        <f t="shared" si="10"/>
        <v>3.3411465658238715E-2</v>
      </c>
      <c r="E166" s="4">
        <f t="shared" si="11"/>
        <v>7.042144338367633</v>
      </c>
      <c r="F166" s="4">
        <f t="shared" si="12"/>
        <v>5.2948477036960755</v>
      </c>
      <c r="G166" s="4">
        <f t="shared" si="13"/>
        <v>1.4944668404839205</v>
      </c>
      <c r="I166" s="4">
        <f t="shared" si="14"/>
        <v>1.0334114656582387</v>
      </c>
    </row>
    <row r="167" spans="1:9" x14ac:dyDescent="0.2">
      <c r="A167" s="4">
        <f>IF('True_Odds_Calculator_3-way'!A168="","",'True_Odds_Calculator_3-way'!A168)</f>
        <v>2.48</v>
      </c>
      <c r="B167" s="4">
        <f>IF('True_Odds_Calculator_3-way'!B168="","",'True_Odds_Calculator_3-way'!B168)</f>
        <v>3.34</v>
      </c>
      <c r="C167" s="4">
        <f>IF('True_Odds_Calculator_3-way'!C168="","",'True_Odds_Calculator_3-way'!C168)</f>
        <v>3.09</v>
      </c>
      <c r="D167" s="4">
        <f t="shared" si="10"/>
        <v>2.6251599525659142E-2</v>
      </c>
      <c r="E167" s="4">
        <f t="shared" si="11"/>
        <v>2.5350131370574895</v>
      </c>
      <c r="F167" s="4">
        <f t="shared" si="12"/>
        <v>3.4405563873820624</v>
      </c>
      <c r="G167" s="4">
        <f t="shared" si="13"/>
        <v>3.175872895704503</v>
      </c>
      <c r="I167" s="4">
        <f t="shared" si="14"/>
        <v>1.0262515995256591</v>
      </c>
    </row>
    <row r="168" spans="1:9" x14ac:dyDescent="0.2">
      <c r="A168" s="4">
        <f>IF('True_Odds_Calculator_3-way'!A169="","",'True_Odds_Calculator_3-way'!A169)</f>
        <v>5.85</v>
      </c>
      <c r="B168" s="4">
        <f>IF('True_Odds_Calculator_3-way'!B169="","",'True_Odds_Calculator_3-way'!B169)</f>
        <v>4.8099999999999996</v>
      </c>
      <c r="C168" s="4">
        <f>IF('True_Odds_Calculator_3-way'!C169="","",'True_Odds_Calculator_3-way'!C169)</f>
        <v>1.53</v>
      </c>
      <c r="D168" s="4">
        <f t="shared" si="10"/>
        <v>3.2435150082208875E-2</v>
      </c>
      <c r="E168" s="4">
        <f t="shared" si="11"/>
        <v>6.2449862812208279</v>
      </c>
      <c r="F168" s="4">
        <f t="shared" si="12"/>
        <v>5.0738629834762019</v>
      </c>
      <c r="G168" s="4">
        <f t="shared" si="13"/>
        <v>1.555734851634452</v>
      </c>
      <c r="I168" s="4">
        <f t="shared" si="14"/>
        <v>1.0324351500822089</v>
      </c>
    </row>
    <row r="169" spans="1:9" x14ac:dyDescent="0.2">
      <c r="A169" s="4">
        <f>IF('True_Odds_Calculator_3-way'!A170="","",'True_Odds_Calculator_3-way'!A170)</f>
        <v>1.68</v>
      </c>
      <c r="B169" s="4">
        <f>IF('True_Odds_Calculator_3-way'!B170="","",'True_Odds_Calculator_3-way'!B170)</f>
        <v>4.3</v>
      </c>
      <c r="C169" s="4">
        <f>IF('True_Odds_Calculator_3-way'!C170="","",'True_Odds_Calculator_3-way'!C170)</f>
        <v>4.99</v>
      </c>
      <c r="D169" s="4">
        <f t="shared" si="10"/>
        <v>2.8197036376185203E-2</v>
      </c>
      <c r="E169" s="4">
        <f t="shared" si="11"/>
        <v>1.7069533747847037</v>
      </c>
      <c r="F169" s="4">
        <f t="shared" si="12"/>
        <v>4.4811073228702734</v>
      </c>
      <c r="G169" s="4">
        <f t="shared" si="13"/>
        <v>5.2355530423769663</v>
      </c>
      <c r="I169" s="4">
        <f t="shared" si="14"/>
        <v>1.0281970363761852</v>
      </c>
    </row>
    <row r="170" spans="1:9" x14ac:dyDescent="0.2">
      <c r="A170" s="4">
        <f>IF('True_Odds_Calculator_3-way'!A171="","",'True_Odds_Calculator_3-way'!A171)</f>
        <v>2.2200000000000002</v>
      </c>
      <c r="B170" s="4">
        <f>IF('True_Odds_Calculator_3-way'!B171="","",'True_Odds_Calculator_3-way'!B171)</f>
        <v>3.29</v>
      </c>
      <c r="C170" s="4">
        <f>IF('True_Odds_Calculator_3-way'!C171="","",'True_Odds_Calculator_3-way'!C171)</f>
        <v>3.66</v>
      </c>
      <c r="D170" s="4">
        <f t="shared" si="10"/>
        <v>2.7625861947452535E-2</v>
      </c>
      <c r="E170" s="4">
        <f t="shared" si="11"/>
        <v>2.2663309152949549</v>
      </c>
      <c r="F170" s="4">
        <f t="shared" si="12"/>
        <v>3.3927891686241827</v>
      </c>
      <c r="G170" s="4">
        <f t="shared" si="13"/>
        <v>3.7876575102484749</v>
      </c>
      <c r="I170" s="4">
        <f t="shared" si="14"/>
        <v>1.0276258619474525</v>
      </c>
    </row>
    <row r="171" spans="1:9" x14ac:dyDescent="0.2">
      <c r="A171" s="4">
        <f>IF('True_Odds_Calculator_3-way'!A172="","",'True_Odds_Calculator_3-way'!A172)</f>
        <v>2.79</v>
      </c>
      <c r="B171" s="4">
        <f>IF('True_Odds_Calculator_3-way'!B172="","",'True_Odds_Calculator_3-way'!B172)</f>
        <v>3.18</v>
      </c>
      <c r="C171" s="4">
        <f>IF('True_Odds_Calculator_3-way'!C172="","",'True_Odds_Calculator_3-way'!C172)</f>
        <v>2.83</v>
      </c>
      <c r="D171" s="4">
        <f t="shared" si="10"/>
        <v>2.6245238332495813E-2</v>
      </c>
      <c r="E171" s="4">
        <f t="shared" si="11"/>
        <v>2.859802258426273</v>
      </c>
      <c r="F171" s="4">
        <f t="shared" si="12"/>
        <v>3.2709990383064609</v>
      </c>
      <c r="G171" s="4">
        <f t="shared" si="13"/>
        <v>2.9018438743204023</v>
      </c>
      <c r="I171" s="4">
        <f t="shared" si="14"/>
        <v>1.0262452383324958</v>
      </c>
    </row>
    <row r="172" spans="1:9" x14ac:dyDescent="0.2">
      <c r="A172" s="4">
        <f>IF('True_Odds_Calculator_3-way'!A173="","",'True_Odds_Calculator_3-way'!A173)</f>
        <v>1.21</v>
      </c>
      <c r="B172" s="4">
        <f>IF('True_Odds_Calculator_3-way'!B173="","",'True_Odds_Calculator_3-way'!B173)</f>
        <v>7.5</v>
      </c>
      <c r="C172" s="4">
        <f>IF('True_Odds_Calculator_3-way'!C173="","",'True_Odds_Calculator_3-way'!C173)</f>
        <v>13.21</v>
      </c>
      <c r="D172" s="4">
        <f t="shared" si="10"/>
        <v>3.5479841425750225E-2</v>
      </c>
      <c r="E172" s="4">
        <f t="shared" si="11"/>
        <v>1.2275667287261414</v>
      </c>
      <c r="F172" s="4">
        <f t="shared" si="12"/>
        <v>8.2299975171028148</v>
      </c>
      <c r="G172" s="4">
        <f t="shared" si="13"/>
        <v>15.655917184877888</v>
      </c>
      <c r="I172" s="4">
        <f t="shared" si="14"/>
        <v>1.0354798414257502</v>
      </c>
    </row>
    <row r="173" spans="1:9" x14ac:dyDescent="0.2">
      <c r="A173" s="4">
        <f>IF('True_Odds_Calculator_3-way'!A174="","",'True_Odds_Calculator_3-way'!A174)</f>
        <v>1.71</v>
      </c>
      <c r="B173" s="4">
        <f>IF('True_Odds_Calculator_3-way'!B174="","",'True_Odds_Calculator_3-way'!B174)</f>
        <v>3.81</v>
      </c>
      <c r="C173" s="4">
        <f>IF('True_Odds_Calculator_3-way'!C174="","",'True_Odds_Calculator_3-way'!C174)</f>
        <v>5.63</v>
      </c>
      <c r="D173" s="4">
        <f t="shared" si="10"/>
        <v>2.4882406666540735E-2</v>
      </c>
      <c r="E173" s="4">
        <f t="shared" si="11"/>
        <v>1.7346018085345498</v>
      </c>
      <c r="F173" s="4">
        <f t="shared" si="12"/>
        <v>3.9343273262640603</v>
      </c>
      <c r="G173" s="4">
        <f t="shared" si="13"/>
        <v>5.9057760175666187</v>
      </c>
      <c r="I173" s="4">
        <f t="shared" si="14"/>
        <v>1.0248824066665407</v>
      </c>
    </row>
    <row r="174" spans="1:9" x14ac:dyDescent="0.2">
      <c r="A174" s="4">
        <f>IF('True_Odds_Calculator_3-way'!A175="","",'True_Odds_Calculator_3-way'!A175)</f>
        <v>1.69</v>
      </c>
      <c r="B174" s="4">
        <f>IF('True_Odds_Calculator_3-way'!B175="","",'True_Odds_Calculator_3-way'!B175)</f>
        <v>3.83</v>
      </c>
      <c r="C174" s="4">
        <f>IF('True_Odds_Calculator_3-way'!C175="","",'True_Odds_Calculator_3-way'!C175)</f>
        <v>5.85</v>
      </c>
      <c r="D174" s="4">
        <f t="shared" si="10"/>
        <v>2.3752753015657158E-2</v>
      </c>
      <c r="E174" s="4">
        <f t="shared" si="11"/>
        <v>1.712920100013428</v>
      </c>
      <c r="F174" s="4">
        <f t="shared" si="12"/>
        <v>3.9497743314130216</v>
      </c>
      <c r="G174" s="4">
        <f t="shared" si="13"/>
        <v>6.1341193318427658</v>
      </c>
      <c r="I174" s="4">
        <f t="shared" si="14"/>
        <v>1.0237527530156572</v>
      </c>
    </row>
    <row r="175" spans="1:9" x14ac:dyDescent="0.2">
      <c r="A175" s="4">
        <f>IF('True_Odds_Calculator_3-way'!A176="","",'True_Odds_Calculator_3-way'!A176)</f>
        <v>7.08</v>
      </c>
      <c r="B175" s="4">
        <f>IF('True_Odds_Calculator_3-way'!B176="","",'True_Odds_Calculator_3-way'!B176)</f>
        <v>5.0199999999999996</v>
      </c>
      <c r="C175" s="4">
        <f>IF('True_Odds_Calculator_3-way'!C176="","",'True_Odds_Calculator_3-way'!C176)</f>
        <v>1.46</v>
      </c>
      <c r="D175" s="4">
        <f t="shared" si="10"/>
        <v>2.5377631953418467E-2</v>
      </c>
      <c r="E175" s="4">
        <f t="shared" si="11"/>
        <v>7.5310433068275859</v>
      </c>
      <c r="F175" s="4">
        <f t="shared" si="12"/>
        <v>5.2426295069741773</v>
      </c>
      <c r="G175" s="4">
        <f t="shared" si="13"/>
        <v>1.4782571372398754</v>
      </c>
      <c r="I175" s="4">
        <f t="shared" si="14"/>
        <v>1.0253776319534185</v>
      </c>
    </row>
    <row r="176" spans="1:9" x14ac:dyDescent="0.2">
      <c r="A176" s="4">
        <f>IF('True_Odds_Calculator_3-way'!A177="","",'True_Odds_Calculator_3-way'!A177)</f>
        <v>1.88</v>
      </c>
      <c r="B176" s="4">
        <f>IF('True_Odds_Calculator_3-way'!B177="","",'True_Odds_Calculator_3-way'!B177)</f>
        <v>3.53</v>
      </c>
      <c r="C176" s="4">
        <f>IF('True_Odds_Calculator_3-way'!C177="","",'True_Odds_Calculator_3-way'!C177)</f>
        <v>4.74</v>
      </c>
      <c r="D176" s="4">
        <f t="shared" si="10"/>
        <v>2.6171476732212318E-2</v>
      </c>
      <c r="E176" s="4">
        <f t="shared" si="11"/>
        <v>1.9113476148340469</v>
      </c>
      <c r="F176" s="4">
        <f t="shared" si="12"/>
        <v>3.6421607191817191</v>
      </c>
      <c r="G176" s="4">
        <f t="shared" si="13"/>
        <v>4.9444579506082382</v>
      </c>
      <c r="I176" s="4">
        <f t="shared" si="14"/>
        <v>1.0261714767322123</v>
      </c>
    </row>
    <row r="177" spans="1:9" x14ac:dyDescent="0.2">
      <c r="A177" s="4">
        <f>IF('True_Odds_Calculator_3-way'!A178="","",'True_Odds_Calculator_3-way'!A178)</f>
        <v>2.46</v>
      </c>
      <c r="B177" s="4">
        <f>IF('True_Odds_Calculator_3-way'!B178="","",'True_Odds_Calculator_3-way'!B178)</f>
        <v>2.81</v>
      </c>
      <c r="C177" s="4">
        <f>IF('True_Odds_Calculator_3-way'!C178="","",'True_Odds_Calculator_3-way'!C178)</f>
        <v>3.55</v>
      </c>
      <c r="D177" s="4">
        <f t="shared" si="10"/>
        <v>4.4066092006717295E-2</v>
      </c>
      <c r="E177" s="4">
        <f t="shared" si="11"/>
        <v>2.5522225068841777</v>
      </c>
      <c r="F177" s="4">
        <f t="shared" si="12"/>
        <v>2.9309767681106855</v>
      </c>
      <c r="G177" s="4">
        <f t="shared" si="13"/>
        <v>3.7452981034704673</v>
      </c>
      <c r="I177" s="4">
        <f t="shared" si="14"/>
        <v>1.0440660920067173</v>
      </c>
    </row>
    <row r="178" spans="1:9" x14ac:dyDescent="0.2">
      <c r="A178" s="4">
        <f>IF('True_Odds_Calculator_3-way'!A179="","",'True_Odds_Calculator_3-way'!A179)</f>
        <v>1.3</v>
      </c>
      <c r="B178" s="4">
        <f>IF('True_Odds_Calculator_3-way'!B179="","",'True_Odds_Calculator_3-way'!B179)</f>
        <v>4.8899999999999997</v>
      </c>
      <c r="C178" s="4">
        <f>IF('True_Odds_Calculator_3-way'!C179="","",'True_Odds_Calculator_3-way'!C179)</f>
        <v>12.75</v>
      </c>
      <c r="D178" s="4">
        <f t="shared" si="10"/>
        <v>5.2161119284901192E-2</v>
      </c>
      <c r="E178" s="4">
        <f t="shared" si="11"/>
        <v>1.3300636299860926</v>
      </c>
      <c r="F178" s="4">
        <f t="shared" si="12"/>
        <v>5.3443944414222821</v>
      </c>
      <c r="G178" s="4">
        <f t="shared" si="13"/>
        <v>16.381537062301035</v>
      </c>
      <c r="I178" s="4">
        <f t="shared" si="14"/>
        <v>1.0521611192849012</v>
      </c>
    </row>
    <row r="179" spans="1:9" x14ac:dyDescent="0.2">
      <c r="A179" s="4">
        <f>IF('True_Odds_Calculator_3-way'!A180="","",'True_Odds_Calculator_3-way'!A180)</f>
        <v>1.93</v>
      </c>
      <c r="B179" s="4">
        <f>IF('True_Odds_Calculator_3-way'!B180="","",'True_Odds_Calculator_3-way'!B180)</f>
        <v>2.95</v>
      </c>
      <c r="C179" s="4">
        <f>IF('True_Odds_Calculator_3-way'!C180="","",'True_Odds_Calculator_3-way'!C180)</f>
        <v>5.22</v>
      </c>
      <c r="D179" s="4">
        <f t="shared" si="10"/>
        <v>4.8688647099418114E-2</v>
      </c>
      <c r="E179" s="4">
        <f t="shared" si="11"/>
        <v>1.9924082630669921</v>
      </c>
      <c r="F179" s="4">
        <f t="shared" si="12"/>
        <v>3.0983397372255479</v>
      </c>
      <c r="G179" s="4">
        <f t="shared" si="13"/>
        <v>5.7031618700135045</v>
      </c>
      <c r="I179" s="4">
        <f t="shared" si="14"/>
        <v>1.0486886470994181</v>
      </c>
    </row>
    <row r="180" spans="1:9" x14ac:dyDescent="0.2">
      <c r="A180" s="4">
        <f>IF('True_Odds_Calculator_3-way'!A181="","",'True_Odds_Calculator_3-way'!A181)</f>
        <v>1.44</v>
      </c>
      <c r="B180" s="4">
        <f>IF('True_Odds_Calculator_3-way'!B181="","",'True_Odds_Calculator_3-way'!B181)</f>
        <v>4.26</v>
      </c>
      <c r="C180" s="4">
        <f>IF('True_Odds_Calculator_3-way'!C181="","",'True_Odds_Calculator_3-way'!C181)</f>
        <v>8.33</v>
      </c>
      <c r="D180" s="4">
        <f t="shared" si="10"/>
        <v>4.9234247689686317E-2</v>
      </c>
      <c r="E180" s="4">
        <f t="shared" si="11"/>
        <v>1.4748544066380691</v>
      </c>
      <c r="F180" s="4">
        <f t="shared" si="12"/>
        <v>4.5802148758078642</v>
      </c>
      <c r="G180" s="4">
        <f t="shared" si="13"/>
        <v>9.6491004920140302</v>
      </c>
      <c r="I180" s="4">
        <f t="shared" si="14"/>
        <v>1.0492342476896863</v>
      </c>
    </row>
    <row r="181" spans="1:9" x14ac:dyDescent="0.2">
      <c r="A181" s="4">
        <f>IF('True_Odds_Calculator_3-way'!A182="","",'True_Odds_Calculator_3-way'!A182)</f>
        <v>2.68</v>
      </c>
      <c r="B181" s="4">
        <f>IF('True_Odds_Calculator_3-way'!B182="","",'True_Odds_Calculator_3-way'!B182)</f>
        <v>2.76</v>
      </c>
      <c r="C181" s="4">
        <f>IF('True_Odds_Calculator_3-way'!C182="","",'True_Odds_Calculator_3-way'!C182)</f>
        <v>3.24</v>
      </c>
      <c r="D181" s="4">
        <f t="shared" si="10"/>
        <v>4.4095144246561135E-2</v>
      </c>
      <c r="E181" s="4">
        <f t="shared" si="11"/>
        <v>2.7898987490780138</v>
      </c>
      <c r="F181" s="4">
        <f t="shared" si="12"/>
        <v>2.8767006476096824</v>
      </c>
      <c r="G181" s="4">
        <f t="shared" si="13"/>
        <v>3.402013245995767</v>
      </c>
      <c r="I181" s="4">
        <f t="shared" si="14"/>
        <v>1.0440951442465611</v>
      </c>
    </row>
    <row r="182" spans="1:9" x14ac:dyDescent="0.2">
      <c r="A182" s="4">
        <f>IF('True_Odds_Calculator_3-way'!A183="","",'True_Odds_Calculator_3-way'!A183)</f>
        <v>3.47</v>
      </c>
      <c r="B182" s="4">
        <f>IF('True_Odds_Calculator_3-way'!B183="","",'True_Odds_Calculator_3-way'!B183)</f>
        <v>3.96</v>
      </c>
      <c r="C182" s="4">
        <f>IF('True_Odds_Calculator_3-way'!C183="","",'True_Odds_Calculator_3-way'!C183)</f>
        <v>2.0499999999999998</v>
      </c>
      <c r="D182" s="4">
        <f t="shared" si="10"/>
        <v>2.8514568614378843E-2</v>
      </c>
      <c r="E182" s="4">
        <f t="shared" si="11"/>
        <v>3.588350439646109</v>
      </c>
      <c r="F182" s="4">
        <f t="shared" si="12"/>
        <v>4.1148809529606183</v>
      </c>
      <c r="G182" s="4">
        <f t="shared" si="13"/>
        <v>2.0907379350406576</v>
      </c>
      <c r="I182" s="4">
        <f t="shared" si="14"/>
        <v>1.0285145686143788</v>
      </c>
    </row>
    <row r="183" spans="1:9" x14ac:dyDescent="0.2">
      <c r="A183" s="4">
        <f>IF('True_Odds_Calculator_3-way'!A184="","",'True_Odds_Calculator_3-way'!A184)</f>
        <v>1.66</v>
      </c>
      <c r="B183" s="4">
        <f>IF('True_Odds_Calculator_3-way'!B184="","",'True_Odds_Calculator_3-way'!B184)</f>
        <v>4.1399999999999997</v>
      </c>
      <c r="C183" s="4">
        <f>IF('True_Odds_Calculator_3-way'!C184="","",'True_Odds_Calculator_3-way'!C184)</f>
        <v>5.32</v>
      </c>
      <c r="D183" s="4">
        <f t="shared" si="10"/>
        <v>3.1925457086053877E-2</v>
      </c>
      <c r="E183" s="4">
        <f t="shared" si="11"/>
        <v>1.6898519436250863</v>
      </c>
      <c r="F183" s="4">
        <f t="shared" si="12"/>
        <v>4.3308027428172888</v>
      </c>
      <c r="G183" s="4">
        <f t="shared" si="13"/>
        <v>5.6392639823366313</v>
      </c>
      <c r="I183" s="4">
        <f t="shared" si="14"/>
        <v>1.0319254570860539</v>
      </c>
    </row>
    <row r="184" spans="1:9" x14ac:dyDescent="0.2">
      <c r="A184" s="4">
        <f>IF('True_Odds_Calculator_3-way'!A185="","",'True_Odds_Calculator_3-way'!A185)</f>
        <v>1.58</v>
      </c>
      <c r="B184" s="4">
        <f>IF('True_Odds_Calculator_3-way'!B185="","",'True_Odds_Calculator_3-way'!B185)</f>
        <v>4.07</v>
      </c>
      <c r="C184" s="4">
        <f>IF('True_Odds_Calculator_3-way'!C185="","",'True_Odds_Calculator_3-way'!C185)</f>
        <v>6.2</v>
      </c>
      <c r="D184" s="4">
        <f t="shared" si="10"/>
        <v>3.9901960685954085E-2</v>
      </c>
      <c r="E184" s="4">
        <f t="shared" si="11"/>
        <v>1.6139165080759812</v>
      </c>
      <c r="F184" s="4">
        <f t="shared" si="12"/>
        <v>4.3029335413165111</v>
      </c>
      <c r="G184" s="4">
        <f t="shared" si="13"/>
        <v>6.7572284378439074</v>
      </c>
      <c r="I184" s="4">
        <f t="shared" si="14"/>
        <v>1.0399019606859541</v>
      </c>
    </row>
    <row r="185" spans="1:9" x14ac:dyDescent="0.2">
      <c r="A185" s="4">
        <f>IF('True_Odds_Calculator_3-way'!A186="","",'True_Odds_Calculator_3-way'!A186)</f>
        <v>2.94</v>
      </c>
      <c r="B185" s="4">
        <f>IF('True_Odds_Calculator_3-way'!B186="","",'True_Odds_Calculator_3-way'!B186)</f>
        <v>3.12</v>
      </c>
      <c r="C185" s="4">
        <f>IF('True_Odds_Calculator_3-way'!C186="","",'True_Odds_Calculator_3-way'!C186)</f>
        <v>2.61</v>
      </c>
      <c r="D185" s="4">
        <f t="shared" si="10"/>
        <v>4.3790637386696307E-2</v>
      </c>
      <c r="E185" s="4">
        <f t="shared" si="11"/>
        <v>3.0718269133057623</v>
      </c>
      <c r="F185" s="4">
        <f t="shared" si="12"/>
        <v>3.2688718197428264</v>
      </c>
      <c r="G185" s="4">
        <f t="shared" si="13"/>
        <v>2.7133737171518795</v>
      </c>
      <c r="I185" s="4">
        <f t="shared" si="14"/>
        <v>1.0437906373866963</v>
      </c>
    </row>
    <row r="186" spans="1:9" x14ac:dyDescent="0.2">
      <c r="A186" s="4">
        <f>IF('True_Odds_Calculator_3-way'!A187="","",'True_Odds_Calculator_3-way'!A187)</f>
        <v>3.38</v>
      </c>
      <c r="B186" s="4">
        <f>IF('True_Odds_Calculator_3-way'!B187="","",'True_Odds_Calculator_3-way'!B187)</f>
        <v>3.39</v>
      </c>
      <c r="C186" s="4">
        <f>IF('True_Odds_Calculator_3-way'!C187="","",'True_Odds_Calculator_3-way'!C187)</f>
        <v>2.3199999999999998</v>
      </c>
      <c r="D186" s="4">
        <f t="shared" si="10"/>
        <v>2.1877721661764271E-2</v>
      </c>
      <c r="E186" s="4">
        <f t="shared" si="11"/>
        <v>3.4654187595577146</v>
      </c>
      <c r="F186" s="4">
        <f t="shared" si="12"/>
        <v>3.4759313686690239</v>
      </c>
      <c r="G186" s="4">
        <f t="shared" si="13"/>
        <v>2.3599270666040422</v>
      </c>
      <c r="I186" s="4">
        <f t="shared" si="14"/>
        <v>1.0218777216617643</v>
      </c>
    </row>
    <row r="187" spans="1:9" x14ac:dyDescent="0.2">
      <c r="A187" s="4">
        <f>IF('True_Odds_Calculator_3-way'!A188="","",'True_Odds_Calculator_3-way'!A188)</f>
        <v>1.45</v>
      </c>
      <c r="B187" s="4">
        <f>IF('True_Odds_Calculator_3-way'!B188="","",'True_Odds_Calculator_3-way'!B188)</f>
        <v>4.6399999999999997</v>
      </c>
      <c r="C187" s="4">
        <f>IF('True_Odds_Calculator_3-way'!C188="","",'True_Odds_Calculator_3-way'!C188)</f>
        <v>8.31</v>
      </c>
      <c r="D187" s="4">
        <f t="shared" si="10"/>
        <v>2.5509357234740015E-2</v>
      </c>
      <c r="E187" s="4">
        <f t="shared" si="11"/>
        <v>1.4681009843588975</v>
      </c>
      <c r="F187" s="4">
        <f t="shared" si="12"/>
        <v>4.8305883139010453</v>
      </c>
      <c r="G187" s="4">
        <f t="shared" si="13"/>
        <v>8.9418385331313193</v>
      </c>
      <c r="I187" s="4">
        <f t="shared" si="14"/>
        <v>1.02550935723474</v>
      </c>
    </row>
    <row r="188" spans="1:9" x14ac:dyDescent="0.2">
      <c r="A188" s="4">
        <f>IF('True_Odds_Calculator_3-way'!A189="","",'True_Odds_Calculator_3-way'!A189)</f>
        <v>1.21</v>
      </c>
      <c r="B188" s="4">
        <f>IF('True_Odds_Calculator_3-way'!B189="","",'True_Odds_Calculator_3-way'!B189)</f>
        <v>6.72</v>
      </c>
      <c r="C188" s="4">
        <f>IF('True_Odds_Calculator_3-way'!C189="","",'True_Odds_Calculator_3-way'!C189)</f>
        <v>14.49</v>
      </c>
      <c r="D188" s="4">
        <f t="shared" si="10"/>
        <v>4.4268917292632715E-2</v>
      </c>
      <c r="E188" s="4">
        <f t="shared" si="11"/>
        <v>1.2319974750454326</v>
      </c>
      <c r="F188" s="4">
        <f t="shared" si="12"/>
        <v>7.4597239408454792</v>
      </c>
      <c r="G188" s="4">
        <f t="shared" si="13"/>
        <v>18.430867209502996</v>
      </c>
      <c r="I188" s="4">
        <f t="shared" si="14"/>
        <v>1.0442689172926327</v>
      </c>
    </row>
    <row r="189" spans="1:9" x14ac:dyDescent="0.2">
      <c r="A189" s="4">
        <f>IF('True_Odds_Calculator_3-way'!A190="","",'True_Odds_Calculator_3-way'!A190)</f>
        <v>4.0199999999999996</v>
      </c>
      <c r="B189" s="4">
        <f>IF('True_Odds_Calculator_3-way'!B190="","",'True_Odds_Calculator_3-way'!B190)</f>
        <v>3.53</v>
      </c>
      <c r="C189" s="4">
        <f>IF('True_Odds_Calculator_3-way'!C190="","",'True_Odds_Calculator_3-way'!C190)</f>
        <v>1.99</v>
      </c>
      <c r="D189" s="4">
        <f t="shared" si="10"/>
        <v>3.4554900699713009E-2</v>
      </c>
      <c r="E189" s="4">
        <f t="shared" si="11"/>
        <v>4.2151777658342535</v>
      </c>
      <c r="F189" s="4">
        <f t="shared" si="12"/>
        <v>3.6796115324132281</v>
      </c>
      <c r="G189" s="4">
        <f t="shared" si="13"/>
        <v>2.0366836767982996</v>
      </c>
      <c r="I189" s="4">
        <f t="shared" si="14"/>
        <v>1.034554900699713</v>
      </c>
    </row>
    <row r="190" spans="1:9" x14ac:dyDescent="0.2">
      <c r="A190" s="4">
        <f>IF('True_Odds_Calculator_3-way'!A191="","",'True_Odds_Calculator_3-way'!A191)</f>
        <v>1.7</v>
      </c>
      <c r="B190" s="4">
        <f>IF('True_Odds_Calculator_3-way'!B191="","",'True_Odds_Calculator_3-way'!B191)</f>
        <v>3.68</v>
      </c>
      <c r="C190" s="4">
        <f>IF('True_Odds_Calculator_3-way'!C191="","",'True_Odds_Calculator_3-way'!C191)</f>
        <v>6.1</v>
      </c>
      <c r="D190" s="4">
        <f t="shared" si="10"/>
        <v>2.3908850781937829E-2</v>
      </c>
      <c r="E190" s="4">
        <f t="shared" si="11"/>
        <v>1.7233485269058699</v>
      </c>
      <c r="F190" s="4">
        <f t="shared" si="12"/>
        <v>3.7911887037380452</v>
      </c>
      <c r="G190" s="4">
        <f t="shared" si="13"/>
        <v>6.4117027711194234</v>
      </c>
      <c r="I190" s="4">
        <f t="shared" si="14"/>
        <v>1.0239088507819378</v>
      </c>
    </row>
    <row r="191" spans="1:9" x14ac:dyDescent="0.2">
      <c r="A191" s="4">
        <f>IF('True_Odds_Calculator_3-way'!A192="","",'True_Odds_Calculator_3-way'!A192)</f>
        <v>1.54</v>
      </c>
      <c r="B191" s="4">
        <f>IF('True_Odds_Calculator_3-way'!B192="","",'True_Odds_Calculator_3-way'!B192)</f>
        <v>3.73</v>
      </c>
      <c r="C191" s="4">
        <f>IF('True_Odds_Calculator_3-way'!C192="","",'True_Odds_Calculator_3-way'!C192)</f>
        <v>7.44</v>
      </c>
      <c r="D191" s="4">
        <f t="shared" si="10"/>
        <v>5.1855766246495349E-2</v>
      </c>
      <c r="E191" s="4">
        <f t="shared" si="11"/>
        <v>1.5821147773557729</v>
      </c>
      <c r="F191" s="4">
        <f t="shared" si="12"/>
        <v>3.9870618355495266</v>
      </c>
      <c r="G191" s="4">
        <f t="shared" si="13"/>
        <v>8.5380073902962952</v>
      </c>
      <c r="I191" s="4">
        <f t="shared" si="14"/>
        <v>1.0518557662464953</v>
      </c>
    </row>
    <row r="192" spans="1:9" x14ac:dyDescent="0.2">
      <c r="A192" s="4">
        <f>IF('True_Odds_Calculator_3-way'!A193="","",'True_Odds_Calculator_3-way'!A193)</f>
        <v>5.49</v>
      </c>
      <c r="B192" s="4">
        <f>IF('True_Odds_Calculator_3-way'!B193="","",'True_Odds_Calculator_3-way'!B193)</f>
        <v>3.65</v>
      </c>
      <c r="C192" s="4">
        <f>IF('True_Odds_Calculator_3-way'!C193="","",'True_Odds_Calculator_3-way'!C193)</f>
        <v>1.76</v>
      </c>
      <c r="D192" s="4">
        <f t="shared" si="10"/>
        <v>2.4303783398775591E-2</v>
      </c>
      <c r="E192" s="4">
        <f t="shared" si="11"/>
        <v>5.7455381143272337</v>
      </c>
      <c r="F192" s="4">
        <f t="shared" si="12"/>
        <v>3.7612177151417381</v>
      </c>
      <c r="G192" s="4">
        <f t="shared" si="13"/>
        <v>1.7854574443167177</v>
      </c>
      <c r="I192" s="4">
        <f t="shared" si="14"/>
        <v>1.0243037833987756</v>
      </c>
    </row>
    <row r="193" spans="1:9" x14ac:dyDescent="0.2">
      <c r="A193" s="4">
        <f>IF('True_Odds_Calculator_3-way'!A194="","",'True_Odds_Calculator_3-way'!A194)</f>
        <v>1.8</v>
      </c>
      <c r="B193" s="4">
        <f>IF('True_Odds_Calculator_3-way'!B194="","",'True_Odds_Calculator_3-way'!B194)</f>
        <v>3.7</v>
      </c>
      <c r="C193" s="4">
        <f>IF('True_Odds_Calculator_3-way'!C194="","",'True_Odds_Calculator_3-way'!C194)</f>
        <v>5.0199999999999996</v>
      </c>
      <c r="D193" s="4">
        <f t="shared" si="10"/>
        <v>2.5029013076821816E-2</v>
      </c>
      <c r="E193" s="4">
        <f t="shared" si="11"/>
        <v>1.8274434638117378</v>
      </c>
      <c r="F193" s="4">
        <f t="shared" si="12"/>
        <v>3.817853771430312</v>
      </c>
      <c r="G193" s="4">
        <f t="shared" si="13"/>
        <v>5.2394375026118922</v>
      </c>
      <c r="I193" s="4">
        <f t="shared" si="14"/>
        <v>1.0250290130768218</v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1.69</v>
      </c>
      <c r="B2" s="4">
        <f>IF('True_Odds_Calculator_2-way'!B3="","",'True_Odds_Calculator_2-way'!B3)</f>
        <v>2.2400000000000002</v>
      </c>
      <c r="C2" s="4">
        <f>1/A2</f>
        <v>0.59171597633136097</v>
      </c>
      <c r="D2">
        <f>1/B2</f>
        <v>0.4464285714285714</v>
      </c>
      <c r="E2">
        <f>C2+D2-1</f>
        <v>3.8144547759932479E-2</v>
      </c>
      <c r="F2">
        <f>C2+D2-(C2*D2)-1</f>
        <v>-0.22601437024513937</v>
      </c>
      <c r="G2">
        <v>0</v>
      </c>
      <c r="H2">
        <f>C2*D2</f>
        <v>0.26415891800507185</v>
      </c>
      <c r="I2">
        <f>((-4*F2*H2)^0.5)/(2*F2)</f>
        <v>-1.0810968751610266</v>
      </c>
      <c r="J2">
        <f>(-((-4*F2*H2)^0.5))/(2*F2)</f>
        <v>1.0810968751610266</v>
      </c>
      <c r="K2">
        <f>IF(A2="","",(C2/($J2+C2-($J2*C2))))</f>
        <v>0.57275184293131953</v>
      </c>
      <c r="L2">
        <f>IF(B2="","",(D2/($J2+D2-($J2*D2))))</f>
        <v>0.42724815706868025</v>
      </c>
      <c r="M2">
        <f>IF(A2="","",1/K2)</f>
        <v>1.7459568438611086</v>
      </c>
      <c r="N2">
        <f>IF(B2="","",1/L2)</f>
        <v>2.3405601251996737</v>
      </c>
    </row>
    <row r="3" spans="1:14" x14ac:dyDescent="0.25">
      <c r="A3" s="4">
        <f>IF('True_Odds_Calculator_2-way'!A4="","",'True_Odds_Calculator_2-way'!A4)</f>
        <v>1.76</v>
      </c>
      <c r="B3" s="4">
        <f>IF('True_Odds_Calculator_2-way'!B4="","",'True_Odds_Calculator_2-way'!B4)</f>
        <v>2.17</v>
      </c>
      <c r="C3" s="4">
        <f t="shared" ref="C3:C66" si="0">1/A3</f>
        <v>0.56818181818181823</v>
      </c>
      <c r="D3">
        <f t="shared" ref="D3:D66" si="1">1/B3</f>
        <v>0.46082949308755761</v>
      </c>
      <c r="E3">
        <f t="shared" ref="E3:E66" si="2">C3+D3-1</f>
        <v>2.9011311269375728E-2</v>
      </c>
      <c r="F3">
        <f t="shared" ref="F3:F66" si="3">C3+D3-(C3*D3)-1</f>
        <v>-0.2328236279849184</v>
      </c>
      <c r="G3">
        <v>0</v>
      </c>
      <c r="H3">
        <f t="shared" ref="H3:H66" si="4">C3*D3</f>
        <v>0.26183493925429413</v>
      </c>
      <c r="I3">
        <f t="shared" ref="I3:I66" si="5">((-4*F3*H3)^0.5)/(2*F3)</f>
        <v>-1.0604746049596294</v>
      </c>
      <c r="J3">
        <f t="shared" ref="J3:J66" si="6">(-((-4*F3*H3)^0.5))/(2*F3)</f>
        <v>1.0604746049596294</v>
      </c>
      <c r="K3">
        <f t="shared" ref="K3:K66" si="7">IF(A3="","",(C3/($J3+C3-($J3*C3))))</f>
        <v>0.55372190553633505</v>
      </c>
      <c r="L3">
        <f t="shared" ref="L3:L66" si="8">IF(B3="","",(D3/($J3+D3-($J3*D3))))</f>
        <v>0.44627809446366512</v>
      </c>
      <c r="M3">
        <f t="shared" ref="M3:M66" si="9">IF(A3="","",1/K3)</f>
        <v>1.8059606997693183</v>
      </c>
      <c r="N3">
        <f t="shared" ref="N3:N66" si="10">IF(B3="","",1/L3)</f>
        <v>2.2407552878027661</v>
      </c>
    </row>
    <row r="4" spans="1:14" x14ac:dyDescent="0.25">
      <c r="A4" s="4">
        <f>IF('True_Odds_Calculator_2-way'!A5="","",'True_Odds_Calculator_2-way'!A5)</f>
        <v>1.7</v>
      </c>
      <c r="B4" s="4">
        <f>IF('True_Odds_Calculator_2-way'!B5="","",'True_Odds_Calculator_2-way'!B5)</f>
        <v>2.23</v>
      </c>
      <c r="C4" s="4">
        <f t="shared" si="0"/>
        <v>0.58823529411764708</v>
      </c>
      <c r="D4">
        <f t="shared" si="1"/>
        <v>0.44843049327354262</v>
      </c>
      <c r="E4">
        <f t="shared" si="2"/>
        <v>3.6665787391189752E-2</v>
      </c>
      <c r="F4">
        <f t="shared" si="3"/>
        <v>-0.22711685571089413</v>
      </c>
      <c r="G4">
        <v>0</v>
      </c>
      <c r="H4">
        <f t="shared" si="4"/>
        <v>0.26378264310208388</v>
      </c>
      <c r="I4">
        <f t="shared" si="5"/>
        <v>-1.0777013435226062</v>
      </c>
      <c r="J4">
        <f t="shared" si="6"/>
        <v>1.0777013435226062</v>
      </c>
      <c r="K4">
        <f t="shared" si="7"/>
        <v>0.56999838344723819</v>
      </c>
      <c r="L4">
        <f t="shared" si="8"/>
        <v>0.43000161655276159</v>
      </c>
      <c r="M4">
        <f t="shared" si="9"/>
        <v>1.7543909404658247</v>
      </c>
      <c r="N4">
        <f t="shared" si="10"/>
        <v>2.3255726525328053</v>
      </c>
    </row>
    <row r="5" spans="1:14" x14ac:dyDescent="0.25">
      <c r="A5" s="4">
        <f>IF('True_Odds_Calculator_2-way'!A6="","",'True_Odds_Calculator_2-way'!A6)</f>
        <v>1.82</v>
      </c>
      <c r="B5" s="4">
        <f>IF('True_Odds_Calculator_2-way'!B6="","",'True_Odds_Calculator_2-way'!B6)</f>
        <v>2.06</v>
      </c>
      <c r="C5" s="4">
        <f t="shared" si="0"/>
        <v>0.54945054945054939</v>
      </c>
      <c r="D5">
        <f t="shared" si="1"/>
        <v>0.4854368932038835</v>
      </c>
      <c r="E5">
        <f t="shared" si="2"/>
        <v>3.4887442654432999E-2</v>
      </c>
      <c r="F5">
        <f t="shared" si="3"/>
        <v>-0.2318361250400085</v>
      </c>
      <c r="G5">
        <v>0</v>
      </c>
      <c r="H5">
        <f t="shared" si="4"/>
        <v>0.26672356769444144</v>
      </c>
      <c r="I5">
        <f t="shared" si="5"/>
        <v>-1.0726058003503602</v>
      </c>
      <c r="J5">
        <f t="shared" si="6"/>
        <v>1.0726058003503602</v>
      </c>
      <c r="K5">
        <f t="shared" si="7"/>
        <v>0.53204599306444489</v>
      </c>
      <c r="L5">
        <f t="shared" si="8"/>
        <v>0.46795400693555494</v>
      </c>
      <c r="M5">
        <f t="shared" si="9"/>
        <v>1.8795367562872962</v>
      </c>
      <c r="N5">
        <f t="shared" si="10"/>
        <v>2.1369621483713819</v>
      </c>
    </row>
    <row r="6" spans="1:14" x14ac:dyDescent="0.25">
      <c r="A6" s="4">
        <f>IF('True_Odds_Calculator_2-way'!A7="","",'True_Odds_Calculator_2-way'!A7)</f>
        <v>2.29</v>
      </c>
      <c r="B6" s="4">
        <f>IF('True_Odds_Calculator_2-way'!B7="","",'True_Odds_Calculator_2-way'!B7)</f>
        <v>1.69</v>
      </c>
      <c r="C6" s="4">
        <f t="shared" si="0"/>
        <v>0.4366812227074236</v>
      </c>
      <c r="D6">
        <f t="shared" si="1"/>
        <v>0.59171597633136097</v>
      </c>
      <c r="E6">
        <f t="shared" si="2"/>
        <v>2.8397199038784571E-2</v>
      </c>
      <c r="F6">
        <f t="shared" si="3"/>
        <v>-0.22999405700111109</v>
      </c>
      <c r="G6">
        <v>0</v>
      </c>
      <c r="H6">
        <f t="shared" si="4"/>
        <v>0.25839125603989566</v>
      </c>
      <c r="I6">
        <f t="shared" si="5"/>
        <v>-1.059938334581489</v>
      </c>
      <c r="J6">
        <f t="shared" si="6"/>
        <v>1.059938334581489</v>
      </c>
      <c r="K6">
        <f t="shared" si="7"/>
        <v>0.42241851935163877</v>
      </c>
      <c r="L6">
        <f t="shared" si="8"/>
        <v>0.57758148064836135</v>
      </c>
      <c r="M6">
        <f t="shared" si="9"/>
        <v>2.3673204516101207</v>
      </c>
      <c r="N6">
        <f t="shared" si="10"/>
        <v>1.7313574508612271</v>
      </c>
    </row>
    <row r="7" spans="1:14" x14ac:dyDescent="0.25">
      <c r="A7" s="4">
        <f>IF('True_Odds_Calculator_2-way'!A8="","",'True_Odds_Calculator_2-way'!A8)</f>
        <v>1.65</v>
      </c>
      <c r="B7" s="4">
        <f>IF('True_Odds_Calculator_2-way'!B8="","",'True_Odds_Calculator_2-way'!B8)</f>
        <v>2.34</v>
      </c>
      <c r="C7" s="4">
        <f t="shared" si="0"/>
        <v>0.60606060606060608</v>
      </c>
      <c r="D7">
        <f t="shared" si="1"/>
        <v>0.42735042735042739</v>
      </c>
      <c r="E7">
        <f t="shared" si="2"/>
        <v>3.3411033411033575E-2</v>
      </c>
      <c r="F7">
        <f t="shared" si="3"/>
        <v>-0.22558922558922545</v>
      </c>
      <c r="G7">
        <v>0</v>
      </c>
      <c r="H7">
        <f t="shared" si="4"/>
        <v>0.25900025900025903</v>
      </c>
      <c r="I7">
        <f t="shared" si="5"/>
        <v>-1.0714969088698143</v>
      </c>
      <c r="J7">
        <f t="shared" si="6"/>
        <v>1.0714969088698143</v>
      </c>
      <c r="K7">
        <f t="shared" si="7"/>
        <v>0.58945824981795969</v>
      </c>
      <c r="L7">
        <f t="shared" si="8"/>
        <v>0.41054175018204025</v>
      </c>
      <c r="M7">
        <f t="shared" si="9"/>
        <v>1.6964729907653791</v>
      </c>
      <c r="N7">
        <f t="shared" si="10"/>
        <v>2.4358058578855508</v>
      </c>
    </row>
    <row r="8" spans="1:14" x14ac:dyDescent="0.25">
      <c r="A8" s="4">
        <f>IF('True_Odds_Calculator_2-way'!A9="","",'True_Odds_Calculator_2-way'!A9)</f>
        <v>2.29</v>
      </c>
      <c r="B8" s="4">
        <f>IF('True_Odds_Calculator_2-way'!B9="","",'True_Odds_Calculator_2-way'!B9)</f>
        <v>1.64</v>
      </c>
      <c r="C8" s="4">
        <f t="shared" si="0"/>
        <v>0.4366812227074236</v>
      </c>
      <c r="D8">
        <f t="shared" si="1"/>
        <v>0.6097560975609756</v>
      </c>
      <c r="E8">
        <f t="shared" si="2"/>
        <v>4.6437320268399196E-2</v>
      </c>
      <c r="F8">
        <f t="shared" si="3"/>
        <v>-0.21983171796783463</v>
      </c>
      <c r="G8">
        <v>0</v>
      </c>
      <c r="H8">
        <f t="shared" si="4"/>
        <v>0.26626903823623388</v>
      </c>
      <c r="I8">
        <f t="shared" si="5"/>
        <v>-1.1005636329070299</v>
      </c>
      <c r="J8">
        <f t="shared" si="6"/>
        <v>1.1005636329070299</v>
      </c>
      <c r="K8">
        <f t="shared" si="7"/>
        <v>0.41326974665852889</v>
      </c>
      <c r="L8">
        <f t="shared" si="8"/>
        <v>0.586730253341471</v>
      </c>
      <c r="M8">
        <f t="shared" si="9"/>
        <v>2.4197270864500684</v>
      </c>
      <c r="N8">
        <f t="shared" si="10"/>
        <v>1.7043607250604993</v>
      </c>
    </row>
    <row r="9" spans="1:14" x14ac:dyDescent="0.25">
      <c r="A9" s="4">
        <f>IF('True_Odds_Calculator_2-way'!A10="","",'True_Odds_Calculator_2-way'!A10)</f>
        <v>2.35</v>
      </c>
      <c r="B9" s="4">
        <f>IF('True_Odds_Calculator_2-way'!B10="","",'True_Odds_Calculator_2-way'!B10)</f>
        <v>1.65</v>
      </c>
      <c r="C9" s="4">
        <f t="shared" si="0"/>
        <v>0.42553191489361702</v>
      </c>
      <c r="D9">
        <f t="shared" si="1"/>
        <v>0.60606060606060608</v>
      </c>
      <c r="E9">
        <f t="shared" si="2"/>
        <v>3.1592520954223158E-2</v>
      </c>
      <c r="F9">
        <f t="shared" si="3"/>
        <v>-0.22630560928433263</v>
      </c>
      <c r="G9">
        <v>0</v>
      </c>
      <c r="H9">
        <f t="shared" si="4"/>
        <v>0.25789813023855579</v>
      </c>
      <c r="I9">
        <f t="shared" si="5"/>
        <v>-1.0675210253672478</v>
      </c>
      <c r="J9">
        <f t="shared" si="6"/>
        <v>1.0675210253672478</v>
      </c>
      <c r="K9">
        <f t="shared" si="7"/>
        <v>0.40964242822822811</v>
      </c>
      <c r="L9">
        <f t="shared" si="8"/>
        <v>0.59035757177177173</v>
      </c>
      <c r="M9">
        <f t="shared" si="9"/>
        <v>2.4411533842457849</v>
      </c>
      <c r="N9">
        <f t="shared" si="10"/>
        <v>1.6938886664887112</v>
      </c>
    </row>
    <row r="10" spans="1:14" x14ac:dyDescent="0.25">
      <c r="A10" s="4">
        <f>IF('True_Odds_Calculator_2-way'!A11="","",'True_Odds_Calculator_2-way'!A11)</f>
        <v>2.38</v>
      </c>
      <c r="B10" s="4">
        <f>IF('True_Odds_Calculator_2-way'!B11="","",'True_Odds_Calculator_2-way'!B11)</f>
        <v>1.63</v>
      </c>
      <c r="C10" s="4">
        <f t="shared" si="0"/>
        <v>0.42016806722689076</v>
      </c>
      <c r="D10">
        <f t="shared" si="1"/>
        <v>0.61349693251533743</v>
      </c>
      <c r="E10">
        <f t="shared" si="2"/>
        <v>3.3664999742228252E-2</v>
      </c>
      <c r="F10">
        <f t="shared" si="3"/>
        <v>-0.22410682064236731</v>
      </c>
      <c r="G10">
        <v>0</v>
      </c>
      <c r="H10">
        <f t="shared" si="4"/>
        <v>0.25777182038459556</v>
      </c>
      <c r="I10">
        <f t="shared" si="5"/>
        <v>-1.0724824201463117</v>
      </c>
      <c r="J10">
        <f t="shared" si="6"/>
        <v>1.0724824201463117</v>
      </c>
      <c r="K10">
        <f t="shared" si="7"/>
        <v>0.40322162143360418</v>
      </c>
      <c r="L10">
        <f t="shared" si="8"/>
        <v>0.59677837856639582</v>
      </c>
      <c r="M10">
        <f t="shared" si="9"/>
        <v>2.4800257398019103</v>
      </c>
      <c r="N10">
        <f t="shared" si="10"/>
        <v>1.6756639246921761</v>
      </c>
    </row>
    <row r="11" spans="1:14" x14ac:dyDescent="0.25">
      <c r="A11" s="4">
        <f>IF('True_Odds_Calculator_2-way'!A12="","",'True_Odds_Calculator_2-way'!A12)</f>
        <v>2.19</v>
      </c>
      <c r="B11" s="4">
        <f>IF('True_Odds_Calculator_2-way'!B12="","",'True_Odds_Calculator_2-way'!B12)</f>
        <v>1.74</v>
      </c>
      <c r="C11" s="4">
        <f t="shared" si="0"/>
        <v>0.45662100456621008</v>
      </c>
      <c r="D11">
        <f t="shared" si="1"/>
        <v>0.57471264367816088</v>
      </c>
      <c r="E11">
        <f t="shared" si="2"/>
        <v>3.1333648244370904E-2</v>
      </c>
      <c r="F11">
        <f t="shared" si="3"/>
        <v>-0.23109221644885325</v>
      </c>
      <c r="G11">
        <v>0</v>
      </c>
      <c r="H11">
        <f t="shared" si="4"/>
        <v>0.26242586469322415</v>
      </c>
      <c r="I11">
        <f t="shared" si="5"/>
        <v>-1.0656403571953759</v>
      </c>
      <c r="J11">
        <f t="shared" si="6"/>
        <v>1.0656403571953759</v>
      </c>
      <c r="K11">
        <f t="shared" si="7"/>
        <v>0.4408953301027736</v>
      </c>
      <c r="L11">
        <f t="shared" si="8"/>
        <v>0.5591046698972264</v>
      </c>
      <c r="M11">
        <f t="shared" si="9"/>
        <v>2.2681120250624973</v>
      </c>
      <c r="N11">
        <f t="shared" si="10"/>
        <v>1.7885738643245783</v>
      </c>
    </row>
    <row r="12" spans="1:14" x14ac:dyDescent="0.25">
      <c r="A12" s="4">
        <f>IF('True_Odds_Calculator_2-way'!A13="","",'True_Odds_Calculator_2-way'!A13)</f>
        <v>2.2400000000000002</v>
      </c>
      <c r="B12" s="4">
        <f>IF('True_Odds_Calculator_2-way'!B13="","",'True_Odds_Calculator_2-way'!B13)</f>
        <v>1.7</v>
      </c>
      <c r="C12" s="4">
        <f t="shared" si="0"/>
        <v>0.4464285714285714</v>
      </c>
      <c r="D12">
        <f t="shared" si="1"/>
        <v>0.58823529411764708</v>
      </c>
      <c r="E12">
        <f t="shared" si="2"/>
        <v>3.4663865546218364E-2</v>
      </c>
      <c r="F12">
        <f t="shared" si="3"/>
        <v>-0.22794117647058831</v>
      </c>
      <c r="G12">
        <v>0</v>
      </c>
      <c r="H12">
        <f t="shared" si="4"/>
        <v>0.26260504201680673</v>
      </c>
      <c r="I12">
        <f t="shared" si="5"/>
        <v>-1.0733469768527293</v>
      </c>
      <c r="J12">
        <f t="shared" si="6"/>
        <v>1.0733469768527293</v>
      </c>
      <c r="K12">
        <f t="shared" si="7"/>
        <v>0.42900958501512831</v>
      </c>
      <c r="L12">
        <f t="shared" si="8"/>
        <v>0.5709904149848718</v>
      </c>
      <c r="M12">
        <f t="shared" si="9"/>
        <v>2.3309502512973848</v>
      </c>
      <c r="N12">
        <f t="shared" si="10"/>
        <v>1.7513428837969105</v>
      </c>
    </row>
    <row r="13" spans="1:14" x14ac:dyDescent="0.25">
      <c r="A13" s="4">
        <f>IF('True_Odds_Calculator_2-way'!A14="","",'True_Odds_Calculator_2-way'!A14)</f>
        <v>2.06</v>
      </c>
      <c r="B13" s="4">
        <f>IF('True_Odds_Calculator_2-way'!B14="","",'True_Odds_Calculator_2-way'!B14)</f>
        <v>1.78</v>
      </c>
      <c r="C13" s="4">
        <f t="shared" si="0"/>
        <v>0.4854368932038835</v>
      </c>
      <c r="D13">
        <f t="shared" si="1"/>
        <v>0.5617977528089888</v>
      </c>
      <c r="E13">
        <f t="shared" si="2"/>
        <v>4.7234646012872306E-2</v>
      </c>
      <c r="F13">
        <f t="shared" si="3"/>
        <v>-0.22548270971964657</v>
      </c>
      <c r="G13">
        <v>0</v>
      </c>
      <c r="H13">
        <f t="shared" si="4"/>
        <v>0.27271735573251882</v>
      </c>
      <c r="I13">
        <f t="shared" si="5"/>
        <v>-1.0997646755364592</v>
      </c>
      <c r="J13">
        <f t="shared" si="6"/>
        <v>1.0997646755364592</v>
      </c>
      <c r="K13">
        <f t="shared" si="7"/>
        <v>0.46173369190551583</v>
      </c>
      <c r="L13">
        <f t="shared" si="8"/>
        <v>0.53826630809448417</v>
      </c>
      <c r="M13">
        <f t="shared" si="9"/>
        <v>2.1657505560686463</v>
      </c>
      <c r="N13">
        <f t="shared" si="10"/>
        <v>1.8578164469184384</v>
      </c>
    </row>
    <row r="14" spans="1:14" x14ac:dyDescent="0.25">
      <c r="A14" s="4">
        <f>IF('True_Odds_Calculator_2-way'!A15="","",'True_Odds_Calculator_2-way'!A15)</f>
        <v>2.2200000000000002</v>
      </c>
      <c r="B14" s="4">
        <f>IF('True_Odds_Calculator_2-way'!B15="","",'True_Odds_Calculator_2-way'!B15)</f>
        <v>1.73</v>
      </c>
      <c r="C14" s="4">
        <f t="shared" si="0"/>
        <v>0.4504504504504504</v>
      </c>
      <c r="D14">
        <f t="shared" si="1"/>
        <v>0.5780346820809249</v>
      </c>
      <c r="E14">
        <f t="shared" si="2"/>
        <v>2.8485132531375301E-2</v>
      </c>
      <c r="F14">
        <f t="shared" si="3"/>
        <v>-0.2318908503879602</v>
      </c>
      <c r="G14">
        <v>0</v>
      </c>
      <c r="H14">
        <f t="shared" si="4"/>
        <v>0.2603759829193355</v>
      </c>
      <c r="I14">
        <f t="shared" si="5"/>
        <v>-1.0596407579073905</v>
      </c>
      <c r="J14">
        <f t="shared" si="6"/>
        <v>1.0596407579073905</v>
      </c>
      <c r="K14">
        <f t="shared" si="7"/>
        <v>0.43615522243331045</v>
      </c>
      <c r="L14">
        <f t="shared" si="8"/>
        <v>0.56384477756668971</v>
      </c>
      <c r="M14">
        <f t="shared" si="9"/>
        <v>2.2927617246470167</v>
      </c>
      <c r="N14">
        <f t="shared" si="10"/>
        <v>1.7735377532723946</v>
      </c>
    </row>
    <row r="15" spans="1:14" x14ac:dyDescent="0.25">
      <c r="A15" s="4">
        <f>IF('True_Odds_Calculator_2-way'!A16="","",'True_Odds_Calculator_2-way'!A16)</f>
        <v>2.37</v>
      </c>
      <c r="B15" s="4">
        <f>IF('True_Odds_Calculator_2-way'!B16="","",'True_Odds_Calculator_2-way'!B16)</f>
        <v>1.62</v>
      </c>
      <c r="C15" s="4">
        <f t="shared" si="0"/>
        <v>0.42194092827004215</v>
      </c>
      <c r="D15">
        <f t="shared" si="1"/>
        <v>0.61728395061728392</v>
      </c>
      <c r="E15">
        <f t="shared" si="2"/>
        <v>3.9224878887325954E-2</v>
      </c>
      <c r="F15">
        <f t="shared" si="3"/>
        <v>-0.22123248424232966</v>
      </c>
      <c r="G15">
        <v>0</v>
      </c>
      <c r="H15">
        <f t="shared" si="4"/>
        <v>0.26045736312965562</v>
      </c>
      <c r="I15">
        <f t="shared" si="5"/>
        <v>-1.0850353103361388</v>
      </c>
      <c r="J15">
        <f t="shared" si="6"/>
        <v>1.0850353103361388</v>
      </c>
      <c r="K15">
        <f t="shared" si="7"/>
        <v>0.40217199013268901</v>
      </c>
      <c r="L15">
        <f t="shared" si="8"/>
        <v>0.59782800986731122</v>
      </c>
      <c r="M15">
        <f t="shared" si="9"/>
        <v>2.4864983751605103</v>
      </c>
      <c r="N15">
        <f t="shared" si="10"/>
        <v>1.672721892408406</v>
      </c>
    </row>
    <row r="16" spans="1:14" x14ac:dyDescent="0.25">
      <c r="A16" s="4">
        <f>IF('True_Odds_Calculator_2-way'!A17="","",'True_Odds_Calculator_2-way'!A17)</f>
        <v>1.85</v>
      </c>
      <c r="B16" s="4">
        <f>IF('True_Odds_Calculator_2-way'!B17="","",'True_Odds_Calculator_2-way'!B17)</f>
        <v>2.0299999999999998</v>
      </c>
      <c r="C16" s="4">
        <f t="shared" si="0"/>
        <v>0.54054054054054046</v>
      </c>
      <c r="D16">
        <f t="shared" si="1"/>
        <v>0.49261083743842371</v>
      </c>
      <c r="E16">
        <f t="shared" si="2"/>
        <v>3.315137797896428E-2</v>
      </c>
      <c r="F16">
        <f t="shared" si="3"/>
        <v>-0.23312475036612956</v>
      </c>
      <c r="G16">
        <v>0</v>
      </c>
      <c r="H16">
        <f t="shared" si="4"/>
        <v>0.26627612834509384</v>
      </c>
      <c r="I16">
        <f t="shared" si="5"/>
        <v>-1.0687396570715308</v>
      </c>
      <c r="J16">
        <f t="shared" si="6"/>
        <v>1.0687396570715308</v>
      </c>
      <c r="K16">
        <f t="shared" si="7"/>
        <v>0.52399127907708287</v>
      </c>
      <c r="L16">
        <f t="shared" si="8"/>
        <v>0.47600872092291718</v>
      </c>
      <c r="M16">
        <f t="shared" si="9"/>
        <v>1.9084287085108012</v>
      </c>
      <c r="N16">
        <f t="shared" si="10"/>
        <v>2.1008018467836762</v>
      </c>
    </row>
    <row r="17" spans="1:14" x14ac:dyDescent="0.25">
      <c r="A17" s="4">
        <f>IF('True_Odds_Calculator_2-way'!A18="","",'True_Odds_Calculator_2-way'!A18)</f>
        <v>1.86</v>
      </c>
      <c r="B17" s="4">
        <f>IF('True_Odds_Calculator_2-way'!B18="","",'True_Odds_Calculator_2-way'!B18)</f>
        <v>2.0099999999999998</v>
      </c>
      <c r="C17" s="4">
        <f t="shared" si="0"/>
        <v>0.5376344086021505</v>
      </c>
      <c r="D17">
        <f t="shared" si="1"/>
        <v>0.49751243781094534</v>
      </c>
      <c r="E17">
        <f t="shared" si="2"/>
        <v>3.5146846413095734E-2</v>
      </c>
      <c r="F17">
        <f t="shared" si="3"/>
        <v>-0.2323329588616061</v>
      </c>
      <c r="G17">
        <v>0</v>
      </c>
      <c r="H17">
        <f t="shared" si="4"/>
        <v>0.26747980527470178</v>
      </c>
      <c r="I17">
        <f t="shared" si="5"/>
        <v>-1.0729761966090035</v>
      </c>
      <c r="J17">
        <f t="shared" si="6"/>
        <v>1.0729761966090035</v>
      </c>
      <c r="K17">
        <f t="shared" si="7"/>
        <v>0.52008583750279591</v>
      </c>
      <c r="L17">
        <f t="shared" si="8"/>
        <v>0.47991416249720437</v>
      </c>
      <c r="M17">
        <f t="shared" si="9"/>
        <v>1.9227595290837431</v>
      </c>
      <c r="N17">
        <f t="shared" si="10"/>
        <v>2.0837059585750928</v>
      </c>
    </row>
    <row r="18" spans="1:14" x14ac:dyDescent="0.25">
      <c r="A18" s="4">
        <f>IF('True_Odds_Calculator_2-way'!A19="","",'True_Odds_Calculator_2-way'!A19)</f>
        <v>1.44</v>
      </c>
      <c r="B18" s="4">
        <f>IF('True_Odds_Calculator_2-way'!B19="","",'True_Odds_Calculator_2-way'!B19)</f>
        <v>2.88</v>
      </c>
      <c r="C18" s="4">
        <f t="shared" si="0"/>
        <v>0.69444444444444442</v>
      </c>
      <c r="D18">
        <f t="shared" si="1"/>
        <v>0.34722222222222221</v>
      </c>
      <c r="E18">
        <f t="shared" si="2"/>
        <v>4.1666666666666519E-2</v>
      </c>
      <c r="F18">
        <f t="shared" si="3"/>
        <v>-0.19945987654321007</v>
      </c>
      <c r="G18">
        <v>0</v>
      </c>
      <c r="H18">
        <f t="shared" si="4"/>
        <v>0.24112654320987653</v>
      </c>
      <c r="I18">
        <f t="shared" si="5"/>
        <v>-1.0994987428338556</v>
      </c>
      <c r="J18">
        <f t="shared" si="6"/>
        <v>1.0994987428338556</v>
      </c>
      <c r="K18">
        <f t="shared" si="7"/>
        <v>0.67395461106099597</v>
      </c>
      <c r="L18">
        <f t="shared" si="8"/>
        <v>0.32604538893900414</v>
      </c>
      <c r="M18">
        <f t="shared" si="9"/>
        <v>1.4837794468468968</v>
      </c>
      <c r="N18">
        <f t="shared" si="10"/>
        <v>3.0670576365276485</v>
      </c>
    </row>
    <row r="19" spans="1:14" x14ac:dyDescent="0.25">
      <c r="A19" s="4">
        <f>IF('True_Odds_Calculator_2-way'!A20="","",'True_Odds_Calculator_2-way'!A20)</f>
        <v>1.88</v>
      </c>
      <c r="B19" s="4">
        <f>IF('True_Odds_Calculator_2-way'!B20="","",'True_Odds_Calculator_2-way'!B20)</f>
        <v>2</v>
      </c>
      <c r="C19" s="4">
        <f t="shared" si="0"/>
        <v>0.53191489361702127</v>
      </c>
      <c r="D19">
        <f t="shared" si="1"/>
        <v>0.5</v>
      </c>
      <c r="E19">
        <f t="shared" si="2"/>
        <v>3.1914893617021267E-2</v>
      </c>
      <c r="F19">
        <f t="shared" si="3"/>
        <v>-0.23404255319148937</v>
      </c>
      <c r="G19">
        <v>0</v>
      </c>
      <c r="H19">
        <f t="shared" si="4"/>
        <v>0.26595744680851063</v>
      </c>
      <c r="I19">
        <f t="shared" si="5"/>
        <v>-1.0660035817780522</v>
      </c>
      <c r="J19">
        <f t="shared" si="6"/>
        <v>1.0660035817780522</v>
      </c>
      <c r="K19">
        <f t="shared" si="7"/>
        <v>0.51597373362761745</v>
      </c>
      <c r="L19">
        <f t="shared" si="8"/>
        <v>0.48402626637238261</v>
      </c>
      <c r="M19">
        <f t="shared" si="9"/>
        <v>1.9380831519646857</v>
      </c>
      <c r="N19">
        <f t="shared" si="10"/>
        <v>2.0660035817780522</v>
      </c>
    </row>
    <row r="20" spans="1:14" x14ac:dyDescent="0.25">
      <c r="A20" s="4">
        <f>IF('True_Odds_Calculator_2-way'!A21="","",'True_Odds_Calculator_2-way'!A21)</f>
        <v>1.88</v>
      </c>
      <c r="B20" s="4">
        <f>IF('True_Odds_Calculator_2-way'!B21="","",'True_Odds_Calculator_2-way'!B21)</f>
        <v>2.0299999999999998</v>
      </c>
      <c r="C20" s="4">
        <f t="shared" si="0"/>
        <v>0.53191489361702127</v>
      </c>
      <c r="D20">
        <f t="shared" si="1"/>
        <v>0.49261083743842371</v>
      </c>
      <c r="E20">
        <f t="shared" si="2"/>
        <v>2.4525731055444977E-2</v>
      </c>
      <c r="F20">
        <f t="shared" si="3"/>
        <v>-0.23750131013520592</v>
      </c>
      <c r="G20">
        <v>0</v>
      </c>
      <c r="H20">
        <f t="shared" si="4"/>
        <v>0.2620270411906509</v>
      </c>
      <c r="I20">
        <f t="shared" si="5"/>
        <v>-1.0503645397539194</v>
      </c>
      <c r="J20">
        <f t="shared" si="6"/>
        <v>1.0503645397539194</v>
      </c>
      <c r="K20">
        <f t="shared" si="7"/>
        <v>0.51966387444698414</v>
      </c>
      <c r="L20">
        <f t="shared" si="8"/>
        <v>0.48033612555301569</v>
      </c>
      <c r="M20">
        <f t="shared" si="9"/>
        <v>1.9243207949834495</v>
      </c>
      <c r="N20">
        <f t="shared" si="10"/>
        <v>2.081875475946537</v>
      </c>
    </row>
    <row r="21" spans="1:14" x14ac:dyDescent="0.25">
      <c r="A21" s="4">
        <f>IF('True_Odds_Calculator_2-way'!A22="","",'True_Odds_Calculator_2-way'!A22)</f>
        <v>1.81</v>
      </c>
      <c r="B21" s="4">
        <f>IF('True_Odds_Calculator_2-way'!B22="","",'True_Odds_Calculator_2-way'!B22)</f>
        <v>2.1</v>
      </c>
      <c r="C21" s="4">
        <f t="shared" si="0"/>
        <v>0.5524861878453039</v>
      </c>
      <c r="D21">
        <f t="shared" si="1"/>
        <v>0.47619047619047616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0.5381794367133228</v>
      </c>
      <c r="L21">
        <f t="shared" si="8"/>
        <v>0.46182056328667725</v>
      </c>
      <c r="M21">
        <f t="shared" si="9"/>
        <v>1.8581163303210331</v>
      </c>
      <c r="N21">
        <f t="shared" si="10"/>
        <v>2.1653431646335015</v>
      </c>
    </row>
    <row r="22" spans="1:14" x14ac:dyDescent="0.25">
      <c r="A22" s="4">
        <f>IF('True_Odds_Calculator_2-way'!A23="","",'True_Odds_Calculator_2-way'!A23)</f>
        <v>1.54</v>
      </c>
      <c r="B22" s="4">
        <f>IF('True_Odds_Calculator_2-way'!B23="","",'True_Odds_Calculator_2-way'!B23)</f>
        <v>2.6</v>
      </c>
      <c r="C22" s="4">
        <f t="shared" si="0"/>
        <v>0.64935064935064934</v>
      </c>
      <c r="D22">
        <f t="shared" si="1"/>
        <v>0.38461538461538458</v>
      </c>
      <c r="E22">
        <f t="shared" si="2"/>
        <v>3.3966033966033926E-2</v>
      </c>
      <c r="F22">
        <f t="shared" si="3"/>
        <v>-0.2157842157842158</v>
      </c>
      <c r="G22">
        <v>0</v>
      </c>
      <c r="H22">
        <f t="shared" si="4"/>
        <v>0.24975024975024973</v>
      </c>
      <c r="I22">
        <f t="shared" si="5"/>
        <v>-1.075828707279838</v>
      </c>
      <c r="J22">
        <f t="shared" si="6"/>
        <v>1.075828707279838</v>
      </c>
      <c r="K22">
        <f t="shared" si="7"/>
        <v>0.63253207255681121</v>
      </c>
      <c r="L22">
        <f t="shared" si="8"/>
        <v>0.36746792744318868</v>
      </c>
      <c r="M22">
        <f t="shared" si="9"/>
        <v>1.5809475019311128</v>
      </c>
      <c r="N22">
        <f t="shared" si="10"/>
        <v>2.7213259316477414</v>
      </c>
    </row>
    <row r="23" spans="1:14" x14ac:dyDescent="0.25">
      <c r="A23" s="4">
        <f>IF('True_Odds_Calculator_2-way'!A24="","",'True_Odds_Calculator_2-way'!A24)</f>
        <v>1.71</v>
      </c>
      <c r="B23" s="4">
        <f>IF('True_Odds_Calculator_2-way'!B24="","",'True_Odds_Calculator_2-way'!B24)</f>
        <v>2.25</v>
      </c>
      <c r="C23" s="4">
        <f t="shared" si="0"/>
        <v>0.58479532163742687</v>
      </c>
      <c r="D23">
        <f t="shared" si="1"/>
        <v>0.44444444444444442</v>
      </c>
      <c r="E23">
        <f t="shared" si="2"/>
        <v>2.9239766081871288E-2</v>
      </c>
      <c r="F23">
        <f t="shared" si="3"/>
        <v>-0.2306692657569851</v>
      </c>
      <c r="G23">
        <v>0</v>
      </c>
      <c r="H23">
        <f t="shared" si="4"/>
        <v>0.25990903183885639</v>
      </c>
      <c r="I23">
        <f t="shared" si="5"/>
        <v>-1.0614897848685503</v>
      </c>
      <c r="J23">
        <f t="shared" si="6"/>
        <v>1.0614897848685503</v>
      </c>
      <c r="K23">
        <f t="shared" si="7"/>
        <v>0.57023669616511363</v>
      </c>
      <c r="L23">
        <f t="shared" si="8"/>
        <v>0.42976330383488626</v>
      </c>
      <c r="M23">
        <f t="shared" si="9"/>
        <v>1.753657747256671</v>
      </c>
      <c r="N23">
        <f t="shared" si="10"/>
        <v>2.3268622310856886</v>
      </c>
    </row>
    <row r="24" spans="1:14" x14ac:dyDescent="0.25">
      <c r="A24" s="4">
        <f>IF('True_Odds_Calculator_2-way'!A25="","",'True_Odds_Calculator_2-way'!A25)</f>
        <v>1.79</v>
      </c>
      <c r="B24" s="4">
        <f>IF('True_Odds_Calculator_2-way'!B25="","",'True_Odds_Calculator_2-way'!B25)</f>
        <v>2.13</v>
      </c>
      <c r="C24" s="4">
        <f t="shared" si="0"/>
        <v>0.55865921787709494</v>
      </c>
      <c r="D24">
        <f t="shared" si="1"/>
        <v>0.46948356807511737</v>
      </c>
      <c r="E24">
        <f t="shared" si="2"/>
        <v>2.8142785952212312E-2</v>
      </c>
      <c r="F24">
        <f t="shared" si="3"/>
        <v>-0.2341385369947806</v>
      </c>
      <c r="G24">
        <v>0</v>
      </c>
      <c r="H24">
        <f t="shared" si="4"/>
        <v>0.26228132294699291</v>
      </c>
      <c r="I24">
        <f t="shared" si="5"/>
        <v>-1.0583936671670078</v>
      </c>
      <c r="J24">
        <f t="shared" si="6"/>
        <v>1.0583936671670078</v>
      </c>
      <c r="K24">
        <f t="shared" si="7"/>
        <v>0.5446234509412119</v>
      </c>
      <c r="L24">
        <f t="shared" si="8"/>
        <v>0.45537654905878816</v>
      </c>
      <c r="M24">
        <f t="shared" si="9"/>
        <v>1.8361309970619364</v>
      </c>
      <c r="N24">
        <f t="shared" si="10"/>
        <v>2.1959848438987186</v>
      </c>
    </row>
    <row r="25" spans="1:14" x14ac:dyDescent="0.25">
      <c r="A25" s="4">
        <f>IF('True_Odds_Calculator_2-way'!A26="","",'True_Odds_Calculator_2-way'!A26)</f>
        <v>2.0699999999999998</v>
      </c>
      <c r="B25" s="4">
        <f>IF('True_Odds_Calculator_2-way'!B26="","",'True_Odds_Calculator_2-way'!B26)</f>
        <v>1.85</v>
      </c>
      <c r="C25" s="4">
        <f t="shared" si="0"/>
        <v>0.48309178743961356</v>
      </c>
      <c r="D25">
        <f t="shared" si="1"/>
        <v>0.54054054054054046</v>
      </c>
      <c r="E25">
        <f t="shared" si="2"/>
        <v>2.3632327980154022E-2</v>
      </c>
      <c r="F25">
        <f t="shared" si="3"/>
        <v>-0.2374983679331506</v>
      </c>
      <c r="G25">
        <v>0</v>
      </c>
      <c r="H25">
        <f t="shared" si="4"/>
        <v>0.26113069591330457</v>
      </c>
      <c r="I25">
        <f t="shared" si="5"/>
        <v>-1.0485729457933801</v>
      </c>
      <c r="J25">
        <f t="shared" si="6"/>
        <v>1.0485729457933801</v>
      </c>
      <c r="K25">
        <f t="shared" si="7"/>
        <v>0.47125951908672531</v>
      </c>
      <c r="L25">
        <f t="shared" si="8"/>
        <v>0.52874048091327497</v>
      </c>
      <c r="M25">
        <f t="shared" si="9"/>
        <v>2.1219730519989164</v>
      </c>
      <c r="N25">
        <f t="shared" si="10"/>
        <v>1.8912870039243732</v>
      </c>
    </row>
    <row r="26" spans="1:14" x14ac:dyDescent="0.25">
      <c r="A26" s="4">
        <f>IF('True_Odds_Calculator_2-way'!A27="","",'True_Odds_Calculator_2-way'!A27)</f>
        <v>1.58</v>
      </c>
      <c r="B26" s="4">
        <f>IF('True_Odds_Calculator_2-way'!B27="","",'True_Odds_Calculator_2-way'!B27)</f>
        <v>2.5</v>
      </c>
      <c r="C26" s="4">
        <f t="shared" si="0"/>
        <v>0.63291139240506322</v>
      </c>
      <c r="D26">
        <f t="shared" si="1"/>
        <v>0.4</v>
      </c>
      <c r="E26">
        <f t="shared" si="2"/>
        <v>3.2911392405063244E-2</v>
      </c>
      <c r="F26">
        <f t="shared" si="3"/>
        <v>-0.22025316455696209</v>
      </c>
      <c r="G26">
        <v>0</v>
      </c>
      <c r="H26">
        <f t="shared" si="4"/>
        <v>0.25316455696202528</v>
      </c>
      <c r="I26">
        <f t="shared" si="5"/>
        <v>-1.0721125348377945</v>
      </c>
      <c r="J26">
        <f t="shared" si="6"/>
        <v>1.0721125348377945</v>
      </c>
      <c r="K26">
        <f t="shared" si="7"/>
        <v>0.61658923335991145</v>
      </c>
      <c r="L26">
        <f t="shared" si="8"/>
        <v>0.38341076664008866</v>
      </c>
      <c r="M26">
        <f t="shared" si="9"/>
        <v>1.6218252702059208</v>
      </c>
      <c r="N26">
        <f t="shared" si="10"/>
        <v>2.6081688022566918</v>
      </c>
    </row>
    <row r="27" spans="1:14" x14ac:dyDescent="0.25">
      <c r="A27" s="4">
        <f>IF('True_Odds_Calculator_2-way'!A28="","",'True_Odds_Calculator_2-way'!A28)</f>
        <v>2.0699999999999998</v>
      </c>
      <c r="B27" s="4">
        <f>IF('True_Odds_Calculator_2-way'!B28="","",'True_Odds_Calculator_2-way'!B28)</f>
        <v>1.83</v>
      </c>
      <c r="C27" s="4">
        <f t="shared" si="0"/>
        <v>0.48309178743961356</v>
      </c>
      <c r="D27">
        <f t="shared" si="1"/>
        <v>0.54644808743169393</v>
      </c>
      <c r="E27">
        <f t="shared" si="2"/>
        <v>2.9539874871307603E-2</v>
      </c>
      <c r="F27">
        <f t="shared" si="3"/>
        <v>-0.23444470842902765</v>
      </c>
      <c r="G27">
        <v>0</v>
      </c>
      <c r="H27">
        <f t="shared" si="4"/>
        <v>0.26398458330033525</v>
      </c>
      <c r="I27">
        <f t="shared" si="5"/>
        <v>-1.0611311532512866</v>
      </c>
      <c r="J27">
        <f t="shared" si="6"/>
        <v>1.0611311532512866</v>
      </c>
      <c r="K27">
        <f t="shared" si="7"/>
        <v>0.46829407167694814</v>
      </c>
      <c r="L27">
        <f t="shared" si="8"/>
        <v>0.53170592832305175</v>
      </c>
      <c r="M27">
        <f t="shared" si="9"/>
        <v>2.1354103339788768</v>
      </c>
      <c r="N27">
        <f t="shared" si="10"/>
        <v>1.8807388571985679</v>
      </c>
    </row>
    <row r="28" spans="1:14" x14ac:dyDescent="0.25">
      <c r="A28" s="4">
        <f>IF('True_Odds_Calculator_2-way'!A29="","",'True_Odds_Calculator_2-way'!A29)</f>
        <v>2.11</v>
      </c>
      <c r="B28" s="4">
        <f>IF('True_Odds_Calculator_2-way'!B29="","",'True_Odds_Calculator_2-way'!B29)</f>
        <v>1.79</v>
      </c>
      <c r="C28" s="4">
        <f t="shared" si="0"/>
        <v>0.47393364928909953</v>
      </c>
      <c r="D28">
        <f t="shared" si="1"/>
        <v>0.55865921787709494</v>
      </c>
      <c r="E28">
        <f t="shared" si="2"/>
        <v>3.2592867166194583E-2</v>
      </c>
      <c r="F28">
        <f t="shared" si="3"/>
        <v>-0.23217453467129112</v>
      </c>
      <c r="G28">
        <v>0</v>
      </c>
      <c r="H28">
        <f t="shared" si="4"/>
        <v>0.26476740183748576</v>
      </c>
      <c r="I28">
        <f t="shared" si="5"/>
        <v>-1.0678861770883312</v>
      </c>
      <c r="J28">
        <f t="shared" si="6"/>
        <v>1.0678861770883312</v>
      </c>
      <c r="K28">
        <f t="shared" si="7"/>
        <v>0.45759183965236705</v>
      </c>
      <c r="L28">
        <f t="shared" si="8"/>
        <v>0.54240816034763273</v>
      </c>
      <c r="M28">
        <f t="shared" si="9"/>
        <v>2.1853536565680476</v>
      </c>
      <c r="N28">
        <f t="shared" si="10"/>
        <v>1.8436300798997822</v>
      </c>
    </row>
    <row r="29" spans="1:14" x14ac:dyDescent="0.25">
      <c r="A29" s="4">
        <f>IF('True_Odds_Calculator_2-way'!A30="","",'True_Odds_Calculator_2-way'!A30)</f>
        <v>1.66</v>
      </c>
      <c r="B29" s="4">
        <f>IF('True_Odds_Calculator_2-way'!B30="","",'True_Odds_Calculator_2-way'!B30)</f>
        <v>2.33</v>
      </c>
      <c r="C29" s="4">
        <f t="shared" si="0"/>
        <v>0.60240963855421692</v>
      </c>
      <c r="D29">
        <f t="shared" si="1"/>
        <v>0.42918454935622319</v>
      </c>
      <c r="E29">
        <f t="shared" si="2"/>
        <v>3.1594187910440219E-2</v>
      </c>
      <c r="F29">
        <f t="shared" si="3"/>
        <v>-0.22695072134029659</v>
      </c>
      <c r="G29">
        <v>0</v>
      </c>
      <c r="H29">
        <f t="shared" si="4"/>
        <v>0.25854490925073687</v>
      </c>
      <c r="I29">
        <f t="shared" si="5"/>
        <v>-1.0673385899176775</v>
      </c>
      <c r="J29">
        <f t="shared" si="6"/>
        <v>1.0673385899176775</v>
      </c>
      <c r="K29">
        <f t="shared" si="7"/>
        <v>0.58670176980636279</v>
      </c>
      <c r="L29">
        <f t="shared" si="8"/>
        <v>0.41329823019363698</v>
      </c>
      <c r="M29">
        <f t="shared" si="9"/>
        <v>1.7044434693456672</v>
      </c>
      <c r="N29">
        <f t="shared" si="10"/>
        <v>2.4195603245905111</v>
      </c>
    </row>
    <row r="30" spans="1:14" x14ac:dyDescent="0.25">
      <c r="A30" s="4">
        <f>IF('True_Odds_Calculator_2-way'!A31="","",'True_Odds_Calculator_2-way'!A31)</f>
        <v>2.35</v>
      </c>
      <c r="B30" s="4">
        <f>IF('True_Odds_Calculator_2-way'!B31="","",'True_Odds_Calculator_2-way'!B31)</f>
        <v>1.66</v>
      </c>
      <c r="C30" s="4">
        <f t="shared" si="0"/>
        <v>0.42553191489361702</v>
      </c>
      <c r="D30">
        <f t="shared" si="1"/>
        <v>0.60240963855421692</v>
      </c>
      <c r="E30">
        <f t="shared" si="2"/>
        <v>2.7941553447834E-2</v>
      </c>
      <c r="F30">
        <f t="shared" si="3"/>
        <v>-0.22840297359651363</v>
      </c>
      <c r="G30">
        <v>0</v>
      </c>
      <c r="H30">
        <f t="shared" si="4"/>
        <v>0.25634452704434763</v>
      </c>
      <c r="I30">
        <f t="shared" si="5"/>
        <v>-1.0594028769395474</v>
      </c>
      <c r="J30">
        <f t="shared" si="6"/>
        <v>1.0594028769395474</v>
      </c>
      <c r="K30">
        <f t="shared" si="7"/>
        <v>0.41148980196106721</v>
      </c>
      <c r="L30">
        <f t="shared" si="8"/>
        <v>0.58851019803893267</v>
      </c>
      <c r="M30">
        <f t="shared" si="9"/>
        <v>2.4301938838683887</v>
      </c>
      <c r="N30">
        <f t="shared" si="10"/>
        <v>1.6992058987801013</v>
      </c>
    </row>
    <row r="31" spans="1:14" x14ac:dyDescent="0.25">
      <c r="A31" s="4">
        <f>IF('True_Odds_Calculator_2-way'!A32="","",'True_Odds_Calculator_2-way'!A32)</f>
        <v>2.06</v>
      </c>
      <c r="B31" s="4">
        <f>IF('True_Odds_Calculator_2-way'!B32="","",'True_Odds_Calculator_2-way'!B32)</f>
        <v>1.85</v>
      </c>
      <c r="C31" s="4">
        <f t="shared" si="0"/>
        <v>0.4854368932038835</v>
      </c>
      <c r="D31">
        <f t="shared" si="1"/>
        <v>0.54054054054054046</v>
      </c>
      <c r="E31">
        <f t="shared" si="2"/>
        <v>2.5977433744424072E-2</v>
      </c>
      <c r="F31">
        <f t="shared" si="3"/>
        <v>-0.23642088690632379</v>
      </c>
      <c r="G31">
        <v>0</v>
      </c>
      <c r="H31">
        <f t="shared" si="4"/>
        <v>0.26239832065074781</v>
      </c>
      <c r="I31">
        <f t="shared" si="5"/>
        <v>-1.0535074339697479</v>
      </c>
      <c r="J31">
        <f t="shared" si="6"/>
        <v>1.0535074339697479</v>
      </c>
      <c r="K31">
        <f t="shared" si="7"/>
        <v>0.47242951431782315</v>
      </c>
      <c r="L31">
        <f t="shared" si="8"/>
        <v>0.52757048568217679</v>
      </c>
      <c r="M31">
        <f t="shared" si="9"/>
        <v>2.1167178800079327</v>
      </c>
      <c r="N31">
        <f t="shared" si="10"/>
        <v>1.8954813188742858</v>
      </c>
    </row>
    <row r="32" spans="1:14" x14ac:dyDescent="0.25">
      <c r="A32" s="4">
        <f>IF('True_Odds_Calculator_2-way'!A33="","",'True_Odds_Calculator_2-way'!A33)</f>
        <v>1.7</v>
      </c>
      <c r="B32" s="4">
        <f>IF('True_Odds_Calculator_2-way'!B33="","",'True_Odds_Calculator_2-way'!B33)</f>
        <v>2.27</v>
      </c>
      <c r="C32" s="4">
        <f t="shared" si="0"/>
        <v>0.58823529411764708</v>
      </c>
      <c r="D32">
        <f t="shared" si="1"/>
        <v>0.44052863436123346</v>
      </c>
      <c r="E32">
        <f t="shared" si="2"/>
        <v>2.876392847888054E-2</v>
      </c>
      <c r="F32">
        <f t="shared" si="3"/>
        <v>-0.23037056232184505</v>
      </c>
      <c r="G32">
        <v>0</v>
      </c>
      <c r="H32">
        <f t="shared" si="4"/>
        <v>0.25913449080072559</v>
      </c>
      <c r="I32">
        <f t="shared" si="5"/>
        <v>-1.0605938867332434</v>
      </c>
      <c r="J32">
        <f t="shared" si="6"/>
        <v>1.0605938867332434</v>
      </c>
      <c r="K32">
        <f t="shared" si="7"/>
        <v>0.5739158503406081</v>
      </c>
      <c r="L32">
        <f t="shared" si="8"/>
        <v>0.42608414965939195</v>
      </c>
      <c r="M32">
        <f t="shared" si="9"/>
        <v>1.7424157207132702</v>
      </c>
      <c r="N32">
        <f t="shared" si="10"/>
        <v>2.3469542361512192</v>
      </c>
    </row>
    <row r="33" spans="1:14" x14ac:dyDescent="0.25">
      <c r="A33" s="4">
        <f>IF('True_Odds_Calculator_2-way'!A34="","",'True_Odds_Calculator_2-way'!A34)</f>
        <v>2.23</v>
      </c>
      <c r="B33" s="4">
        <f>IF('True_Odds_Calculator_2-way'!B34="","",'True_Odds_Calculator_2-way'!B34)</f>
        <v>1.72</v>
      </c>
      <c r="C33" s="4">
        <f t="shared" si="0"/>
        <v>0.44843049327354262</v>
      </c>
      <c r="D33">
        <f t="shared" si="1"/>
        <v>0.58139534883720934</v>
      </c>
      <c r="E33">
        <f t="shared" si="2"/>
        <v>2.982584211075201E-2</v>
      </c>
      <c r="F33">
        <f t="shared" si="3"/>
        <v>-0.23088956095526114</v>
      </c>
      <c r="G33">
        <v>0</v>
      </c>
      <c r="H33">
        <f t="shared" si="4"/>
        <v>0.26071540306601315</v>
      </c>
      <c r="I33">
        <f t="shared" si="5"/>
        <v>-1.0626278551055641</v>
      </c>
      <c r="J33">
        <f t="shared" si="6"/>
        <v>1.0626278551055641</v>
      </c>
      <c r="K33">
        <f t="shared" si="7"/>
        <v>0.43345731074801436</v>
      </c>
      <c r="L33">
        <f t="shared" si="8"/>
        <v>0.56654268925198559</v>
      </c>
      <c r="M33">
        <f t="shared" si="9"/>
        <v>2.3070322617798436</v>
      </c>
      <c r="N33">
        <f t="shared" si="10"/>
        <v>1.7650920556760061</v>
      </c>
    </row>
    <row r="34" spans="1:14" x14ac:dyDescent="0.25">
      <c r="A34" s="4">
        <f>IF('True_Odds_Calculator_2-way'!A35="","",'True_Odds_Calculator_2-way'!A35)</f>
        <v>1.59</v>
      </c>
      <c r="B34" s="4">
        <f>IF('True_Odds_Calculator_2-way'!B35="","",'True_Odds_Calculator_2-way'!B35)</f>
        <v>2.4700000000000002</v>
      </c>
      <c r="C34" s="4">
        <f t="shared" si="0"/>
        <v>0.62893081761006286</v>
      </c>
      <c r="D34">
        <f t="shared" si="1"/>
        <v>0.40485829959514169</v>
      </c>
      <c r="E34">
        <f t="shared" si="2"/>
        <v>3.37891172052045E-2</v>
      </c>
      <c r="F34">
        <f t="shared" si="3"/>
        <v>-0.22083874417538774</v>
      </c>
      <c r="G34">
        <v>0</v>
      </c>
      <c r="H34">
        <f t="shared" si="4"/>
        <v>0.25462786138059224</v>
      </c>
      <c r="I34">
        <f t="shared" si="5"/>
        <v>-1.0737800400040409</v>
      </c>
      <c r="J34">
        <f t="shared" si="6"/>
        <v>1.0737800400040409</v>
      </c>
      <c r="K34">
        <f t="shared" si="7"/>
        <v>0.61217110375510797</v>
      </c>
      <c r="L34">
        <f t="shared" si="8"/>
        <v>0.38782889624489203</v>
      </c>
      <c r="M34">
        <f t="shared" si="9"/>
        <v>1.6335302236023845</v>
      </c>
      <c r="N34">
        <f t="shared" si="10"/>
        <v>2.5784566588059405</v>
      </c>
    </row>
    <row r="35" spans="1:14" x14ac:dyDescent="0.25">
      <c r="A35" s="4">
        <f>IF('True_Odds_Calculator_2-way'!A36="","",'True_Odds_Calculator_2-way'!A36)</f>
        <v>1.83</v>
      </c>
      <c r="B35" s="4">
        <f>IF('True_Odds_Calculator_2-way'!B36="","",'True_Odds_Calculator_2-way'!B36)</f>
        <v>2.0699999999999998</v>
      </c>
      <c r="C35" s="4">
        <f t="shared" si="0"/>
        <v>0.54644808743169393</v>
      </c>
      <c r="D35">
        <f t="shared" si="1"/>
        <v>0.48309178743961356</v>
      </c>
      <c r="E35">
        <f t="shared" si="2"/>
        <v>2.9539874871307603E-2</v>
      </c>
      <c r="F35">
        <f t="shared" si="3"/>
        <v>-0.23444470842902765</v>
      </c>
      <c r="G35">
        <v>0</v>
      </c>
      <c r="H35">
        <f t="shared" si="4"/>
        <v>0.26398458330033525</v>
      </c>
      <c r="I35">
        <f t="shared" si="5"/>
        <v>-1.0611311532512866</v>
      </c>
      <c r="J35">
        <f t="shared" si="6"/>
        <v>1.0611311532512866</v>
      </c>
      <c r="K35">
        <f t="shared" si="7"/>
        <v>0.53170592832305175</v>
      </c>
      <c r="L35">
        <f t="shared" si="8"/>
        <v>0.46829407167694814</v>
      </c>
      <c r="M35">
        <f t="shared" si="9"/>
        <v>1.8807388571985679</v>
      </c>
      <c r="N35">
        <f t="shared" si="10"/>
        <v>2.1354103339788768</v>
      </c>
    </row>
    <row r="36" spans="1:14" x14ac:dyDescent="0.25">
      <c r="A36" s="4">
        <f>IF('True_Odds_Calculator_2-way'!A37="","",'True_Odds_Calculator_2-way'!A37)</f>
        <v>2.14</v>
      </c>
      <c r="B36" s="4">
        <f>IF('True_Odds_Calculator_2-way'!B37="","",'True_Odds_Calculator_2-way'!B37)</f>
        <v>1.77</v>
      </c>
      <c r="C36" s="4">
        <f t="shared" si="0"/>
        <v>0.46728971962616822</v>
      </c>
      <c r="D36">
        <f t="shared" si="1"/>
        <v>0.56497175141242939</v>
      </c>
      <c r="E36">
        <f t="shared" si="2"/>
        <v>3.2261471038597556E-2</v>
      </c>
      <c r="F36">
        <f t="shared" si="3"/>
        <v>-0.2317440202756218</v>
      </c>
      <c r="G36">
        <v>0</v>
      </c>
      <c r="H36">
        <f t="shared" si="4"/>
        <v>0.26400549131421935</v>
      </c>
      <c r="I36">
        <f t="shared" si="5"/>
        <v>-1.0673385899176768</v>
      </c>
      <c r="J36">
        <f t="shared" si="6"/>
        <v>1.0673385899176768</v>
      </c>
      <c r="K36">
        <f t="shared" si="7"/>
        <v>0.45110760602631583</v>
      </c>
      <c r="L36">
        <f t="shared" si="8"/>
        <v>0.54889239397368417</v>
      </c>
      <c r="M36">
        <f t="shared" si="9"/>
        <v>2.2167659925061516</v>
      </c>
      <c r="N36">
        <f t="shared" si="10"/>
        <v>1.8218507142366114</v>
      </c>
    </row>
    <row r="37" spans="1:14" x14ac:dyDescent="0.25">
      <c r="A37" s="4">
        <f>IF('True_Odds_Calculator_2-way'!A38="","",'True_Odds_Calculator_2-way'!A38)</f>
        <v>2.36</v>
      </c>
      <c r="B37" s="4">
        <f>IF('True_Odds_Calculator_2-way'!B38="","",'True_Odds_Calculator_2-way'!B38)</f>
        <v>1.64</v>
      </c>
      <c r="C37" s="4">
        <f t="shared" si="0"/>
        <v>0.42372881355932207</v>
      </c>
      <c r="D37">
        <f t="shared" si="1"/>
        <v>0.6097560975609756</v>
      </c>
      <c r="E37">
        <f t="shared" si="2"/>
        <v>3.3484911120297722E-2</v>
      </c>
      <c r="F37">
        <f t="shared" si="3"/>
        <v>-0.22488631665977676</v>
      </c>
      <c r="G37">
        <v>0</v>
      </c>
      <c r="H37">
        <f t="shared" si="4"/>
        <v>0.25837122778007443</v>
      </c>
      <c r="I37">
        <f t="shared" si="5"/>
        <v>-1.0718661571406802</v>
      </c>
      <c r="J37">
        <f t="shared" si="6"/>
        <v>1.0718661571406802</v>
      </c>
      <c r="K37">
        <f t="shared" si="7"/>
        <v>0.40687819885451121</v>
      </c>
      <c r="L37">
        <f t="shared" si="8"/>
        <v>0.59312180114548885</v>
      </c>
      <c r="M37">
        <f t="shared" si="9"/>
        <v>2.4577379737113252</v>
      </c>
      <c r="N37">
        <f t="shared" si="10"/>
        <v>1.6859943405700353</v>
      </c>
    </row>
    <row r="38" spans="1:14" x14ac:dyDescent="0.25">
      <c r="A38" s="4">
        <f>IF('True_Odds_Calculator_2-way'!A39="","",'True_Odds_Calculator_2-way'!A39)</f>
        <v>2.2400000000000002</v>
      </c>
      <c r="B38" s="4">
        <f>IF('True_Odds_Calculator_2-way'!B39="","",'True_Odds_Calculator_2-way'!B39)</f>
        <v>1.69</v>
      </c>
      <c r="C38" s="4">
        <f t="shared" si="0"/>
        <v>0.4464285714285714</v>
      </c>
      <c r="D38">
        <f t="shared" si="1"/>
        <v>0.59171597633136097</v>
      </c>
      <c r="E38">
        <f t="shared" si="2"/>
        <v>3.8144547759932479E-2</v>
      </c>
      <c r="F38">
        <f t="shared" si="3"/>
        <v>-0.22601437024513937</v>
      </c>
      <c r="G38">
        <v>0</v>
      </c>
      <c r="H38">
        <f t="shared" si="4"/>
        <v>0.26415891800507185</v>
      </c>
      <c r="I38">
        <f t="shared" si="5"/>
        <v>-1.0810968751610266</v>
      </c>
      <c r="J38">
        <f t="shared" si="6"/>
        <v>1.0810968751610266</v>
      </c>
      <c r="K38">
        <f t="shared" si="7"/>
        <v>0.42724815706868025</v>
      </c>
      <c r="L38">
        <f t="shared" si="8"/>
        <v>0.57275184293131953</v>
      </c>
      <c r="M38">
        <f t="shared" si="9"/>
        <v>2.3405601251996737</v>
      </c>
      <c r="N38">
        <f t="shared" si="10"/>
        <v>1.7459568438611086</v>
      </c>
    </row>
    <row r="39" spans="1:14" x14ac:dyDescent="0.25">
      <c r="A39" s="4">
        <f>IF('True_Odds_Calculator_2-way'!A40="","",'True_Odds_Calculator_2-way'!A40)</f>
        <v>1.98</v>
      </c>
      <c r="B39" s="4">
        <f>IF('True_Odds_Calculator_2-way'!B40="","",'True_Odds_Calculator_2-way'!B40)</f>
        <v>1.91</v>
      </c>
      <c r="C39" s="4">
        <f t="shared" si="0"/>
        <v>0.50505050505050508</v>
      </c>
      <c r="D39">
        <f t="shared" si="1"/>
        <v>0.52356020942408377</v>
      </c>
      <c r="E39">
        <f t="shared" si="2"/>
        <v>2.861071447458885E-2</v>
      </c>
      <c r="F39">
        <f t="shared" si="3"/>
        <v>-0.23581363371939279</v>
      </c>
      <c r="G39">
        <v>0</v>
      </c>
      <c r="H39">
        <f t="shared" si="4"/>
        <v>0.2644243481939817</v>
      </c>
      <c r="I39">
        <f t="shared" si="5"/>
        <v>-1.0589275952301447</v>
      </c>
      <c r="J39">
        <f t="shared" si="6"/>
        <v>1.0589275952301447</v>
      </c>
      <c r="K39">
        <f t="shared" si="7"/>
        <v>0.4907375632320416</v>
      </c>
      <c r="L39">
        <f t="shared" si="8"/>
        <v>0.50926243676795835</v>
      </c>
      <c r="M39">
        <f t="shared" si="9"/>
        <v>2.0377490433255412</v>
      </c>
      <c r="N39">
        <f t="shared" si="10"/>
        <v>1.9636241116594322</v>
      </c>
    </row>
    <row r="40" spans="1:14" x14ac:dyDescent="0.25">
      <c r="A40" s="4">
        <f>IF('True_Odds_Calculator_2-way'!A41="","",'True_Odds_Calculator_2-way'!A41)</f>
        <v>2.11</v>
      </c>
      <c r="B40" s="4">
        <f>IF('True_Odds_Calculator_2-way'!B41="","",'True_Odds_Calculator_2-way'!B41)</f>
        <v>1.79</v>
      </c>
      <c r="C40" s="4">
        <f t="shared" si="0"/>
        <v>0.47393364928909953</v>
      </c>
      <c r="D40">
        <f t="shared" si="1"/>
        <v>0.55865921787709494</v>
      </c>
      <c r="E40">
        <f t="shared" si="2"/>
        <v>3.2592867166194583E-2</v>
      </c>
      <c r="F40">
        <f t="shared" si="3"/>
        <v>-0.23217453467129112</v>
      </c>
      <c r="G40">
        <v>0</v>
      </c>
      <c r="H40">
        <f t="shared" si="4"/>
        <v>0.26476740183748576</v>
      </c>
      <c r="I40">
        <f t="shared" si="5"/>
        <v>-1.0678861770883312</v>
      </c>
      <c r="J40">
        <f t="shared" si="6"/>
        <v>1.0678861770883312</v>
      </c>
      <c r="K40">
        <f t="shared" si="7"/>
        <v>0.45759183965236705</v>
      </c>
      <c r="L40">
        <f t="shared" si="8"/>
        <v>0.54240816034763273</v>
      </c>
      <c r="M40">
        <f t="shared" si="9"/>
        <v>2.1853536565680476</v>
      </c>
      <c r="N40">
        <f t="shared" si="10"/>
        <v>1.8436300798997822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</v>
      </c>
      <c r="C41" s="4">
        <f t="shared" si="0"/>
        <v>0.4098360655737705</v>
      </c>
      <c r="D41">
        <f t="shared" si="1"/>
        <v>0.625</v>
      </c>
      <c r="E41">
        <f t="shared" si="2"/>
        <v>3.4836065573770503E-2</v>
      </c>
      <c r="F41">
        <f t="shared" si="3"/>
        <v>-0.22131147540983609</v>
      </c>
      <c r="G41">
        <v>0</v>
      </c>
      <c r="H41">
        <f t="shared" si="4"/>
        <v>0.25614754098360659</v>
      </c>
      <c r="I41">
        <f t="shared" si="5"/>
        <v>-1.075828707279838</v>
      </c>
      <c r="J41">
        <f t="shared" si="6"/>
        <v>1.075828707279838</v>
      </c>
      <c r="K41">
        <f t="shared" si="7"/>
        <v>0.39228095605926194</v>
      </c>
      <c r="L41">
        <f t="shared" si="8"/>
        <v>0.60771904394073795</v>
      </c>
      <c r="M41">
        <f t="shared" si="9"/>
        <v>2.5491933384829668</v>
      </c>
      <c r="N41">
        <f t="shared" si="10"/>
        <v>1.6454972243679031</v>
      </c>
    </row>
    <row r="42" spans="1:14" x14ac:dyDescent="0.25">
      <c r="A42" s="4">
        <f>IF('True_Odds_Calculator_2-way'!A43="","",'True_Odds_Calculator_2-way'!A43)</f>
        <v>2.29</v>
      </c>
      <c r="B42" s="4">
        <f>IF('True_Odds_Calculator_2-way'!B43="","",'True_Odds_Calculator_2-way'!B43)</f>
        <v>1.68</v>
      </c>
      <c r="C42" s="4">
        <f t="shared" si="0"/>
        <v>0.4366812227074236</v>
      </c>
      <c r="D42">
        <f t="shared" si="1"/>
        <v>0.59523809523809523</v>
      </c>
      <c r="E42">
        <f t="shared" si="2"/>
        <v>3.1919317945518833E-2</v>
      </c>
      <c r="F42">
        <f t="shared" si="3"/>
        <v>-0.22800998128509042</v>
      </c>
      <c r="G42">
        <v>0</v>
      </c>
      <c r="H42">
        <f t="shared" si="4"/>
        <v>0.25992929923060926</v>
      </c>
      <c r="I42">
        <f t="shared" si="5"/>
        <v>-1.0677035543974551</v>
      </c>
      <c r="J42">
        <f t="shared" si="6"/>
        <v>1.0677035543974551</v>
      </c>
      <c r="K42">
        <f t="shared" si="7"/>
        <v>0.42063861953679943</v>
      </c>
      <c r="L42">
        <f t="shared" si="8"/>
        <v>0.57936138046320074</v>
      </c>
      <c r="M42">
        <f t="shared" si="9"/>
        <v>2.3773375851727168</v>
      </c>
      <c r="N42">
        <f t="shared" si="10"/>
        <v>1.7260384169902692</v>
      </c>
    </row>
    <row r="43" spans="1:14" x14ac:dyDescent="0.25">
      <c r="A43" s="4">
        <f>IF('True_Odds_Calculator_2-way'!A44="","",'True_Odds_Calculator_2-way'!A44)</f>
        <v>2.13</v>
      </c>
      <c r="B43" s="4">
        <f>IF('True_Odds_Calculator_2-way'!B44="","",'True_Odds_Calculator_2-way'!B44)</f>
        <v>1.76</v>
      </c>
      <c r="C43" s="4">
        <f t="shared" si="0"/>
        <v>0.46948356807511737</v>
      </c>
      <c r="D43">
        <f t="shared" si="1"/>
        <v>0.56818181818181823</v>
      </c>
      <c r="E43">
        <f t="shared" si="2"/>
        <v>3.7665386256935607E-2</v>
      </c>
      <c r="F43">
        <f t="shared" si="3"/>
        <v>-0.22908664105847198</v>
      </c>
      <c r="G43">
        <v>0</v>
      </c>
      <c r="H43">
        <f t="shared" si="4"/>
        <v>0.26675202731540765</v>
      </c>
      <c r="I43">
        <f t="shared" si="5"/>
        <v>-1.0790808419378759</v>
      </c>
      <c r="J43">
        <f t="shared" si="6"/>
        <v>1.0790808419378759</v>
      </c>
      <c r="K43">
        <f t="shared" si="7"/>
        <v>0.45058007312499337</v>
      </c>
      <c r="L43">
        <f t="shared" si="8"/>
        <v>0.54941992687500663</v>
      </c>
      <c r="M43">
        <f t="shared" si="9"/>
        <v>2.2193613513897996</v>
      </c>
      <c r="N43">
        <f t="shared" si="10"/>
        <v>1.8201014398727853</v>
      </c>
    </row>
    <row r="44" spans="1:14" x14ac:dyDescent="0.25">
      <c r="A44" s="4">
        <f>IF('True_Odds_Calculator_2-way'!A45="","",'True_Odds_Calculator_2-way'!A45)</f>
        <v>2.04</v>
      </c>
      <c r="B44" s="4">
        <f>IF('True_Odds_Calculator_2-way'!B45="","",'True_Odds_Calculator_2-way'!B45)</f>
        <v>1.85</v>
      </c>
      <c r="C44" s="4">
        <f t="shared" si="0"/>
        <v>0.49019607843137253</v>
      </c>
      <c r="D44">
        <f t="shared" si="1"/>
        <v>0.54054054054054046</v>
      </c>
      <c r="E44">
        <f t="shared" si="2"/>
        <v>3.0736618971912932E-2</v>
      </c>
      <c r="F44">
        <f t="shared" si="3"/>
        <v>-0.23423423423423428</v>
      </c>
      <c r="G44">
        <v>0</v>
      </c>
      <c r="H44">
        <f t="shared" si="4"/>
        <v>0.26497085320614727</v>
      </c>
      <c r="I44">
        <f t="shared" si="5"/>
        <v>-1.0635890745287924</v>
      </c>
      <c r="J44">
        <f t="shared" si="6"/>
        <v>1.0635890745287924</v>
      </c>
      <c r="K44">
        <f t="shared" si="7"/>
        <v>0.47480390464975097</v>
      </c>
      <c r="L44">
        <f t="shared" si="8"/>
        <v>0.52519609535024903</v>
      </c>
      <c r="M44">
        <f t="shared" si="9"/>
        <v>2.1061326375099441</v>
      </c>
      <c r="N44">
        <f t="shared" si="10"/>
        <v>1.904050713349474</v>
      </c>
    </row>
    <row r="45" spans="1:14" x14ac:dyDescent="0.25">
      <c r="A45" s="4">
        <f>IF('True_Odds_Calculator_2-way'!A46="","",'True_Odds_Calculator_2-way'!A46)</f>
        <v>2.4300000000000002</v>
      </c>
      <c r="B45" s="4">
        <f>IF('True_Odds_Calculator_2-way'!B46="","",'True_Odds_Calculator_2-way'!B46)</f>
        <v>1.61</v>
      </c>
      <c r="C45" s="4">
        <f t="shared" si="0"/>
        <v>0.41152263374485593</v>
      </c>
      <c r="D45">
        <f t="shared" si="1"/>
        <v>0.6211180124223602</v>
      </c>
      <c r="E45">
        <f t="shared" si="2"/>
        <v>3.2640646167216181E-2</v>
      </c>
      <c r="F45">
        <f t="shared" si="3"/>
        <v>-0.22296347417120366</v>
      </c>
      <c r="G45">
        <v>0</v>
      </c>
      <c r="H45">
        <f t="shared" si="4"/>
        <v>0.25560412033841978</v>
      </c>
      <c r="I45">
        <f t="shared" si="5"/>
        <v>-1.0706981783012146</v>
      </c>
      <c r="J45">
        <f t="shared" si="6"/>
        <v>1.0706981783012146</v>
      </c>
      <c r="K45">
        <f t="shared" si="7"/>
        <v>0.39508539138067028</v>
      </c>
      <c r="L45">
        <f t="shared" si="8"/>
        <v>0.60491460861932955</v>
      </c>
      <c r="M45">
        <f t="shared" si="9"/>
        <v>2.5310983949707371</v>
      </c>
      <c r="N45">
        <f t="shared" si="10"/>
        <v>1.6531258887637414</v>
      </c>
    </row>
    <row r="46" spans="1:14" x14ac:dyDescent="0.25">
      <c r="A46" s="4">
        <f>IF('True_Odds_Calculator_2-way'!A47="","",'True_Odds_Calculator_2-way'!A47)</f>
        <v>2.0499999999999998</v>
      </c>
      <c r="B46" s="4">
        <f>IF('True_Odds_Calculator_2-way'!B47="","",'True_Odds_Calculator_2-way'!B47)</f>
        <v>1.85</v>
      </c>
      <c r="C46" s="4">
        <f t="shared" si="0"/>
        <v>0.48780487804878053</v>
      </c>
      <c r="D46">
        <f t="shared" si="1"/>
        <v>0.54054054054054046</v>
      </c>
      <c r="E46">
        <f t="shared" si="2"/>
        <v>2.8345418589321048E-2</v>
      </c>
      <c r="F46">
        <f t="shared" si="3"/>
        <v>-0.2353328938694792</v>
      </c>
      <c r="G46">
        <v>0</v>
      </c>
      <c r="H46">
        <f t="shared" si="4"/>
        <v>0.26367831245880025</v>
      </c>
      <c r="I46">
        <f t="shared" si="5"/>
        <v>-1.0585122480499263</v>
      </c>
      <c r="J46">
        <f t="shared" si="6"/>
        <v>1.0585122480499263</v>
      </c>
      <c r="K46">
        <f t="shared" si="7"/>
        <v>0.47361090692279612</v>
      </c>
      <c r="L46">
        <f t="shared" si="8"/>
        <v>0.52638909307720383</v>
      </c>
      <c r="M46">
        <f t="shared" si="9"/>
        <v>2.1114378604524222</v>
      </c>
      <c r="N46">
        <f t="shared" si="10"/>
        <v>1.8997354108424378</v>
      </c>
    </row>
    <row r="47" spans="1:14" x14ac:dyDescent="0.25">
      <c r="A47" s="4">
        <f>IF('True_Odds_Calculator_2-way'!A48="","",'True_Odds_Calculator_2-way'!A48)</f>
        <v>1.79</v>
      </c>
      <c r="B47" s="4">
        <f>IF('True_Odds_Calculator_2-way'!B48="","",'True_Odds_Calculator_2-way'!B48)</f>
        <v>2.08</v>
      </c>
      <c r="C47" s="4">
        <f t="shared" si="0"/>
        <v>0.55865921787709494</v>
      </c>
      <c r="D47">
        <f t="shared" si="1"/>
        <v>0.48076923076923073</v>
      </c>
      <c r="E47">
        <f t="shared" si="2"/>
        <v>3.9428448646325664E-2</v>
      </c>
      <c r="F47">
        <f t="shared" si="3"/>
        <v>-0.22915771379458527</v>
      </c>
      <c r="G47">
        <v>0</v>
      </c>
      <c r="H47">
        <f t="shared" si="4"/>
        <v>0.26858616244091099</v>
      </c>
      <c r="I47">
        <f t="shared" si="5"/>
        <v>-1.0826163374360513</v>
      </c>
      <c r="J47">
        <f t="shared" si="6"/>
        <v>1.0826163374360513</v>
      </c>
      <c r="K47">
        <f t="shared" si="7"/>
        <v>0.53900600310193403</v>
      </c>
      <c r="L47">
        <f t="shared" si="8"/>
        <v>0.46099399689806597</v>
      </c>
      <c r="M47">
        <f t="shared" si="9"/>
        <v>1.8552669065744805</v>
      </c>
      <c r="N47">
        <f t="shared" si="10"/>
        <v>2.1692256444309357</v>
      </c>
    </row>
    <row r="48" spans="1:14" x14ac:dyDescent="0.25">
      <c r="A48" s="4">
        <f>IF('True_Odds_Calculator_2-way'!A49="","",'True_Odds_Calculator_2-way'!A49)</f>
        <v>2.1800000000000002</v>
      </c>
      <c r="B48" s="4">
        <f>IF('True_Odds_Calculator_2-way'!B49="","",'True_Odds_Calculator_2-way'!B49)</f>
        <v>1.73</v>
      </c>
      <c r="C48" s="4">
        <f t="shared" si="0"/>
        <v>0.4587155963302752</v>
      </c>
      <c r="D48">
        <f t="shared" si="1"/>
        <v>0.5780346820809249</v>
      </c>
      <c r="E48">
        <f t="shared" si="2"/>
        <v>3.6750278411200155E-2</v>
      </c>
      <c r="F48">
        <f t="shared" si="3"/>
        <v>-0.22840324547913238</v>
      </c>
      <c r="G48">
        <v>0</v>
      </c>
      <c r="H48">
        <f t="shared" si="4"/>
        <v>0.26515352389033253</v>
      </c>
      <c r="I48">
        <f t="shared" si="5"/>
        <v>-1.0774510935845933</v>
      </c>
      <c r="J48">
        <f t="shared" si="6"/>
        <v>1.0774510935845933</v>
      </c>
      <c r="K48">
        <f t="shared" si="7"/>
        <v>0.44025860447504123</v>
      </c>
      <c r="L48">
        <f t="shared" si="8"/>
        <v>0.55974139552495883</v>
      </c>
      <c r="M48">
        <f t="shared" si="9"/>
        <v>2.2713922904298198</v>
      </c>
      <c r="N48">
        <f t="shared" si="10"/>
        <v>1.786539298316753</v>
      </c>
    </row>
    <row r="49" spans="1:14" x14ac:dyDescent="0.25">
      <c r="A49" s="4">
        <f>IF('True_Odds_Calculator_2-way'!A50="","",'True_Odds_Calculator_2-way'!A50)</f>
        <v>2.0699999999999998</v>
      </c>
      <c r="B49" s="4">
        <f>IF('True_Odds_Calculator_2-way'!B50="","",'True_Odds_Calculator_2-way'!B50)</f>
        <v>1.8</v>
      </c>
      <c r="C49" s="4">
        <f t="shared" si="0"/>
        <v>0.48309178743961356</v>
      </c>
      <c r="D49">
        <f t="shared" si="1"/>
        <v>0.55555555555555558</v>
      </c>
      <c r="E49">
        <f t="shared" si="2"/>
        <v>3.8647342995169254E-2</v>
      </c>
      <c r="F49">
        <f t="shared" si="3"/>
        <v>-0.22973698336017168</v>
      </c>
      <c r="G49">
        <v>0</v>
      </c>
      <c r="H49">
        <f t="shared" si="4"/>
        <v>0.26838432635534087</v>
      </c>
      <c r="I49">
        <f t="shared" si="5"/>
        <v>-1.0808442529177926</v>
      </c>
      <c r="J49">
        <f t="shared" si="6"/>
        <v>1.0808442529177926</v>
      </c>
      <c r="K49">
        <f t="shared" si="7"/>
        <v>0.46371363147270434</v>
      </c>
      <c r="L49">
        <f t="shared" si="8"/>
        <v>0.53628636852729539</v>
      </c>
      <c r="M49">
        <f t="shared" si="9"/>
        <v>2.1565033506220384</v>
      </c>
      <c r="N49">
        <f t="shared" si="10"/>
        <v>1.8646754023342345</v>
      </c>
    </row>
    <row r="50" spans="1:14" x14ac:dyDescent="0.25">
      <c r="A50" s="4">
        <f>IF('True_Odds_Calculator_2-way'!A51="","",'True_Odds_Calculator_2-way'!A51)</f>
        <v>1.92</v>
      </c>
      <c r="B50" s="4">
        <f>IF('True_Odds_Calculator_2-way'!B51="","",'True_Odds_Calculator_2-way'!B51)</f>
        <v>1.95</v>
      </c>
      <c r="C50" s="4">
        <f t="shared" si="0"/>
        <v>0.52083333333333337</v>
      </c>
      <c r="D50">
        <f t="shared" si="1"/>
        <v>0.51282051282051289</v>
      </c>
      <c r="E50">
        <f t="shared" si="2"/>
        <v>3.3653846153846256E-2</v>
      </c>
      <c r="F50">
        <f t="shared" si="3"/>
        <v>-0.23344017094017089</v>
      </c>
      <c r="G50">
        <v>0</v>
      </c>
      <c r="H50">
        <f t="shared" si="4"/>
        <v>0.26709401709401714</v>
      </c>
      <c r="I50">
        <f t="shared" si="5"/>
        <v>-1.0696563746013956</v>
      </c>
      <c r="J50">
        <f t="shared" si="6"/>
        <v>1.0696563746013956</v>
      </c>
      <c r="K50">
        <f t="shared" si="7"/>
        <v>0.50401095327935097</v>
      </c>
      <c r="L50">
        <f t="shared" si="8"/>
        <v>0.49598904672064897</v>
      </c>
      <c r="M50">
        <f t="shared" si="9"/>
        <v>1.9840838646332837</v>
      </c>
      <c r="N50">
        <f t="shared" si="10"/>
        <v>2.0161735558713256</v>
      </c>
    </row>
    <row r="51" spans="1:14" x14ac:dyDescent="0.25">
      <c r="A51" s="4">
        <f>IF('True_Odds_Calculator_2-way'!A52="","",'True_Odds_Calculator_2-way'!A52)</f>
        <v>1.93</v>
      </c>
      <c r="B51" s="4">
        <f>IF('True_Odds_Calculator_2-way'!B52="","",'True_Odds_Calculator_2-way'!B52)</f>
        <v>1.93</v>
      </c>
      <c r="C51" s="4">
        <f t="shared" si="0"/>
        <v>0.5181347150259068</v>
      </c>
      <c r="D51">
        <f t="shared" si="1"/>
        <v>0.5181347150259068</v>
      </c>
      <c r="E51">
        <f t="shared" si="2"/>
        <v>3.62694300518136E-2</v>
      </c>
      <c r="F51">
        <f t="shared" si="3"/>
        <v>-0.23219415286316403</v>
      </c>
      <c r="G51">
        <v>0</v>
      </c>
      <c r="H51">
        <f t="shared" si="4"/>
        <v>0.26846358291497763</v>
      </c>
      <c r="I51">
        <f t="shared" si="5"/>
        <v>-1.0752688172043015</v>
      </c>
      <c r="J51">
        <f t="shared" si="6"/>
        <v>1.0752688172043015</v>
      </c>
      <c r="K51">
        <f t="shared" si="7"/>
        <v>0.5</v>
      </c>
      <c r="L51">
        <f t="shared" si="8"/>
        <v>0.5</v>
      </c>
      <c r="M51">
        <f t="shared" si="9"/>
        <v>2</v>
      </c>
      <c r="N51">
        <f t="shared" si="10"/>
        <v>2</v>
      </c>
    </row>
    <row r="52" spans="1:14" x14ac:dyDescent="0.25">
      <c r="A52" s="4">
        <f>IF('True_Odds_Calculator_2-way'!A53="","",'True_Odds_Calculator_2-way'!A53)</f>
        <v>2.1800000000000002</v>
      </c>
      <c r="B52" s="4">
        <f>IF('True_Odds_Calculator_2-way'!B53="","",'True_Odds_Calculator_2-way'!B53)</f>
        <v>1.73</v>
      </c>
      <c r="C52" s="4">
        <f t="shared" si="0"/>
        <v>0.4587155963302752</v>
      </c>
      <c r="D52">
        <f t="shared" si="1"/>
        <v>0.5780346820809249</v>
      </c>
      <c r="E52">
        <f t="shared" si="2"/>
        <v>3.6750278411200155E-2</v>
      </c>
      <c r="F52">
        <f t="shared" si="3"/>
        <v>-0.22840324547913238</v>
      </c>
      <c r="G52">
        <v>0</v>
      </c>
      <c r="H52">
        <f t="shared" si="4"/>
        <v>0.26515352389033253</v>
      </c>
      <c r="I52">
        <f t="shared" si="5"/>
        <v>-1.0774510935845933</v>
      </c>
      <c r="J52">
        <f t="shared" si="6"/>
        <v>1.0774510935845933</v>
      </c>
      <c r="K52">
        <f t="shared" si="7"/>
        <v>0.44025860447504123</v>
      </c>
      <c r="L52">
        <f t="shared" si="8"/>
        <v>0.55974139552495883</v>
      </c>
      <c r="M52">
        <f t="shared" si="9"/>
        <v>2.2713922904298198</v>
      </c>
      <c r="N52">
        <f t="shared" si="10"/>
        <v>1.786539298316753</v>
      </c>
    </row>
    <row r="53" spans="1:14" x14ac:dyDescent="0.25">
      <c r="A53" s="4">
        <f>IF('True_Odds_Calculator_2-way'!A54="","",'True_Odds_Calculator_2-way'!A54)</f>
        <v>2.08</v>
      </c>
      <c r="B53" s="4">
        <f>IF('True_Odds_Calculator_2-way'!B54="","",'True_Odds_Calculator_2-way'!B54)</f>
        <v>1.79</v>
      </c>
      <c r="C53" s="4">
        <f t="shared" si="0"/>
        <v>0.48076923076923073</v>
      </c>
      <c r="D53">
        <f t="shared" si="1"/>
        <v>0.55865921787709494</v>
      </c>
      <c r="E53">
        <f t="shared" si="2"/>
        <v>3.9428448646325664E-2</v>
      </c>
      <c r="F53">
        <f t="shared" si="3"/>
        <v>-0.22915771379458527</v>
      </c>
      <c r="G53">
        <v>0</v>
      </c>
      <c r="H53">
        <f t="shared" si="4"/>
        <v>0.26858616244091099</v>
      </c>
      <c r="I53">
        <f t="shared" si="5"/>
        <v>-1.0826163374360513</v>
      </c>
      <c r="J53">
        <f t="shared" si="6"/>
        <v>1.0826163374360513</v>
      </c>
      <c r="K53">
        <f t="shared" si="7"/>
        <v>0.46099399689806597</v>
      </c>
      <c r="L53">
        <f t="shared" si="8"/>
        <v>0.53900600310193403</v>
      </c>
      <c r="M53">
        <f t="shared" si="9"/>
        <v>2.1692256444309357</v>
      </c>
      <c r="N53">
        <f t="shared" si="10"/>
        <v>1.8552669065744805</v>
      </c>
    </row>
    <row r="54" spans="1:14" x14ac:dyDescent="0.25">
      <c r="A54" s="4">
        <f>IF('True_Odds_Calculator_2-way'!A55="","",'True_Odds_Calculator_2-way'!A55)</f>
        <v>2.27</v>
      </c>
      <c r="B54" s="4">
        <f>IF('True_Odds_Calculator_2-way'!B55="","",'True_Odds_Calculator_2-way'!B55)</f>
        <v>1.67</v>
      </c>
      <c r="C54" s="4">
        <f t="shared" si="0"/>
        <v>0.44052863436123346</v>
      </c>
      <c r="D54">
        <f t="shared" si="1"/>
        <v>0.5988023952095809</v>
      </c>
      <c r="E54">
        <f t="shared" si="2"/>
        <v>3.9331029570814469E-2</v>
      </c>
      <c r="F54">
        <f t="shared" si="3"/>
        <v>-0.22445857184309781</v>
      </c>
      <c r="G54">
        <v>0</v>
      </c>
      <c r="H54">
        <f t="shared" si="4"/>
        <v>0.26378960141391228</v>
      </c>
      <c r="I54">
        <f t="shared" si="5"/>
        <v>-1.0840785170131719</v>
      </c>
      <c r="J54">
        <f t="shared" si="6"/>
        <v>1.0840785170131719</v>
      </c>
      <c r="K54">
        <f t="shared" si="7"/>
        <v>0.42073735021084574</v>
      </c>
      <c r="L54">
        <f t="shared" si="8"/>
        <v>0.57926264978915398</v>
      </c>
      <c r="M54">
        <f t="shared" si="9"/>
        <v>2.376779716606729</v>
      </c>
      <c r="N54">
        <f t="shared" si="10"/>
        <v>1.7263326063988251</v>
      </c>
    </row>
    <row r="55" spans="1:14" x14ac:dyDescent="0.25">
      <c r="A55" s="4">
        <f>IF('True_Odds_Calculator_2-way'!A56="","",'True_Odds_Calculator_2-way'!A56)</f>
        <v>2.11</v>
      </c>
      <c r="B55" s="4">
        <f>IF('True_Odds_Calculator_2-way'!B56="","",'True_Odds_Calculator_2-way'!B56)</f>
        <v>1.78</v>
      </c>
      <c r="C55" s="4">
        <f t="shared" si="0"/>
        <v>0.47393364928909953</v>
      </c>
      <c r="D55">
        <f t="shared" si="1"/>
        <v>0.5617977528089888</v>
      </c>
      <c r="E55">
        <f t="shared" si="2"/>
        <v>3.5731402098088338E-2</v>
      </c>
      <c r="F55">
        <f t="shared" si="3"/>
        <v>-0.23052345705309119</v>
      </c>
      <c r="G55">
        <v>0</v>
      </c>
      <c r="H55">
        <f t="shared" si="4"/>
        <v>0.26625485915117952</v>
      </c>
      <c r="I55">
        <f t="shared" si="5"/>
        <v>-1.0747098003652684</v>
      </c>
      <c r="J55">
        <f t="shared" si="6"/>
        <v>1.0747098003652684</v>
      </c>
      <c r="K55">
        <f t="shared" si="7"/>
        <v>0.45601134895833134</v>
      </c>
      <c r="L55">
        <f t="shared" si="8"/>
        <v>0.54398865104166871</v>
      </c>
      <c r="M55">
        <f t="shared" si="9"/>
        <v>2.192927878405448</v>
      </c>
      <c r="N55">
        <f t="shared" si="10"/>
        <v>1.838273644284909</v>
      </c>
    </row>
    <row r="56" spans="1:14" x14ac:dyDescent="0.25">
      <c r="A56" s="4">
        <f>IF('True_Odds_Calculator_2-way'!A57="","",'True_Odds_Calculator_2-way'!A57)</f>
        <v>1.79</v>
      </c>
      <c r="B56" s="4">
        <f>IF('True_Odds_Calculator_2-way'!B57="","",'True_Odds_Calculator_2-way'!B57)</f>
        <v>2.09</v>
      </c>
      <c r="C56" s="4">
        <f t="shared" si="0"/>
        <v>0.55865921787709494</v>
      </c>
      <c r="D56">
        <f t="shared" si="1"/>
        <v>0.47846889952153115</v>
      </c>
      <c r="E56">
        <f t="shared" si="2"/>
        <v>3.7128117398625982E-2</v>
      </c>
      <c r="F56">
        <f t="shared" si="3"/>
        <v>-0.23017294378658693</v>
      </c>
      <c r="G56">
        <v>0</v>
      </c>
      <c r="H56">
        <f t="shared" si="4"/>
        <v>0.26730106118521291</v>
      </c>
      <c r="I56">
        <f t="shared" si="5"/>
        <v>-1.077638764691236</v>
      </c>
      <c r="J56">
        <f t="shared" si="6"/>
        <v>1.077638764691236</v>
      </c>
      <c r="K56">
        <f t="shared" si="7"/>
        <v>0.54015086574792148</v>
      </c>
      <c r="L56">
        <f t="shared" si="8"/>
        <v>0.45984913425207868</v>
      </c>
      <c r="M56">
        <f t="shared" si="9"/>
        <v>1.8513346241060764</v>
      </c>
      <c r="N56">
        <f t="shared" si="10"/>
        <v>2.1746262535134471</v>
      </c>
    </row>
    <row r="57" spans="1:14" x14ac:dyDescent="0.25">
      <c r="A57" s="4">
        <f>IF('True_Odds_Calculator_2-way'!A58="","",'True_Odds_Calculator_2-way'!A58)</f>
        <v>2</v>
      </c>
      <c r="B57" s="4">
        <f>IF('True_Odds_Calculator_2-way'!B58="","",'True_Odds_Calculator_2-way'!B58)</f>
        <v>1.87</v>
      </c>
      <c r="C57" s="4">
        <f t="shared" si="0"/>
        <v>0.5</v>
      </c>
      <c r="D57">
        <f t="shared" si="1"/>
        <v>0.53475935828876997</v>
      </c>
      <c r="E57">
        <f t="shared" si="2"/>
        <v>3.475935828876997E-2</v>
      </c>
      <c r="F57">
        <f t="shared" si="3"/>
        <v>-0.23262032085561501</v>
      </c>
      <c r="G57">
        <v>0</v>
      </c>
      <c r="H57">
        <f t="shared" si="4"/>
        <v>0.26737967914438499</v>
      </c>
      <c r="I57">
        <f t="shared" si="5"/>
        <v>-1.0721125348377947</v>
      </c>
      <c r="J57">
        <f t="shared" si="6"/>
        <v>1.0721125348377947</v>
      </c>
      <c r="K57">
        <f t="shared" si="7"/>
        <v>0.48259927160678084</v>
      </c>
      <c r="L57">
        <f t="shared" si="8"/>
        <v>0.51740072839321916</v>
      </c>
      <c r="M57">
        <f t="shared" si="9"/>
        <v>2.0721125348377947</v>
      </c>
      <c r="N57">
        <f t="shared" si="10"/>
        <v>1.9327379053088816</v>
      </c>
    </row>
    <row r="58" spans="1:14" x14ac:dyDescent="0.25">
      <c r="A58" s="4">
        <f>IF('True_Odds_Calculator_2-way'!A59="","",'True_Odds_Calculator_2-way'!A59)</f>
        <v>2.17</v>
      </c>
      <c r="B58" s="4">
        <f>IF('True_Odds_Calculator_2-way'!B59="","",'True_Odds_Calculator_2-way'!B59)</f>
        <v>1.73</v>
      </c>
      <c r="C58" s="4">
        <f t="shared" si="0"/>
        <v>0.46082949308755761</v>
      </c>
      <c r="D58">
        <f t="shared" si="1"/>
        <v>0.5780346820809249</v>
      </c>
      <c r="E58">
        <f t="shared" si="2"/>
        <v>3.8864175168482618E-2</v>
      </c>
      <c r="F58">
        <f t="shared" si="3"/>
        <v>-0.22751125436189756</v>
      </c>
      <c r="G58">
        <v>0</v>
      </c>
      <c r="H58">
        <f t="shared" si="4"/>
        <v>0.26637542953038013</v>
      </c>
      <c r="I58">
        <f t="shared" si="5"/>
        <v>-1.0820457886019927</v>
      </c>
      <c r="J58">
        <f t="shared" si="6"/>
        <v>1.0820457886019927</v>
      </c>
      <c r="K58">
        <f t="shared" si="7"/>
        <v>0.44130751828400394</v>
      </c>
      <c r="L58">
        <f t="shared" si="8"/>
        <v>0.55869248171599584</v>
      </c>
      <c r="M58">
        <f t="shared" si="9"/>
        <v>2.2659935726643319</v>
      </c>
      <c r="N58">
        <f t="shared" si="10"/>
        <v>1.789893425679455</v>
      </c>
    </row>
    <row r="59" spans="1:14" x14ac:dyDescent="0.25">
      <c r="A59" s="4">
        <f>IF('True_Odds_Calculator_2-way'!A60="","",'True_Odds_Calculator_2-way'!A60)</f>
        <v>2.37</v>
      </c>
      <c r="B59" s="4">
        <f>IF('True_Odds_Calculator_2-way'!B60="","",'True_Odds_Calculator_2-way'!B60)</f>
        <v>1.62</v>
      </c>
      <c r="C59" s="4">
        <f t="shared" si="0"/>
        <v>0.42194092827004215</v>
      </c>
      <c r="D59">
        <f t="shared" si="1"/>
        <v>0.61728395061728392</v>
      </c>
      <c r="E59">
        <f t="shared" si="2"/>
        <v>3.9224878887325954E-2</v>
      </c>
      <c r="F59">
        <f t="shared" si="3"/>
        <v>-0.22123248424232966</v>
      </c>
      <c r="G59">
        <v>0</v>
      </c>
      <c r="H59">
        <f t="shared" si="4"/>
        <v>0.26045736312965562</v>
      </c>
      <c r="I59">
        <f t="shared" si="5"/>
        <v>-1.0850353103361388</v>
      </c>
      <c r="J59">
        <f t="shared" si="6"/>
        <v>1.0850353103361388</v>
      </c>
      <c r="K59">
        <f t="shared" si="7"/>
        <v>0.40217199013268901</v>
      </c>
      <c r="L59">
        <f t="shared" si="8"/>
        <v>0.59782800986731122</v>
      </c>
      <c r="M59">
        <f t="shared" si="9"/>
        <v>2.4864983751605103</v>
      </c>
      <c r="N59">
        <f t="shared" si="10"/>
        <v>1.672721892408406</v>
      </c>
    </row>
    <row r="60" spans="1:14" x14ac:dyDescent="0.25">
      <c r="A60" s="4">
        <f>IF('True_Odds_Calculator_2-way'!A61="","",'True_Odds_Calculator_2-way'!A61)</f>
        <v>2.46</v>
      </c>
      <c r="B60" s="4">
        <f>IF('True_Odds_Calculator_2-way'!B61="","",'True_Odds_Calculator_2-way'!B61)</f>
        <v>1.58</v>
      </c>
      <c r="C60" s="4">
        <f t="shared" si="0"/>
        <v>0.4065040650406504</v>
      </c>
      <c r="D60">
        <f t="shared" si="1"/>
        <v>0.63291139240506322</v>
      </c>
      <c r="E60">
        <f t="shared" si="2"/>
        <v>3.9415457445713731E-2</v>
      </c>
      <c r="F60">
        <f t="shared" si="3"/>
        <v>-0.21786559637748271</v>
      </c>
      <c r="G60">
        <v>0</v>
      </c>
      <c r="H60">
        <f t="shared" si="4"/>
        <v>0.25728105382319644</v>
      </c>
      <c r="I60">
        <f t="shared" si="5"/>
        <v>-1.0866997704607786</v>
      </c>
      <c r="J60">
        <f t="shared" si="6"/>
        <v>1.0866997704607786</v>
      </c>
      <c r="K60">
        <f t="shared" si="7"/>
        <v>0.38661064275703094</v>
      </c>
      <c r="L60">
        <f t="shared" si="8"/>
        <v>0.61338935724296906</v>
      </c>
      <c r="M60">
        <f t="shared" si="9"/>
        <v>2.5865816648727367</v>
      </c>
      <c r="N60">
        <f t="shared" si="10"/>
        <v>1.6302858668672515</v>
      </c>
    </row>
    <row r="61" spans="1:14" x14ac:dyDescent="0.25">
      <c r="A61" s="4">
        <f>IF('True_Odds_Calculator_2-way'!A62="","",'True_Odds_Calculator_2-way'!A62)</f>
        <v>2.25</v>
      </c>
      <c r="B61" s="4">
        <f>IF('True_Odds_Calculator_2-way'!B62="","",'True_Odds_Calculator_2-way'!B62)</f>
        <v>1.68</v>
      </c>
      <c r="C61" s="4">
        <f t="shared" si="0"/>
        <v>0.44444444444444442</v>
      </c>
      <c r="D61">
        <f t="shared" si="1"/>
        <v>0.59523809523809523</v>
      </c>
      <c r="E61">
        <f t="shared" si="2"/>
        <v>3.9682539682539542E-2</v>
      </c>
      <c r="F61">
        <f t="shared" si="3"/>
        <v>-0.22486772486772499</v>
      </c>
      <c r="G61">
        <v>0</v>
      </c>
      <c r="H61">
        <f t="shared" si="4"/>
        <v>0.26455026455026454</v>
      </c>
      <c r="I61">
        <f t="shared" si="5"/>
        <v>-1.0846522890932806</v>
      </c>
      <c r="J61">
        <f t="shared" si="6"/>
        <v>1.0846522890932806</v>
      </c>
      <c r="K61">
        <f t="shared" si="7"/>
        <v>0.42448148373559424</v>
      </c>
      <c r="L61">
        <f t="shared" si="8"/>
        <v>0.57551851626440576</v>
      </c>
      <c r="M61">
        <f t="shared" si="9"/>
        <v>2.3558153613666013</v>
      </c>
      <c r="N61">
        <f t="shared" si="10"/>
        <v>1.7375635565834309</v>
      </c>
    </row>
    <row r="62" spans="1:14" x14ac:dyDescent="0.25">
      <c r="A62" s="4">
        <f>IF('True_Odds_Calculator_2-way'!A63="","",'True_Odds_Calculator_2-way'!A63)</f>
        <v>2.31</v>
      </c>
      <c r="B62" s="4">
        <f>IF('True_Odds_Calculator_2-way'!B63="","",'True_Odds_Calculator_2-way'!B63)</f>
        <v>1.65</v>
      </c>
      <c r="C62" s="4">
        <f t="shared" si="0"/>
        <v>0.4329004329004329</v>
      </c>
      <c r="D62">
        <f t="shared" si="1"/>
        <v>0.60606060606060608</v>
      </c>
      <c r="E62">
        <f t="shared" si="2"/>
        <v>3.8961038961038863E-2</v>
      </c>
      <c r="F62">
        <f t="shared" si="3"/>
        <v>-0.22340285976649621</v>
      </c>
      <c r="G62">
        <v>0</v>
      </c>
      <c r="H62">
        <f t="shared" si="4"/>
        <v>0.26236389872753507</v>
      </c>
      <c r="I62">
        <f t="shared" si="5"/>
        <v>-1.0836965077746656</v>
      </c>
      <c r="J62">
        <f t="shared" si="6"/>
        <v>1.0836965077746656</v>
      </c>
      <c r="K62">
        <f t="shared" si="7"/>
        <v>0.41328420662140614</v>
      </c>
      <c r="L62">
        <f t="shared" si="8"/>
        <v>0.58671579337859414</v>
      </c>
      <c r="M62">
        <f t="shared" si="9"/>
        <v>2.4196424251848119</v>
      </c>
      <c r="N62">
        <f t="shared" si="10"/>
        <v>1.7044027300535323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1.79</v>
      </c>
      <c r="C63" s="4">
        <f t="shared" si="0"/>
        <v>0.48076923076923073</v>
      </c>
      <c r="D63">
        <f t="shared" si="1"/>
        <v>0.55865921787709494</v>
      </c>
      <c r="E63">
        <f t="shared" si="2"/>
        <v>3.9428448646325664E-2</v>
      </c>
      <c r="F63">
        <f t="shared" si="3"/>
        <v>-0.22915771379458527</v>
      </c>
      <c r="G63">
        <v>0</v>
      </c>
      <c r="H63">
        <f t="shared" si="4"/>
        <v>0.26858616244091099</v>
      </c>
      <c r="I63">
        <f t="shared" si="5"/>
        <v>-1.0826163374360513</v>
      </c>
      <c r="J63">
        <f t="shared" si="6"/>
        <v>1.0826163374360513</v>
      </c>
      <c r="K63">
        <f t="shared" si="7"/>
        <v>0.46099399689806597</v>
      </c>
      <c r="L63">
        <f t="shared" si="8"/>
        <v>0.53900600310193403</v>
      </c>
      <c r="M63">
        <f t="shared" si="9"/>
        <v>2.1692256444309357</v>
      </c>
      <c r="N63">
        <f t="shared" si="10"/>
        <v>1.8552669065744805</v>
      </c>
    </row>
    <row r="64" spans="1:14" x14ac:dyDescent="0.25">
      <c r="A64" s="4">
        <f>IF('True_Odds_Calculator_2-way'!A65="","",'True_Odds_Calculator_2-way'!A65)</f>
        <v>2.52</v>
      </c>
      <c r="B64" s="4">
        <f>IF('True_Odds_Calculator_2-way'!B65="","",'True_Odds_Calculator_2-way'!B65)</f>
        <v>1.56</v>
      </c>
      <c r="C64" s="4">
        <f t="shared" si="0"/>
        <v>0.3968253968253968</v>
      </c>
      <c r="D64">
        <f t="shared" si="1"/>
        <v>0.64102564102564097</v>
      </c>
      <c r="E64">
        <f t="shared" si="2"/>
        <v>3.7851037851037717E-2</v>
      </c>
      <c r="F64">
        <f t="shared" si="3"/>
        <v>-0.21652421652421661</v>
      </c>
      <c r="G64">
        <v>0</v>
      </c>
      <c r="H64">
        <f t="shared" si="4"/>
        <v>0.25437525437525432</v>
      </c>
      <c r="I64">
        <f t="shared" si="5"/>
        <v>-1.0838874619051497</v>
      </c>
      <c r="J64">
        <f t="shared" si="6"/>
        <v>1.0838874619051497</v>
      </c>
      <c r="K64">
        <f t="shared" si="7"/>
        <v>0.3777135495558997</v>
      </c>
      <c r="L64">
        <f t="shared" si="8"/>
        <v>0.62228645044410036</v>
      </c>
      <c r="M64">
        <f t="shared" si="9"/>
        <v>2.6475089420958278</v>
      </c>
      <c r="N64">
        <f t="shared" si="10"/>
        <v>1.6069769786668839</v>
      </c>
    </row>
    <row r="65" spans="1:14" x14ac:dyDescent="0.25">
      <c r="A65" s="4">
        <f>IF('True_Odds_Calculator_2-way'!A66="","",'True_Odds_Calculator_2-way'!A66)</f>
        <v>2.37</v>
      </c>
      <c r="B65" s="4">
        <f>IF('True_Odds_Calculator_2-way'!B66="","",'True_Odds_Calculator_2-way'!B66)</f>
        <v>1.62</v>
      </c>
      <c r="C65" s="4">
        <f t="shared" si="0"/>
        <v>0.42194092827004215</v>
      </c>
      <c r="D65">
        <f t="shared" si="1"/>
        <v>0.61728395061728392</v>
      </c>
      <c r="E65">
        <f t="shared" si="2"/>
        <v>3.9224878887325954E-2</v>
      </c>
      <c r="F65">
        <f t="shared" si="3"/>
        <v>-0.22123248424232966</v>
      </c>
      <c r="G65">
        <v>0</v>
      </c>
      <c r="H65">
        <f t="shared" si="4"/>
        <v>0.26045736312965562</v>
      </c>
      <c r="I65">
        <f t="shared" si="5"/>
        <v>-1.0850353103361388</v>
      </c>
      <c r="J65">
        <f t="shared" si="6"/>
        <v>1.0850353103361388</v>
      </c>
      <c r="K65">
        <f t="shared" si="7"/>
        <v>0.40217199013268901</v>
      </c>
      <c r="L65">
        <f t="shared" si="8"/>
        <v>0.59782800986731122</v>
      </c>
      <c r="M65">
        <f t="shared" si="9"/>
        <v>2.4864983751605103</v>
      </c>
      <c r="N65">
        <f t="shared" si="10"/>
        <v>1.672721892408406</v>
      </c>
    </row>
    <row r="66" spans="1:14" x14ac:dyDescent="0.25">
      <c r="A66" s="4">
        <f>IF('True_Odds_Calculator_2-way'!A67="","",'True_Odds_Calculator_2-way'!A67)</f>
        <v>2.2599999999999998</v>
      </c>
      <c r="B66" s="4">
        <f>IF('True_Odds_Calculator_2-way'!B67="","",'True_Odds_Calculator_2-way'!B67)</f>
        <v>1.68</v>
      </c>
      <c r="C66" s="4">
        <f t="shared" si="0"/>
        <v>0.44247787610619471</v>
      </c>
      <c r="D66">
        <f t="shared" si="1"/>
        <v>0.59523809523809523</v>
      </c>
      <c r="E66">
        <f t="shared" si="2"/>
        <v>3.7715971344289834E-2</v>
      </c>
      <c r="F66">
        <f t="shared" si="3"/>
        <v>-0.22566371681415942</v>
      </c>
      <c r="G66">
        <v>0</v>
      </c>
      <c r="H66">
        <f t="shared" si="4"/>
        <v>0.26337968815844925</v>
      </c>
      <c r="I66">
        <f t="shared" si="5"/>
        <v>-1.080339539253607</v>
      </c>
      <c r="J66">
        <f t="shared" si="6"/>
        <v>1.080339539253607</v>
      </c>
      <c r="K66">
        <f t="shared" si="7"/>
        <v>0.4235084779870531</v>
      </c>
      <c r="L66">
        <f t="shared" si="8"/>
        <v>0.57649152201294696</v>
      </c>
      <c r="M66">
        <f t="shared" si="9"/>
        <v>2.3612278194595446</v>
      </c>
      <c r="N66">
        <f t="shared" si="10"/>
        <v>1.7346308866924531</v>
      </c>
    </row>
    <row r="67" spans="1:14" x14ac:dyDescent="0.25">
      <c r="A67" s="4">
        <f>IF('True_Odds_Calculator_2-way'!A68="","",'True_Odds_Calculator_2-way'!A68)</f>
        <v>1.98</v>
      </c>
      <c r="B67" s="4">
        <f>IF('True_Odds_Calculator_2-way'!B68="","",'True_Odds_Calculator_2-way'!B68)</f>
        <v>1.89</v>
      </c>
      <c r="C67" s="4">
        <f t="shared" ref="C67:C130" si="11">1/A67</f>
        <v>0.50505050505050508</v>
      </c>
      <c r="D67">
        <f t="shared" ref="D67:D130" si="12">1/B67</f>
        <v>0.52910052910052918</v>
      </c>
      <c r="E67">
        <f t="shared" ref="E67:E130" si="13">C67+D67-1</f>
        <v>3.4151034151034265E-2</v>
      </c>
      <c r="F67">
        <f t="shared" ref="F67:F130" si="14">C67+D67-(C67*D67)-1</f>
        <v>-0.23307145529367745</v>
      </c>
      <c r="G67">
        <v>0</v>
      </c>
      <c r="H67">
        <f t="shared" ref="H67:H130" si="15">C67*D67</f>
        <v>0.26722248944471172</v>
      </c>
      <c r="I67">
        <f t="shared" ref="I67:I130" si="16">((-4*F67*H67)^0.5)/(2*F67)</f>
        <v>-1.0707595557083738</v>
      </c>
      <c r="J67">
        <f t="shared" ref="J67:J130" si="17">(-((-4*F67*H67)^0.5))/(2*F67)</f>
        <v>1.0707595557083738</v>
      </c>
      <c r="K67">
        <f t="shared" ref="K67:K130" si="18">IF(A67="","",(C67/($J67+C67-($J67*C67))))</f>
        <v>0.48796093876492608</v>
      </c>
      <c r="L67">
        <f t="shared" ref="L67:L130" si="19">IF(B67="","",(D67/($J67+D67-($J67*D67))))</f>
        <v>0.5120390612350737</v>
      </c>
      <c r="M67">
        <f t="shared" ref="M67:M130" si="20">IF(A67="","",1/K67)</f>
        <v>2.0493443645942064</v>
      </c>
      <c r="N67">
        <f t="shared" ref="N67:N130" si="21">IF(B67="","",1/L67)</f>
        <v>1.9529760045804527</v>
      </c>
    </row>
    <row r="68" spans="1:14" x14ac:dyDescent="0.25">
      <c r="A68" s="4">
        <f>IF('True_Odds_Calculator_2-way'!A69="","",'True_Odds_Calculator_2-way'!A69)</f>
        <v>2.31</v>
      </c>
      <c r="B68" s="4">
        <f>IF('True_Odds_Calculator_2-way'!B69="","",'True_Odds_Calculator_2-way'!B69)</f>
        <v>1.65</v>
      </c>
      <c r="C68" s="4">
        <f t="shared" si="11"/>
        <v>0.4329004329004329</v>
      </c>
      <c r="D68">
        <f t="shared" si="12"/>
        <v>0.60606060606060608</v>
      </c>
      <c r="E68">
        <f t="shared" si="13"/>
        <v>3.8961038961038863E-2</v>
      </c>
      <c r="F68">
        <f t="shared" si="14"/>
        <v>-0.22340285976649621</v>
      </c>
      <c r="G68">
        <v>0</v>
      </c>
      <c r="H68">
        <f t="shared" si="15"/>
        <v>0.26236389872753507</v>
      </c>
      <c r="I68">
        <f t="shared" si="16"/>
        <v>-1.0836965077746656</v>
      </c>
      <c r="J68">
        <f t="shared" si="17"/>
        <v>1.0836965077746656</v>
      </c>
      <c r="K68">
        <f t="shared" si="18"/>
        <v>0.41328420662140614</v>
      </c>
      <c r="L68">
        <f t="shared" si="19"/>
        <v>0.58671579337859414</v>
      </c>
      <c r="M68">
        <f t="shared" si="20"/>
        <v>2.4196424251848119</v>
      </c>
      <c r="N68">
        <f t="shared" si="21"/>
        <v>1.7044027300535323</v>
      </c>
    </row>
    <row r="69" spans="1:14" x14ac:dyDescent="0.25">
      <c r="A69" s="4">
        <f>IF('True_Odds_Calculator_2-way'!A70="","",'True_Odds_Calculator_2-way'!A70)</f>
        <v>2.35</v>
      </c>
      <c r="B69" s="4">
        <f>IF('True_Odds_Calculator_2-way'!B70="","",'True_Odds_Calculator_2-way'!B70)</f>
        <v>1.63</v>
      </c>
      <c r="C69" s="4">
        <f t="shared" si="11"/>
        <v>0.42553191489361702</v>
      </c>
      <c r="D69">
        <f t="shared" si="12"/>
        <v>0.61349693251533743</v>
      </c>
      <c r="E69">
        <f t="shared" si="13"/>
        <v>3.9028847408954404E-2</v>
      </c>
      <c r="F69">
        <f t="shared" si="14"/>
        <v>-0.22203367706565724</v>
      </c>
      <c r="G69">
        <v>0</v>
      </c>
      <c r="H69">
        <f t="shared" si="15"/>
        <v>0.2610625244746117</v>
      </c>
      <c r="I69">
        <f t="shared" si="16"/>
        <v>-1.0843334143872592</v>
      </c>
      <c r="J69">
        <f t="shared" si="17"/>
        <v>1.0843334143872592</v>
      </c>
      <c r="K69">
        <f t="shared" si="18"/>
        <v>0.4058688457449498</v>
      </c>
      <c r="L69">
        <f t="shared" si="19"/>
        <v>0.59413115425505014</v>
      </c>
      <c r="M69">
        <f t="shared" si="20"/>
        <v>2.4638501094227996</v>
      </c>
      <c r="N69">
        <f t="shared" si="21"/>
        <v>1.6831300510639733</v>
      </c>
    </row>
    <row r="70" spans="1:14" x14ac:dyDescent="0.25">
      <c r="A70" s="4">
        <f>IF('True_Odds_Calculator_2-way'!A71="","",'True_Odds_Calculator_2-way'!A71)</f>
        <v>1.93</v>
      </c>
      <c r="B70" s="4">
        <f>IF('True_Odds_Calculator_2-way'!B71="","",'True_Odds_Calculator_2-way'!B71)</f>
        <v>1.94</v>
      </c>
      <c r="C70" s="4">
        <f t="shared" si="11"/>
        <v>0.5181347150259068</v>
      </c>
      <c r="D70">
        <f t="shared" si="12"/>
        <v>0.51546391752577325</v>
      </c>
      <c r="E70">
        <f t="shared" si="13"/>
        <v>3.3598632551679941E-2</v>
      </c>
      <c r="F70">
        <f t="shared" si="14"/>
        <v>-0.2334811174616741</v>
      </c>
      <c r="G70">
        <v>0</v>
      </c>
      <c r="H70">
        <f t="shared" si="15"/>
        <v>0.26707975001335404</v>
      </c>
      <c r="I70">
        <f t="shared" si="16"/>
        <v>-1.0695340092890231</v>
      </c>
      <c r="J70">
        <f t="shared" si="17"/>
        <v>1.0695340092890231</v>
      </c>
      <c r="K70">
        <f t="shared" si="18"/>
        <v>0.50133690795359842</v>
      </c>
      <c r="L70">
        <f t="shared" si="19"/>
        <v>0.49866309204640175</v>
      </c>
      <c r="M70">
        <f t="shared" si="20"/>
        <v>1.9946666286387909</v>
      </c>
      <c r="N70">
        <f t="shared" si="21"/>
        <v>2.0053619687316817</v>
      </c>
    </row>
    <row r="71" spans="1:14" x14ac:dyDescent="0.25">
      <c r="A71" s="4">
        <f>IF('True_Odds_Calculator_2-way'!A72="","",'True_Odds_Calculator_2-way'!A72)</f>
        <v>1.79</v>
      </c>
      <c r="B71" s="4">
        <f>IF('True_Odds_Calculator_2-way'!B72="","",'True_Odds_Calculator_2-way'!B72)</f>
        <v>2.0499999999999998</v>
      </c>
      <c r="C71" s="4">
        <f t="shared" si="11"/>
        <v>0.55865921787709494</v>
      </c>
      <c r="D71">
        <f t="shared" si="12"/>
        <v>0.48780487804878053</v>
      </c>
      <c r="E71">
        <f t="shared" si="13"/>
        <v>4.6464095925875526E-2</v>
      </c>
      <c r="F71">
        <f t="shared" si="14"/>
        <v>-0.22605259572148784</v>
      </c>
      <c r="G71">
        <v>0</v>
      </c>
      <c r="H71">
        <f t="shared" si="15"/>
        <v>0.27251669164736342</v>
      </c>
      <c r="I71">
        <f t="shared" si="16"/>
        <v>-1.0979733645872189</v>
      </c>
      <c r="J71">
        <f t="shared" si="17"/>
        <v>1.0979733645872189</v>
      </c>
      <c r="K71">
        <f t="shared" si="18"/>
        <v>0.53550420798039233</v>
      </c>
      <c r="L71">
        <f t="shared" si="19"/>
        <v>0.46449579201960772</v>
      </c>
      <c r="M71">
        <f t="shared" si="20"/>
        <v>1.8673989580239028</v>
      </c>
      <c r="N71">
        <f t="shared" si="21"/>
        <v>2.1528720328165796</v>
      </c>
    </row>
    <row r="72" spans="1:14" x14ac:dyDescent="0.25">
      <c r="A72" s="4">
        <f>IF('True_Odds_Calculator_2-way'!A73="","",'True_Odds_Calculator_2-way'!A73)</f>
        <v>1.72</v>
      </c>
      <c r="B72" s="4">
        <f>IF('True_Odds_Calculator_2-way'!B73="","",'True_Odds_Calculator_2-way'!B73)</f>
        <v>2.15</v>
      </c>
      <c r="C72" s="4">
        <f t="shared" si="11"/>
        <v>0.58139534883720934</v>
      </c>
      <c r="D72">
        <f t="shared" si="12"/>
        <v>0.46511627906976744</v>
      </c>
      <c r="E72">
        <f t="shared" si="13"/>
        <v>4.6511627906976827E-2</v>
      </c>
      <c r="F72">
        <f t="shared" si="14"/>
        <v>-0.22390481341265545</v>
      </c>
      <c r="G72">
        <v>0</v>
      </c>
      <c r="H72">
        <f t="shared" si="15"/>
        <v>0.27041644131963227</v>
      </c>
      <c r="I72">
        <f t="shared" si="16"/>
        <v>-1.0989674556596452</v>
      </c>
      <c r="J72">
        <f t="shared" si="17"/>
        <v>1.0989674556596452</v>
      </c>
      <c r="K72">
        <f t="shared" si="18"/>
        <v>0.55826731793910211</v>
      </c>
      <c r="L72">
        <f t="shared" si="19"/>
        <v>0.44173268206089783</v>
      </c>
      <c r="M72">
        <f t="shared" si="20"/>
        <v>1.7912565680749446</v>
      </c>
      <c r="N72">
        <f t="shared" si="21"/>
        <v>2.2638125740085919</v>
      </c>
    </row>
    <row r="73" spans="1:14" x14ac:dyDescent="0.25">
      <c r="A73" s="4">
        <f>IF('True_Odds_Calculator_2-way'!A74="","",'True_Odds_Calculator_2-way'!A74)</f>
        <v>1.98</v>
      </c>
      <c r="B73" s="4">
        <f>IF('True_Odds_Calculator_2-way'!B74="","",'True_Odds_Calculator_2-way'!B74)</f>
        <v>1.85</v>
      </c>
      <c r="C73" s="4">
        <f t="shared" si="11"/>
        <v>0.50505050505050508</v>
      </c>
      <c r="D73">
        <f t="shared" si="12"/>
        <v>0.54054054054054046</v>
      </c>
      <c r="E73">
        <f t="shared" si="13"/>
        <v>4.5591045591045543E-2</v>
      </c>
      <c r="F73">
        <f t="shared" si="14"/>
        <v>-0.22740922740922742</v>
      </c>
      <c r="G73">
        <v>0</v>
      </c>
      <c r="H73">
        <f t="shared" si="15"/>
        <v>0.27300027300027296</v>
      </c>
      <c r="I73">
        <f t="shared" si="16"/>
        <v>-1.0956642697819576</v>
      </c>
      <c r="J73">
        <f t="shared" si="17"/>
        <v>1.0956642697819576</v>
      </c>
      <c r="K73">
        <f t="shared" si="18"/>
        <v>0.48221797483362183</v>
      </c>
      <c r="L73">
        <f t="shared" si="19"/>
        <v>0.51778202516637828</v>
      </c>
      <c r="M73">
        <f t="shared" si="20"/>
        <v>2.0737509843863182</v>
      </c>
      <c r="N73">
        <f t="shared" si="21"/>
        <v>1.9313146293146641</v>
      </c>
    </row>
    <row r="74" spans="1:14" x14ac:dyDescent="0.25">
      <c r="A74" s="4">
        <f>IF('True_Odds_Calculator_2-way'!A75="","",'True_Odds_Calculator_2-way'!A75)</f>
        <v>1.75</v>
      </c>
      <c r="B74" s="4">
        <f>IF('True_Odds_Calculator_2-way'!B75="","",'True_Odds_Calculator_2-way'!B75)</f>
        <v>2.1</v>
      </c>
      <c r="C74" s="4">
        <f t="shared" si="11"/>
        <v>0.5714285714285714</v>
      </c>
      <c r="D74">
        <f t="shared" si="12"/>
        <v>0.47619047619047616</v>
      </c>
      <c r="E74">
        <f t="shared" si="13"/>
        <v>4.761904761904745E-2</v>
      </c>
      <c r="F74">
        <f t="shared" si="14"/>
        <v>-0.22448979591836749</v>
      </c>
      <c r="G74">
        <v>0</v>
      </c>
      <c r="H74">
        <f t="shared" si="15"/>
        <v>0.27210884353741494</v>
      </c>
      <c r="I74">
        <f t="shared" si="16"/>
        <v>-1.1009637651263602</v>
      </c>
      <c r="J74">
        <f t="shared" si="17"/>
        <v>1.1009637651263602</v>
      </c>
      <c r="K74">
        <f t="shared" si="18"/>
        <v>0.54772826791643581</v>
      </c>
      <c r="L74">
        <f t="shared" si="19"/>
        <v>0.4522717320835643</v>
      </c>
      <c r="M74">
        <f t="shared" si="20"/>
        <v>1.8257228238447702</v>
      </c>
      <c r="N74">
        <f t="shared" si="21"/>
        <v>2.2110601416389968</v>
      </c>
    </row>
    <row r="75" spans="1:14" x14ac:dyDescent="0.25">
      <c r="A75" s="4">
        <f>IF('True_Odds_Calculator_2-way'!A76="","",'True_Odds_Calculator_2-way'!A76)</f>
        <v>2.04</v>
      </c>
      <c r="B75" s="4">
        <f>IF('True_Odds_Calculator_2-way'!B76="","",'True_Odds_Calculator_2-way'!B76)</f>
        <v>1.81</v>
      </c>
      <c r="C75" s="4">
        <f t="shared" si="11"/>
        <v>0.49019607843137253</v>
      </c>
      <c r="D75">
        <f t="shared" si="12"/>
        <v>0.5524861878453039</v>
      </c>
      <c r="E75">
        <f t="shared" si="13"/>
        <v>4.2682266276676373E-2</v>
      </c>
      <c r="F75">
        <f t="shared" si="14"/>
        <v>-0.22814429639259015</v>
      </c>
      <c r="G75">
        <v>0</v>
      </c>
      <c r="H75">
        <f t="shared" si="15"/>
        <v>0.27082656266926658</v>
      </c>
      <c r="I75">
        <f t="shared" si="16"/>
        <v>-1.0895340841010224</v>
      </c>
      <c r="J75">
        <f t="shared" si="17"/>
        <v>1.0895340841010224</v>
      </c>
      <c r="K75">
        <f t="shared" si="18"/>
        <v>0.46879788020304902</v>
      </c>
      <c r="L75">
        <f t="shared" si="19"/>
        <v>0.53120211979695098</v>
      </c>
      <c r="M75">
        <f t="shared" si="20"/>
        <v>2.1331154474650633</v>
      </c>
      <c r="N75">
        <f t="shared" si="21"/>
        <v>1.8825226081218283</v>
      </c>
    </row>
    <row r="76" spans="1:14" x14ac:dyDescent="0.25">
      <c r="A76" s="4">
        <f>IF('True_Odds_Calculator_2-way'!A77="","",'True_Odds_Calculator_2-way'!A77)</f>
        <v>2.15</v>
      </c>
      <c r="B76" s="4">
        <f>IF('True_Odds_Calculator_2-way'!B77="","",'True_Odds_Calculator_2-way'!B77)</f>
        <v>1.71</v>
      </c>
      <c r="C76" s="4">
        <f t="shared" si="11"/>
        <v>0.46511627906976744</v>
      </c>
      <c r="D76">
        <f t="shared" si="12"/>
        <v>0.58479532163742687</v>
      </c>
      <c r="E76">
        <f t="shared" si="13"/>
        <v>4.9911600707194248E-2</v>
      </c>
      <c r="F76">
        <f t="shared" si="14"/>
        <v>-0.22208622331021366</v>
      </c>
      <c r="G76">
        <v>0</v>
      </c>
      <c r="H76">
        <f t="shared" si="15"/>
        <v>0.27199782401740785</v>
      </c>
      <c r="I76">
        <f t="shared" si="16"/>
        <v>-1.1066796025971803</v>
      </c>
      <c r="J76">
        <f t="shared" si="17"/>
        <v>1.1066796025971803</v>
      </c>
      <c r="K76">
        <f t="shared" si="18"/>
        <v>0.44000885345590496</v>
      </c>
      <c r="L76">
        <f t="shared" si="19"/>
        <v>0.55999114654409532</v>
      </c>
      <c r="M76">
        <f t="shared" si="20"/>
        <v>2.2726815429867573</v>
      </c>
      <c r="N76">
        <f t="shared" si="21"/>
        <v>1.7857425178439978</v>
      </c>
    </row>
    <row r="77" spans="1:14" x14ac:dyDescent="0.25">
      <c r="A77" s="4">
        <f>IF('True_Odds_Calculator_2-way'!A78="","",'True_Odds_Calculator_2-way'!A78)</f>
        <v>1.87</v>
      </c>
      <c r="B77" s="4">
        <f>IF('True_Odds_Calculator_2-way'!B78="","",'True_Odds_Calculator_2-way'!B78)</f>
        <v>1.97</v>
      </c>
      <c r="C77" s="4">
        <f t="shared" si="11"/>
        <v>0.53475935828876997</v>
      </c>
      <c r="D77">
        <f t="shared" si="12"/>
        <v>0.50761421319796951</v>
      </c>
      <c r="E77">
        <f t="shared" si="13"/>
        <v>4.2373571486739481E-2</v>
      </c>
      <c r="F77">
        <f t="shared" si="14"/>
        <v>-0.22907787942126556</v>
      </c>
      <c r="G77">
        <v>0</v>
      </c>
      <c r="H77">
        <f t="shared" si="15"/>
        <v>0.27145145090800504</v>
      </c>
      <c r="I77">
        <f t="shared" si="16"/>
        <v>-1.0885653508392383</v>
      </c>
      <c r="J77">
        <f t="shared" si="17"/>
        <v>1.0885653508392383</v>
      </c>
      <c r="K77">
        <f t="shared" si="18"/>
        <v>0.51359700426766597</v>
      </c>
      <c r="L77">
        <f t="shared" si="19"/>
        <v>0.48640299573233392</v>
      </c>
      <c r="M77">
        <f t="shared" si="20"/>
        <v>1.9470518552301377</v>
      </c>
      <c r="N77">
        <f t="shared" si="21"/>
        <v>2.0559083903140616</v>
      </c>
    </row>
    <row r="78" spans="1:14" x14ac:dyDescent="0.25">
      <c r="A78" s="4">
        <f>IF('True_Odds_Calculator_2-way'!A79="","",'True_Odds_Calculator_2-way'!A79)</f>
        <v>1.88</v>
      </c>
      <c r="B78" s="4">
        <f>IF('True_Odds_Calculator_2-way'!B79="","",'True_Odds_Calculator_2-way'!B79)</f>
        <v>1.96</v>
      </c>
      <c r="C78" s="4">
        <f t="shared" si="11"/>
        <v>0.53191489361702127</v>
      </c>
      <c r="D78">
        <f t="shared" si="12"/>
        <v>0.51020408163265307</v>
      </c>
      <c r="E78">
        <f t="shared" si="13"/>
        <v>4.2118975249674229E-2</v>
      </c>
      <c r="F78">
        <f t="shared" si="14"/>
        <v>-0.22926617455492848</v>
      </c>
      <c r="G78">
        <v>0</v>
      </c>
      <c r="H78">
        <f t="shared" si="15"/>
        <v>0.27138514980460271</v>
      </c>
      <c r="I78">
        <f t="shared" si="16"/>
        <v>-1.0879853497231111</v>
      </c>
      <c r="J78">
        <f t="shared" si="17"/>
        <v>1.0879853497231111</v>
      </c>
      <c r="K78">
        <f t="shared" si="18"/>
        <v>0.51087470692394266</v>
      </c>
      <c r="L78">
        <f t="shared" si="19"/>
        <v>0.48912529307605751</v>
      </c>
      <c r="M78">
        <f t="shared" si="20"/>
        <v>1.9574271077563381</v>
      </c>
      <c r="N78">
        <f t="shared" si="21"/>
        <v>2.0444659357341863</v>
      </c>
    </row>
    <row r="79" spans="1:14" x14ac:dyDescent="0.25">
      <c r="A79" s="4">
        <f>IF('True_Odds_Calculator_2-way'!A80="","",'True_Odds_Calculator_2-way'!A80)</f>
        <v>1.85</v>
      </c>
      <c r="B79" s="4">
        <f>IF('True_Odds_Calculator_2-way'!B80="","",'True_Odds_Calculator_2-way'!B80)</f>
        <v>1.99</v>
      </c>
      <c r="C79" s="4">
        <f t="shared" si="11"/>
        <v>0.54054054054054046</v>
      </c>
      <c r="D79">
        <f t="shared" si="12"/>
        <v>0.50251256281407031</v>
      </c>
      <c r="E79">
        <f t="shared" si="13"/>
        <v>4.3053103354610656E-2</v>
      </c>
      <c r="F79">
        <f t="shared" si="14"/>
        <v>-0.22857530897731926</v>
      </c>
      <c r="G79">
        <v>0</v>
      </c>
      <c r="H79">
        <f t="shared" si="15"/>
        <v>0.27162841233192986</v>
      </c>
      <c r="I79">
        <f t="shared" si="16"/>
        <v>-1.0901165669462136</v>
      </c>
      <c r="J79">
        <f t="shared" si="17"/>
        <v>1.0901165669462136</v>
      </c>
      <c r="K79">
        <f t="shared" si="18"/>
        <v>0.51904934939114777</v>
      </c>
      <c r="L79">
        <f t="shared" si="19"/>
        <v>0.48095065060885256</v>
      </c>
      <c r="M79">
        <f t="shared" si="20"/>
        <v>1.9265990819042815</v>
      </c>
      <c r="N79">
        <f t="shared" si="21"/>
        <v>2.0792154012767514</v>
      </c>
    </row>
    <row r="80" spans="1:14" x14ac:dyDescent="0.25">
      <c r="A80" s="4">
        <f>IF('True_Odds_Calculator_2-way'!A81="","",'True_Odds_Calculator_2-way'!A81)</f>
        <v>1.29</v>
      </c>
      <c r="B80" s="4">
        <f>IF('True_Odds_Calculator_2-way'!B81="","",'True_Odds_Calculator_2-way'!B81)</f>
        <v>3.57</v>
      </c>
      <c r="C80" s="4">
        <f t="shared" si="11"/>
        <v>0.77519379844961234</v>
      </c>
      <c r="D80">
        <f t="shared" si="12"/>
        <v>0.28011204481792717</v>
      </c>
      <c r="E80">
        <f t="shared" si="13"/>
        <v>5.5305843267539512E-2</v>
      </c>
      <c r="F80">
        <f t="shared" si="14"/>
        <v>-0.16183527674635756</v>
      </c>
      <c r="G80">
        <v>0</v>
      </c>
      <c r="H80">
        <f t="shared" si="15"/>
        <v>0.21714112001389702</v>
      </c>
      <c r="I80">
        <f t="shared" si="16"/>
        <v>-1.1583356942491159</v>
      </c>
      <c r="J80">
        <f t="shared" si="17"/>
        <v>1.1583356942491159</v>
      </c>
      <c r="K80">
        <f t="shared" si="18"/>
        <v>0.74854930134918152</v>
      </c>
      <c r="L80">
        <f t="shared" si="19"/>
        <v>0.25145069865081859</v>
      </c>
      <c r="M80">
        <f t="shared" si="20"/>
        <v>1.3359173513322435</v>
      </c>
      <c r="N80">
        <f t="shared" si="21"/>
        <v>3.9769227342202278</v>
      </c>
    </row>
    <row r="81" spans="1:14" x14ac:dyDescent="0.25">
      <c r="A81" s="4">
        <f>IF('True_Odds_Calculator_2-way'!A82="","",'True_Odds_Calculator_2-way'!A82)</f>
        <v>2.31</v>
      </c>
      <c r="B81" s="4">
        <f>IF('True_Odds_Calculator_2-way'!B82="","",'True_Odds_Calculator_2-way'!B82)</f>
        <v>1.63</v>
      </c>
      <c r="C81" s="4">
        <f t="shared" si="11"/>
        <v>0.4329004329004329</v>
      </c>
      <c r="D81">
        <f t="shared" si="12"/>
        <v>0.61349693251533743</v>
      </c>
      <c r="E81">
        <f t="shared" si="13"/>
        <v>4.6397365415770331E-2</v>
      </c>
      <c r="F81">
        <f t="shared" si="14"/>
        <v>-0.21918572225320698</v>
      </c>
      <c r="G81">
        <v>0</v>
      </c>
      <c r="H81">
        <f t="shared" si="15"/>
        <v>0.26558308766897726</v>
      </c>
      <c r="I81">
        <f t="shared" si="16"/>
        <v>-1.1007636444730438</v>
      </c>
      <c r="J81">
        <f t="shared" si="17"/>
        <v>1.1007636444730438</v>
      </c>
      <c r="K81">
        <f t="shared" si="18"/>
        <v>0.4095003467405931</v>
      </c>
      <c r="L81">
        <f t="shared" si="19"/>
        <v>0.59049965325940701</v>
      </c>
      <c r="M81">
        <f t="shared" si="20"/>
        <v>2.442000374259687</v>
      </c>
      <c r="N81">
        <f t="shared" si="21"/>
        <v>1.6934810960180178</v>
      </c>
    </row>
    <row r="82" spans="1:14" x14ac:dyDescent="0.25">
      <c r="A82" s="4">
        <f>IF('True_Odds_Calculator_2-way'!A83="","",'True_Odds_Calculator_2-way'!A83)</f>
        <v>1.45</v>
      </c>
      <c r="B82" s="4">
        <f>IF('True_Odds_Calculator_2-way'!B83="","",'True_Odds_Calculator_2-way'!B83)</f>
        <v>2.73</v>
      </c>
      <c r="C82" s="4">
        <f t="shared" si="11"/>
        <v>0.68965517241379315</v>
      </c>
      <c r="D82">
        <f t="shared" si="12"/>
        <v>0.36630036630036628</v>
      </c>
      <c r="E82">
        <f t="shared" si="13"/>
        <v>5.5955538714159481E-2</v>
      </c>
      <c r="F82">
        <f t="shared" si="14"/>
        <v>-0.19666540356195528</v>
      </c>
      <c r="G82">
        <v>0</v>
      </c>
      <c r="H82">
        <f t="shared" si="15"/>
        <v>0.2526209422761147</v>
      </c>
      <c r="I82">
        <f t="shared" si="16"/>
        <v>-1.1333673348634099</v>
      </c>
      <c r="J82">
        <f t="shared" si="17"/>
        <v>1.1333673348634099</v>
      </c>
      <c r="K82">
        <f t="shared" si="18"/>
        <v>0.66224494516315269</v>
      </c>
      <c r="L82">
        <f t="shared" si="19"/>
        <v>0.33775505483684726</v>
      </c>
      <c r="M82">
        <f t="shared" si="20"/>
        <v>1.5100153006885344</v>
      </c>
      <c r="N82">
        <f t="shared" si="21"/>
        <v>2.9607254893136994</v>
      </c>
    </row>
    <row r="83" spans="1:14" x14ac:dyDescent="0.25">
      <c r="A83" s="4">
        <f>IF('True_Odds_Calculator_2-way'!A84="","",'True_Odds_Calculator_2-way'!A84)</f>
        <v>1.92</v>
      </c>
      <c r="B83" s="4">
        <f>IF('True_Odds_Calculator_2-way'!B84="","",'True_Odds_Calculator_2-way'!B84)</f>
        <v>1.99</v>
      </c>
      <c r="C83" s="4">
        <f t="shared" si="11"/>
        <v>0.52083333333333337</v>
      </c>
      <c r="D83">
        <f t="shared" si="12"/>
        <v>0.50251256281407031</v>
      </c>
      <c r="E83">
        <f t="shared" si="13"/>
        <v>2.3345896147403788E-2</v>
      </c>
      <c r="F83">
        <f t="shared" si="14"/>
        <v>-0.2383793969849245</v>
      </c>
      <c r="G83">
        <v>0</v>
      </c>
      <c r="H83">
        <f t="shared" si="15"/>
        <v>0.26172529313232828</v>
      </c>
      <c r="I83">
        <f t="shared" si="16"/>
        <v>-1.0478243557698861</v>
      </c>
      <c r="J83">
        <f t="shared" si="17"/>
        <v>1.0478243557698861</v>
      </c>
      <c r="K83">
        <f t="shared" si="18"/>
        <v>0.50916538235411457</v>
      </c>
      <c r="L83">
        <f t="shared" si="19"/>
        <v>0.49083461764588526</v>
      </c>
      <c r="M83">
        <f t="shared" si="20"/>
        <v>1.9639984073082948</v>
      </c>
      <c r="N83">
        <f t="shared" si="21"/>
        <v>2.0373461122121879</v>
      </c>
    </row>
    <row r="84" spans="1:14" x14ac:dyDescent="0.25">
      <c r="A84" s="4">
        <f>IF('True_Odds_Calculator_2-way'!A85="","",'True_Odds_Calculator_2-way'!A85)</f>
        <v>2</v>
      </c>
      <c r="B84" s="4">
        <f>IF('True_Odds_Calculator_2-way'!B85="","",'True_Odds_Calculator_2-way'!B85)</f>
        <v>1.9</v>
      </c>
      <c r="C84" s="4">
        <f t="shared" si="11"/>
        <v>0.5</v>
      </c>
      <c r="D84">
        <f t="shared" si="12"/>
        <v>0.52631578947368418</v>
      </c>
      <c r="E84">
        <f t="shared" si="13"/>
        <v>2.631578947368407E-2</v>
      </c>
      <c r="F84">
        <f t="shared" si="14"/>
        <v>-0.23684210526315796</v>
      </c>
      <c r="G84">
        <v>0</v>
      </c>
      <c r="H84">
        <f t="shared" si="15"/>
        <v>0.26315789473684209</v>
      </c>
      <c r="I84">
        <f t="shared" si="16"/>
        <v>-1.0540925533894596</v>
      </c>
      <c r="J84">
        <f t="shared" si="17"/>
        <v>1.0540925533894596</v>
      </c>
      <c r="K84">
        <f t="shared" si="18"/>
        <v>0.48683298050513807</v>
      </c>
      <c r="L84">
        <f t="shared" si="19"/>
        <v>0.51316701949486188</v>
      </c>
      <c r="M84">
        <f t="shared" si="20"/>
        <v>2.0540925533894594</v>
      </c>
      <c r="N84">
        <f t="shared" si="21"/>
        <v>1.9486832980505142</v>
      </c>
    </row>
    <row r="85" spans="1:14" x14ac:dyDescent="0.25">
      <c r="A85" s="4">
        <f>IF('True_Odds_Calculator_2-way'!A86="","",'True_Odds_Calculator_2-way'!A86)</f>
        <v>3.06</v>
      </c>
      <c r="B85" s="4">
        <f>IF('True_Odds_Calculator_2-way'!B86="","",'True_Odds_Calculator_2-way'!B86)</f>
        <v>1.4</v>
      </c>
      <c r="C85" s="4">
        <f t="shared" si="11"/>
        <v>0.32679738562091504</v>
      </c>
      <c r="D85">
        <f t="shared" si="12"/>
        <v>0.7142857142857143</v>
      </c>
      <c r="E85">
        <f t="shared" si="13"/>
        <v>4.1083099906629394E-2</v>
      </c>
      <c r="F85">
        <f t="shared" si="14"/>
        <v>-0.19234360410830997</v>
      </c>
      <c r="G85">
        <v>0</v>
      </c>
      <c r="H85">
        <f t="shared" si="15"/>
        <v>0.23342670401493931</v>
      </c>
      <c r="I85">
        <f t="shared" si="16"/>
        <v>-1.1016316230980794</v>
      </c>
      <c r="J85">
        <f t="shared" si="17"/>
        <v>1.1016316230980794</v>
      </c>
      <c r="K85">
        <f t="shared" si="18"/>
        <v>0.30587015508001053</v>
      </c>
      <c r="L85">
        <f t="shared" si="19"/>
        <v>0.69412984491998964</v>
      </c>
      <c r="M85">
        <f t="shared" si="20"/>
        <v>3.2693611435820427</v>
      </c>
      <c r="N85">
        <f t="shared" si="21"/>
        <v>1.4406526492392315</v>
      </c>
    </row>
    <row r="86" spans="1:14" x14ac:dyDescent="0.25">
      <c r="A86" s="4">
        <f>IF('True_Odds_Calculator_2-way'!A87="","",'True_Odds_Calculator_2-way'!A87)</f>
        <v>2.39</v>
      </c>
      <c r="B86" s="4">
        <f>IF('True_Odds_Calculator_2-way'!B87="","",'True_Odds_Calculator_2-way'!B87)</f>
        <v>1.61</v>
      </c>
      <c r="C86" s="4">
        <f t="shared" si="11"/>
        <v>0.41841004184100417</v>
      </c>
      <c r="D86">
        <f t="shared" si="12"/>
        <v>0.6211180124223602</v>
      </c>
      <c r="E86">
        <f t="shared" si="13"/>
        <v>3.9528054263364254E-2</v>
      </c>
      <c r="F86">
        <f t="shared" si="14"/>
        <v>-0.22035395930247681</v>
      </c>
      <c r="G86">
        <v>0</v>
      </c>
      <c r="H86">
        <f t="shared" si="15"/>
        <v>0.25988201356584106</v>
      </c>
      <c r="I86">
        <f t="shared" si="16"/>
        <v>-1.0859946414984594</v>
      </c>
      <c r="J86">
        <f t="shared" si="17"/>
        <v>1.0859946414984594</v>
      </c>
      <c r="K86">
        <f t="shared" si="18"/>
        <v>0.39848058529044122</v>
      </c>
      <c r="L86">
        <f t="shared" si="19"/>
        <v>0.60151941470955883</v>
      </c>
      <c r="M86">
        <f t="shared" si="20"/>
        <v>2.5095325516828586</v>
      </c>
      <c r="N86">
        <f t="shared" si="21"/>
        <v>1.6624567313140606</v>
      </c>
    </row>
    <row r="87" spans="1:14" x14ac:dyDescent="0.25">
      <c r="A87" s="4">
        <f>IF('True_Odds_Calculator_2-way'!A88="","",'True_Odds_Calculator_2-way'!A88)</f>
        <v>2.58</v>
      </c>
      <c r="B87" s="4">
        <f>IF('True_Odds_Calculator_2-way'!B88="","",'True_Odds_Calculator_2-way'!B88)</f>
        <v>1.54</v>
      </c>
      <c r="C87" s="4">
        <f t="shared" si="11"/>
        <v>0.38759689922480617</v>
      </c>
      <c r="D87">
        <f t="shared" si="12"/>
        <v>0.64935064935064934</v>
      </c>
      <c r="E87">
        <f t="shared" si="13"/>
        <v>3.6947548575455569E-2</v>
      </c>
      <c r="F87">
        <f t="shared" si="14"/>
        <v>-0.21473874962247053</v>
      </c>
      <c r="G87">
        <v>0</v>
      </c>
      <c r="H87">
        <f t="shared" si="15"/>
        <v>0.25168629819792609</v>
      </c>
      <c r="I87">
        <f t="shared" si="16"/>
        <v>-1.0826163374360516</v>
      </c>
      <c r="J87">
        <f t="shared" si="17"/>
        <v>1.0826163374360516</v>
      </c>
      <c r="K87">
        <f t="shared" si="18"/>
        <v>0.36893101836580677</v>
      </c>
      <c r="L87">
        <f t="shared" si="19"/>
        <v>0.63106898163419312</v>
      </c>
      <c r="M87">
        <f t="shared" si="20"/>
        <v>2.7105338131489622</v>
      </c>
      <c r="N87">
        <f t="shared" si="21"/>
        <v>1.5846128222154678</v>
      </c>
    </row>
    <row r="88" spans="1:14" x14ac:dyDescent="0.25">
      <c r="A88" s="4">
        <f>IF('True_Odds_Calculator_2-way'!A89="","",'True_Odds_Calculator_2-way'!A89)</f>
        <v>2.11</v>
      </c>
      <c r="B88" s="4">
        <f>IF('True_Odds_Calculator_2-way'!B89="","",'True_Odds_Calculator_2-way'!B89)</f>
        <v>1.77</v>
      </c>
      <c r="C88" s="4">
        <f t="shared" si="11"/>
        <v>0.47393364928909953</v>
      </c>
      <c r="D88">
        <f t="shared" si="12"/>
        <v>0.56497175141242939</v>
      </c>
      <c r="E88">
        <f t="shared" si="13"/>
        <v>3.8905400701529036E-2</v>
      </c>
      <c r="F88">
        <f t="shared" si="14"/>
        <v>-0.22885372319061759</v>
      </c>
      <c r="G88">
        <v>0</v>
      </c>
      <c r="H88">
        <f t="shared" si="15"/>
        <v>0.26775912389214662</v>
      </c>
      <c r="I88">
        <f t="shared" si="16"/>
        <v>-1.0816659234722941</v>
      </c>
      <c r="J88">
        <f t="shared" si="17"/>
        <v>1.0816659234722941</v>
      </c>
      <c r="K88">
        <f t="shared" si="18"/>
        <v>0.45441136703461599</v>
      </c>
      <c r="L88">
        <f t="shared" si="19"/>
        <v>0.54558863296538396</v>
      </c>
      <c r="M88">
        <f t="shared" si="20"/>
        <v>2.2006491750542465</v>
      </c>
      <c r="N88">
        <f t="shared" si="21"/>
        <v>1.8328827610736662</v>
      </c>
    </row>
    <row r="89" spans="1:14" x14ac:dyDescent="0.25">
      <c r="A89" s="4">
        <f>IF('True_Odds_Calculator_2-way'!A90="","",'True_Odds_Calculator_2-way'!A90)</f>
        <v>2.2799999999999998</v>
      </c>
      <c r="B89" s="4">
        <f>IF('True_Odds_Calculator_2-way'!B90="","",'True_Odds_Calculator_2-way'!B90)</f>
        <v>1.64</v>
      </c>
      <c r="C89" s="4">
        <f t="shared" si="11"/>
        <v>0.43859649122807021</v>
      </c>
      <c r="D89">
        <f t="shared" si="12"/>
        <v>0.6097560975609756</v>
      </c>
      <c r="E89">
        <f t="shared" si="13"/>
        <v>4.8352588789045914E-2</v>
      </c>
      <c r="F89">
        <f t="shared" si="14"/>
        <v>-0.21908429610611879</v>
      </c>
      <c r="G89">
        <v>0</v>
      </c>
      <c r="H89">
        <f t="shared" si="15"/>
        <v>0.26743688489516476</v>
      </c>
      <c r="I89">
        <f t="shared" si="16"/>
        <v>-1.104854345603981</v>
      </c>
      <c r="J89">
        <f t="shared" si="17"/>
        <v>1.104854345603981</v>
      </c>
      <c r="K89">
        <f t="shared" si="18"/>
        <v>0.41421356237309498</v>
      </c>
      <c r="L89">
        <f t="shared" si="19"/>
        <v>0.58578643762690474</v>
      </c>
      <c r="M89">
        <f t="shared" si="20"/>
        <v>2.4142135623730954</v>
      </c>
      <c r="N89">
        <f t="shared" si="21"/>
        <v>1.7071067811865481</v>
      </c>
    </row>
    <row r="90" spans="1:14" x14ac:dyDescent="0.25">
      <c r="A90" s="4">
        <f>IF('True_Odds_Calculator_2-way'!A91="","",'True_Odds_Calculator_2-way'!A91)</f>
        <v>2.68</v>
      </c>
      <c r="B90" s="4">
        <f>IF('True_Odds_Calculator_2-way'!B91="","",'True_Odds_Calculator_2-way'!B91)</f>
        <v>1.5</v>
      </c>
      <c r="C90" s="4">
        <f t="shared" si="11"/>
        <v>0.37313432835820892</v>
      </c>
      <c r="D90">
        <f t="shared" si="12"/>
        <v>0.66666666666666663</v>
      </c>
      <c r="E90">
        <f t="shared" si="13"/>
        <v>3.9800995024875441E-2</v>
      </c>
      <c r="F90">
        <f t="shared" si="14"/>
        <v>-0.20895522388059717</v>
      </c>
      <c r="G90">
        <v>0</v>
      </c>
      <c r="H90">
        <f t="shared" si="15"/>
        <v>0.24875621890547261</v>
      </c>
      <c r="I90">
        <f t="shared" si="16"/>
        <v>-1.0910894511799614</v>
      </c>
      <c r="J90">
        <f t="shared" si="17"/>
        <v>1.0910894511799614</v>
      </c>
      <c r="K90">
        <f t="shared" si="18"/>
        <v>0.35297893134844749</v>
      </c>
      <c r="L90">
        <f t="shared" si="19"/>
        <v>0.64702106865155251</v>
      </c>
      <c r="M90">
        <f t="shared" si="20"/>
        <v>2.8330302779823358</v>
      </c>
      <c r="N90">
        <f t="shared" si="21"/>
        <v>1.545544725589981</v>
      </c>
    </row>
    <row r="91" spans="1:14" x14ac:dyDescent="0.25">
      <c r="A91" s="4">
        <f>IF('True_Odds_Calculator_2-way'!A92="","",'True_Odds_Calculator_2-way'!A92)</f>
        <v>2.2000000000000002</v>
      </c>
      <c r="B91" s="4">
        <f>IF('True_Odds_Calculator_2-way'!B92="","",'True_Odds_Calculator_2-way'!B92)</f>
        <v>1.71</v>
      </c>
      <c r="C91" s="4">
        <f t="shared" si="11"/>
        <v>0.45454545454545453</v>
      </c>
      <c r="D91">
        <f t="shared" si="12"/>
        <v>0.58479532163742687</v>
      </c>
      <c r="E91">
        <f t="shared" si="13"/>
        <v>3.9340776182881454E-2</v>
      </c>
      <c r="F91">
        <f t="shared" si="14"/>
        <v>-0.22647527910685805</v>
      </c>
      <c r="G91">
        <v>0</v>
      </c>
      <c r="H91">
        <f t="shared" si="15"/>
        <v>0.26581605528973945</v>
      </c>
      <c r="I91">
        <f t="shared" si="16"/>
        <v>-1.0833784750435986</v>
      </c>
      <c r="J91">
        <f t="shared" si="17"/>
        <v>1.0833784750435986</v>
      </c>
      <c r="K91">
        <f t="shared" si="18"/>
        <v>0.43477236885131854</v>
      </c>
      <c r="L91">
        <f t="shared" si="19"/>
        <v>0.56522763114868146</v>
      </c>
      <c r="M91">
        <f t="shared" si="20"/>
        <v>2.3000541700523187</v>
      </c>
      <c r="N91">
        <f t="shared" si="21"/>
        <v>1.7691987172809549</v>
      </c>
    </row>
    <row r="92" spans="1:14" x14ac:dyDescent="0.25">
      <c r="A92" s="4">
        <f>IF('True_Odds_Calculator_2-way'!A93="","",'True_Odds_Calculator_2-way'!A93)</f>
        <v>2</v>
      </c>
      <c r="B92" s="4">
        <f>IF('True_Odds_Calculator_2-way'!B93="","",'True_Odds_Calculator_2-way'!B93)</f>
        <v>1.88</v>
      </c>
      <c r="C92" s="4">
        <f t="shared" si="11"/>
        <v>0.5</v>
      </c>
      <c r="D92">
        <f t="shared" si="12"/>
        <v>0.53191489361702127</v>
      </c>
      <c r="E92">
        <f t="shared" si="13"/>
        <v>3.1914893617021267E-2</v>
      </c>
      <c r="F92">
        <f t="shared" si="14"/>
        <v>-0.23404255319148937</v>
      </c>
      <c r="G92">
        <v>0</v>
      </c>
      <c r="H92">
        <f t="shared" si="15"/>
        <v>0.26595744680851063</v>
      </c>
      <c r="I92">
        <f t="shared" si="16"/>
        <v>-1.0660035817780522</v>
      </c>
      <c r="J92">
        <f t="shared" si="17"/>
        <v>1.0660035817780522</v>
      </c>
      <c r="K92">
        <f t="shared" si="18"/>
        <v>0.48402626637238261</v>
      </c>
      <c r="L92">
        <f t="shared" si="19"/>
        <v>0.51597373362761745</v>
      </c>
      <c r="M92">
        <f t="shared" si="20"/>
        <v>2.0660035817780522</v>
      </c>
      <c r="N92">
        <f t="shared" si="21"/>
        <v>1.9380831519646857</v>
      </c>
    </row>
    <row r="93" spans="1:14" x14ac:dyDescent="0.25">
      <c r="A93" s="4">
        <f>IF('True_Odds_Calculator_2-way'!A94="","",'True_Odds_Calculator_2-way'!A94)</f>
        <v>2.52</v>
      </c>
      <c r="B93" s="4">
        <f>IF('True_Odds_Calculator_2-way'!B94="","",'True_Odds_Calculator_2-way'!B94)</f>
        <v>1.56</v>
      </c>
      <c r="C93" s="4">
        <f t="shared" si="11"/>
        <v>0.3968253968253968</v>
      </c>
      <c r="D93">
        <f t="shared" si="12"/>
        <v>0.64102564102564097</v>
      </c>
      <c r="E93">
        <f t="shared" si="13"/>
        <v>3.7851037851037717E-2</v>
      </c>
      <c r="F93">
        <f t="shared" si="14"/>
        <v>-0.21652421652421661</v>
      </c>
      <c r="G93">
        <v>0</v>
      </c>
      <c r="H93">
        <f t="shared" si="15"/>
        <v>0.25437525437525432</v>
      </c>
      <c r="I93">
        <f t="shared" si="16"/>
        <v>-1.0838874619051497</v>
      </c>
      <c r="J93">
        <f t="shared" si="17"/>
        <v>1.0838874619051497</v>
      </c>
      <c r="K93">
        <f t="shared" si="18"/>
        <v>0.3777135495558997</v>
      </c>
      <c r="L93">
        <f t="shared" si="19"/>
        <v>0.62228645044410036</v>
      </c>
      <c r="M93">
        <f t="shared" si="20"/>
        <v>2.6475089420958278</v>
      </c>
      <c r="N93">
        <f t="shared" si="21"/>
        <v>1.6069769786668839</v>
      </c>
    </row>
    <row r="94" spans="1:14" x14ac:dyDescent="0.25">
      <c r="A94" s="4">
        <f>IF('True_Odds_Calculator_2-way'!A95="","",'True_Odds_Calculator_2-way'!A95)</f>
        <v>1.75</v>
      </c>
      <c r="B94" s="4">
        <f>IF('True_Odds_Calculator_2-way'!B95="","",'True_Odds_Calculator_2-way'!B95)</f>
        <v>2.08</v>
      </c>
      <c r="C94" s="4">
        <f t="shared" si="11"/>
        <v>0.5714285714285714</v>
      </c>
      <c r="D94">
        <f t="shared" si="12"/>
        <v>0.48076923076923073</v>
      </c>
      <c r="E94">
        <f t="shared" si="13"/>
        <v>5.2197802197802012E-2</v>
      </c>
      <c r="F94">
        <f t="shared" si="14"/>
        <v>-0.22252747252747263</v>
      </c>
      <c r="G94">
        <v>0</v>
      </c>
      <c r="H94">
        <f t="shared" si="15"/>
        <v>0.27472527472527469</v>
      </c>
      <c r="I94">
        <f t="shared" si="16"/>
        <v>-1.1111111111111107</v>
      </c>
      <c r="J94">
        <f t="shared" si="17"/>
        <v>1.1111111111111107</v>
      </c>
      <c r="K94">
        <f t="shared" si="18"/>
        <v>0.54545454545454553</v>
      </c>
      <c r="L94">
        <f t="shared" si="19"/>
        <v>0.45454545454545459</v>
      </c>
      <c r="M94">
        <f t="shared" si="20"/>
        <v>1.833333333333333</v>
      </c>
      <c r="N94">
        <f t="shared" si="21"/>
        <v>2.1999999999999997</v>
      </c>
    </row>
    <row r="95" spans="1:14" x14ac:dyDescent="0.25">
      <c r="A95" s="4">
        <f>IF('True_Odds_Calculator_2-way'!A96="","",'True_Odds_Calculator_2-way'!A96)</f>
        <v>2.19</v>
      </c>
      <c r="B95" s="4">
        <f>IF('True_Odds_Calculator_2-way'!B96="","",'True_Odds_Calculator_2-way'!B96)</f>
        <v>1.69</v>
      </c>
      <c r="C95" s="4">
        <f t="shared" si="11"/>
        <v>0.45662100456621008</v>
      </c>
      <c r="D95">
        <f t="shared" si="12"/>
        <v>0.59171597633136097</v>
      </c>
      <c r="E95">
        <f t="shared" si="13"/>
        <v>4.8336980897571102E-2</v>
      </c>
      <c r="F95">
        <f t="shared" si="14"/>
        <v>-0.2218529626327308</v>
      </c>
      <c r="G95">
        <v>0</v>
      </c>
      <c r="H95">
        <f t="shared" si="15"/>
        <v>0.27018994353030185</v>
      </c>
      <c r="I95">
        <f t="shared" si="16"/>
        <v>-1.1035753058718369</v>
      </c>
      <c r="J95">
        <f t="shared" si="17"/>
        <v>1.1035753058718369</v>
      </c>
      <c r="K95">
        <f t="shared" si="18"/>
        <v>0.43229136730273038</v>
      </c>
      <c r="L95">
        <f t="shared" si="19"/>
        <v>0.56770863269726979</v>
      </c>
      <c r="M95">
        <f t="shared" si="20"/>
        <v>2.3132546139874859</v>
      </c>
      <c r="N95">
        <f t="shared" si="21"/>
        <v>1.761466961051567</v>
      </c>
    </row>
    <row r="96" spans="1:14" x14ac:dyDescent="0.25">
      <c r="A96" s="4">
        <f>IF('True_Odds_Calculator_2-way'!A97="","",'True_Odds_Calculator_2-way'!A97)</f>
        <v>2.69</v>
      </c>
      <c r="B96" s="4">
        <f>IF('True_Odds_Calculator_2-way'!B97="","",'True_Odds_Calculator_2-way'!B97)</f>
        <v>1.48</v>
      </c>
      <c r="C96" s="4">
        <f t="shared" si="11"/>
        <v>0.37174721189591081</v>
      </c>
      <c r="D96">
        <f t="shared" si="12"/>
        <v>0.67567567567567566</v>
      </c>
      <c r="E96">
        <f t="shared" si="13"/>
        <v>4.7422887571586525E-2</v>
      </c>
      <c r="F96">
        <f t="shared" si="14"/>
        <v>-0.20375766100673154</v>
      </c>
      <c r="G96">
        <v>0</v>
      </c>
      <c r="H96">
        <f t="shared" si="15"/>
        <v>0.25118054857831812</v>
      </c>
      <c r="I96">
        <f t="shared" si="16"/>
        <v>-1.1102889792108193</v>
      </c>
      <c r="J96">
        <f t="shared" si="17"/>
        <v>1.1102889792108193</v>
      </c>
      <c r="K96">
        <f t="shared" si="18"/>
        <v>0.34765819829406286</v>
      </c>
      <c r="L96">
        <f t="shared" si="19"/>
        <v>0.65234180170593681</v>
      </c>
      <c r="M96">
        <f t="shared" si="20"/>
        <v>2.8763883748662846</v>
      </c>
      <c r="N96">
        <f t="shared" si="21"/>
        <v>1.5329387100211935</v>
      </c>
    </row>
    <row r="97" spans="1:14" x14ac:dyDescent="0.25">
      <c r="A97" s="4">
        <f>IF('True_Odds_Calculator_2-way'!A98="","",'True_Odds_Calculator_2-way'!A98)</f>
        <v>1.72</v>
      </c>
      <c r="B97" s="4">
        <f>IF('True_Odds_Calculator_2-way'!B98="","",'True_Odds_Calculator_2-way'!B98)</f>
        <v>2.2200000000000002</v>
      </c>
      <c r="C97" s="4">
        <f t="shared" si="11"/>
        <v>0.58139534883720934</v>
      </c>
      <c r="D97">
        <f t="shared" si="12"/>
        <v>0.4504504504504504</v>
      </c>
      <c r="E97">
        <f t="shared" si="13"/>
        <v>3.1845799287659737E-2</v>
      </c>
      <c r="F97">
        <f t="shared" si="14"/>
        <v>-0.23004399748585791</v>
      </c>
      <c r="G97">
        <v>0</v>
      </c>
      <c r="H97">
        <f t="shared" si="15"/>
        <v>0.2618897967735177</v>
      </c>
      <c r="I97">
        <f t="shared" si="16"/>
        <v>-1.0669739994407998</v>
      </c>
      <c r="J97">
        <f t="shared" si="17"/>
        <v>1.0669739994407998</v>
      </c>
      <c r="K97">
        <f t="shared" si="18"/>
        <v>0.56554007778240289</v>
      </c>
      <c r="L97">
        <f t="shared" si="19"/>
        <v>0.43445992221759705</v>
      </c>
      <c r="M97">
        <f t="shared" si="20"/>
        <v>1.768221279597376</v>
      </c>
      <c r="N97">
        <f t="shared" si="21"/>
        <v>2.3017082793177757</v>
      </c>
    </row>
    <row r="98" spans="1:14" x14ac:dyDescent="0.25">
      <c r="A98" s="4">
        <f>IF('True_Odds_Calculator_2-way'!A99="","",'True_Odds_Calculator_2-way'!A99)</f>
        <v>2.15</v>
      </c>
      <c r="B98" s="4">
        <f>IF('True_Odds_Calculator_2-way'!B99="","",'True_Odds_Calculator_2-way'!B99)</f>
        <v>1.72</v>
      </c>
      <c r="C98" s="4">
        <f t="shared" si="11"/>
        <v>0.46511627906976744</v>
      </c>
      <c r="D98">
        <f t="shared" si="12"/>
        <v>0.58139534883720934</v>
      </c>
      <c r="E98">
        <f t="shared" si="13"/>
        <v>4.6511627906976827E-2</v>
      </c>
      <c r="F98">
        <f t="shared" si="14"/>
        <v>-0.22390481341265545</v>
      </c>
      <c r="G98">
        <v>0</v>
      </c>
      <c r="H98">
        <f t="shared" si="15"/>
        <v>0.27041644131963227</v>
      </c>
      <c r="I98">
        <f t="shared" si="16"/>
        <v>-1.0989674556596452</v>
      </c>
      <c r="J98">
        <f t="shared" si="17"/>
        <v>1.0989674556596452</v>
      </c>
      <c r="K98">
        <f t="shared" si="18"/>
        <v>0.44173268206089783</v>
      </c>
      <c r="L98">
        <f t="shared" si="19"/>
        <v>0.55826731793910211</v>
      </c>
      <c r="M98">
        <f t="shared" si="20"/>
        <v>2.2638125740085919</v>
      </c>
      <c r="N98">
        <f t="shared" si="21"/>
        <v>1.7912565680749446</v>
      </c>
    </row>
    <row r="99" spans="1:14" x14ac:dyDescent="0.25">
      <c r="A99" s="4">
        <f>IF('True_Odds_Calculator_2-way'!A100="","",'True_Odds_Calculator_2-way'!A100)</f>
        <v>2.27</v>
      </c>
      <c r="B99" s="4">
        <f>IF('True_Odds_Calculator_2-way'!B100="","",'True_Odds_Calculator_2-way'!B100)</f>
        <v>1.69</v>
      </c>
      <c r="C99" s="4">
        <f t="shared" si="11"/>
        <v>0.44052863436123346</v>
      </c>
      <c r="D99">
        <f t="shared" si="12"/>
        <v>0.59171597633136097</v>
      </c>
      <c r="E99">
        <f t="shared" si="13"/>
        <v>3.2244610692594433E-2</v>
      </c>
      <c r="F99">
        <f t="shared" si="14"/>
        <v>-0.22842322029038398</v>
      </c>
      <c r="G99">
        <v>0</v>
      </c>
      <c r="H99">
        <f t="shared" si="15"/>
        <v>0.26066783098297841</v>
      </c>
      <c r="I99">
        <f t="shared" si="16"/>
        <v>-1.0682517037726924</v>
      </c>
      <c r="J99">
        <f t="shared" si="17"/>
        <v>1.0682517037726924</v>
      </c>
      <c r="K99">
        <f t="shared" si="18"/>
        <v>0.42432580692415584</v>
      </c>
      <c r="L99">
        <f t="shared" si="19"/>
        <v>0.57567419307584422</v>
      </c>
      <c r="M99">
        <f t="shared" si="20"/>
        <v>2.3566796637913199</v>
      </c>
      <c r="N99">
        <f t="shared" si="21"/>
        <v>1.7370936756031574</v>
      </c>
    </row>
    <row r="100" spans="1:14" x14ac:dyDescent="0.25">
      <c r="A100" s="4">
        <f>IF('True_Odds_Calculator_2-way'!A101="","",'True_Odds_Calculator_2-way'!A101)</f>
        <v>2.1800000000000002</v>
      </c>
      <c r="B100" s="4">
        <f>IF('True_Odds_Calculator_2-way'!B101="","",'True_Odds_Calculator_2-way'!B101)</f>
        <v>1.74</v>
      </c>
      <c r="C100" s="4">
        <f t="shared" si="11"/>
        <v>0.4587155963302752</v>
      </c>
      <c r="D100">
        <f t="shared" si="12"/>
        <v>0.57471264367816088</v>
      </c>
      <c r="E100">
        <f t="shared" si="13"/>
        <v>3.3428240008436028E-2</v>
      </c>
      <c r="F100">
        <f t="shared" si="14"/>
        <v>-0.23020141305494057</v>
      </c>
      <c r="G100">
        <v>0</v>
      </c>
      <c r="H100">
        <f t="shared" si="15"/>
        <v>0.26362965306337655</v>
      </c>
      <c r="I100">
        <f t="shared" si="16"/>
        <v>-1.0701462561817372</v>
      </c>
      <c r="J100">
        <f t="shared" si="17"/>
        <v>1.0701462561817372</v>
      </c>
      <c r="K100">
        <f t="shared" si="18"/>
        <v>0.44193570658612125</v>
      </c>
      <c r="L100">
        <f t="shared" si="19"/>
        <v>0.55806429341387886</v>
      </c>
      <c r="M100">
        <f t="shared" si="20"/>
        <v>2.26277258229445</v>
      </c>
      <c r="N100">
        <f t="shared" si="21"/>
        <v>1.7919082295744857</v>
      </c>
    </row>
    <row r="101" spans="1:14" x14ac:dyDescent="0.25">
      <c r="A101" s="4">
        <f>IF('True_Odds_Calculator_2-way'!A102="","",'True_Odds_Calculator_2-way'!A102)</f>
        <v>2.2799999999999998</v>
      </c>
      <c r="B101" s="4">
        <f>IF('True_Odds_Calculator_2-way'!B102="","",'True_Odds_Calculator_2-way'!B102)</f>
        <v>1.68</v>
      </c>
      <c r="C101" s="4">
        <f t="shared" si="11"/>
        <v>0.43859649122807021</v>
      </c>
      <c r="D101">
        <f t="shared" si="12"/>
        <v>0.59523809523809523</v>
      </c>
      <c r="E101">
        <f t="shared" si="13"/>
        <v>3.383458646616555E-2</v>
      </c>
      <c r="F101">
        <f t="shared" si="14"/>
        <v>-0.2272347535505429</v>
      </c>
      <c r="G101">
        <v>0</v>
      </c>
      <c r="H101">
        <f t="shared" si="15"/>
        <v>0.26106934001670845</v>
      </c>
      <c r="I101">
        <f t="shared" si="16"/>
        <v>-1.0718661571406805</v>
      </c>
      <c r="J101">
        <f t="shared" si="17"/>
        <v>1.0718661571406805</v>
      </c>
      <c r="K101">
        <f t="shared" si="18"/>
        <v>0.42158717195874679</v>
      </c>
      <c r="L101">
        <f t="shared" si="19"/>
        <v>0.57841282804125305</v>
      </c>
      <c r="M101">
        <f t="shared" si="20"/>
        <v>2.3719886811400706</v>
      </c>
      <c r="N101">
        <f t="shared" si="21"/>
        <v>1.728868986855663</v>
      </c>
    </row>
    <row r="102" spans="1:14" x14ac:dyDescent="0.25">
      <c r="A102" s="4">
        <f>IF('True_Odds_Calculator_2-way'!A103="","",'True_Odds_Calculator_2-way'!A103)</f>
        <v>2.42</v>
      </c>
      <c r="B102" s="4">
        <f>IF('True_Odds_Calculator_2-way'!B103="","",'True_Odds_Calculator_2-way'!B103)</f>
        <v>1.61</v>
      </c>
      <c r="C102" s="4">
        <f t="shared" si="11"/>
        <v>0.41322314049586778</v>
      </c>
      <c r="D102">
        <f t="shared" si="12"/>
        <v>0.6211180124223602</v>
      </c>
      <c r="E102">
        <f t="shared" si="13"/>
        <v>3.4341152918228035E-2</v>
      </c>
      <c r="F102">
        <f t="shared" si="14"/>
        <v>-0.22231918279349105</v>
      </c>
      <c r="G102">
        <v>0</v>
      </c>
      <c r="H102">
        <f t="shared" si="15"/>
        <v>0.25666033571171909</v>
      </c>
      <c r="I102">
        <f t="shared" si="16"/>
        <v>-1.0744616281415773</v>
      </c>
      <c r="J102">
        <f t="shared" si="17"/>
        <v>1.0744616281415773</v>
      </c>
      <c r="K102">
        <f t="shared" si="18"/>
        <v>0.3959242744397955</v>
      </c>
      <c r="L102">
        <f t="shared" si="19"/>
        <v>0.60407572556020461</v>
      </c>
      <c r="M102">
        <f t="shared" si="20"/>
        <v>2.5257355119610394</v>
      </c>
      <c r="N102">
        <f t="shared" si="21"/>
        <v>1.6554215931663621</v>
      </c>
    </row>
    <row r="103" spans="1:14" x14ac:dyDescent="0.25">
      <c r="A103" s="4">
        <f>IF('True_Odds_Calculator_2-way'!A104="","",'True_Odds_Calculator_2-way'!A104)</f>
        <v>2.2999999999999998</v>
      </c>
      <c r="B103" s="4">
        <f>IF('True_Odds_Calculator_2-way'!B104="","",'True_Odds_Calculator_2-way'!B104)</f>
        <v>1.67</v>
      </c>
      <c r="C103" s="4">
        <f t="shared" si="11"/>
        <v>0.43478260869565222</v>
      </c>
      <c r="D103">
        <f t="shared" si="12"/>
        <v>0.5988023952095809</v>
      </c>
      <c r="E103">
        <f t="shared" si="13"/>
        <v>3.3585003905233002E-2</v>
      </c>
      <c r="F103">
        <f t="shared" si="14"/>
        <v>-0.22676386357719358</v>
      </c>
      <c r="G103">
        <v>0</v>
      </c>
      <c r="H103">
        <f t="shared" si="15"/>
        <v>0.26034886748242653</v>
      </c>
      <c r="I103">
        <f t="shared" si="16"/>
        <v>-1.0714969088698136</v>
      </c>
      <c r="J103">
        <f t="shared" si="17"/>
        <v>1.0714969088698136</v>
      </c>
      <c r="K103">
        <f t="shared" si="18"/>
        <v>0.41789493273906014</v>
      </c>
      <c r="L103">
        <f t="shared" si="19"/>
        <v>0.58210506726094002</v>
      </c>
      <c r="M103">
        <f t="shared" si="20"/>
        <v>2.3929459815307572</v>
      </c>
      <c r="N103">
        <f t="shared" si="21"/>
        <v>1.7179029289427752</v>
      </c>
    </row>
    <row r="104" spans="1:14" x14ac:dyDescent="0.25">
      <c r="A104" s="4">
        <f>IF('True_Odds_Calculator_2-way'!A105="","",'True_Odds_Calculator_2-way'!A105)</f>
        <v>2.09</v>
      </c>
      <c r="B104" s="4">
        <f>IF('True_Odds_Calculator_2-way'!B105="","",'True_Odds_Calculator_2-way'!B105)</f>
        <v>1.81</v>
      </c>
      <c r="C104" s="4">
        <f t="shared" si="11"/>
        <v>0.47846889952153115</v>
      </c>
      <c r="D104">
        <f t="shared" si="12"/>
        <v>0.5524861878453039</v>
      </c>
      <c r="E104">
        <f t="shared" si="13"/>
        <v>3.0955087366835166E-2</v>
      </c>
      <c r="F104">
        <f t="shared" si="14"/>
        <v>-0.23339237093235332</v>
      </c>
      <c r="G104">
        <v>0</v>
      </c>
      <c r="H104">
        <f t="shared" si="15"/>
        <v>0.26434745829918849</v>
      </c>
      <c r="I104">
        <f t="shared" si="16"/>
        <v>-1.064251428023502</v>
      </c>
      <c r="J104">
        <f t="shared" si="17"/>
        <v>1.064251428023502</v>
      </c>
      <c r="K104">
        <f t="shared" si="18"/>
        <v>0.46295566357839102</v>
      </c>
      <c r="L104">
        <f t="shared" si="19"/>
        <v>0.53704433642160887</v>
      </c>
      <c r="M104">
        <f t="shared" si="20"/>
        <v>2.1600340565456171</v>
      </c>
      <c r="N104">
        <f t="shared" si="21"/>
        <v>1.8620436566990362</v>
      </c>
    </row>
    <row r="105" spans="1:14" x14ac:dyDescent="0.25">
      <c r="A105" s="4">
        <f>IF('True_Odds_Calculator_2-way'!A106="","",'True_Odds_Calculator_2-way'!A106)</f>
        <v>2.21</v>
      </c>
      <c r="B105" s="4">
        <f>IF('True_Odds_Calculator_2-way'!B106="","",'True_Odds_Calculator_2-way'!B106)</f>
        <v>1.72</v>
      </c>
      <c r="C105" s="4">
        <f t="shared" si="11"/>
        <v>0.45248868778280543</v>
      </c>
      <c r="D105">
        <f t="shared" si="12"/>
        <v>0.58139534883720934</v>
      </c>
      <c r="E105">
        <f t="shared" si="13"/>
        <v>3.3884036620014824E-2</v>
      </c>
      <c r="F105">
        <f t="shared" si="14"/>
        <v>-0.2291907818583605</v>
      </c>
      <c r="G105">
        <v>0</v>
      </c>
      <c r="H105">
        <f t="shared" si="15"/>
        <v>0.26307481847837527</v>
      </c>
      <c r="I105">
        <f t="shared" si="16"/>
        <v>-1.0713739108887084</v>
      </c>
      <c r="J105">
        <f t="shared" si="17"/>
        <v>1.0713739108887084</v>
      </c>
      <c r="K105">
        <f t="shared" si="18"/>
        <v>0.43547132891069945</v>
      </c>
      <c r="L105">
        <f t="shared" si="19"/>
        <v>0.56452867108930049</v>
      </c>
      <c r="M105">
        <f t="shared" si="20"/>
        <v>2.2963624321753371</v>
      </c>
      <c r="N105">
        <f t="shared" si="21"/>
        <v>1.7713892158398703</v>
      </c>
    </row>
    <row r="106" spans="1:14" x14ac:dyDescent="0.25">
      <c r="A106" s="4">
        <f>IF('True_Odds_Calculator_2-way'!A107="","",'True_Odds_Calculator_2-way'!A107)</f>
        <v>1.79</v>
      </c>
      <c r="B106" s="4">
        <f>IF('True_Odds_Calculator_2-way'!B107="","",'True_Odds_Calculator_2-way'!B107)</f>
        <v>2.1</v>
      </c>
      <c r="C106" s="4">
        <f t="shared" si="11"/>
        <v>0.55865921787709494</v>
      </c>
      <c r="D106">
        <f t="shared" si="12"/>
        <v>0.47619047619047616</v>
      </c>
      <c r="E106">
        <f t="shared" si="13"/>
        <v>3.4849694067571102E-2</v>
      </c>
      <c r="F106">
        <f t="shared" si="14"/>
        <v>-0.2311785049215217</v>
      </c>
      <c r="G106">
        <v>0</v>
      </c>
      <c r="H106">
        <f t="shared" si="15"/>
        <v>0.2660281989890928</v>
      </c>
      <c r="I106">
        <f t="shared" si="16"/>
        <v>-1.072729223145815</v>
      </c>
      <c r="J106">
        <f t="shared" si="17"/>
        <v>1.072729223145815</v>
      </c>
      <c r="K106">
        <f t="shared" si="18"/>
        <v>0.5412848551170536</v>
      </c>
      <c r="L106">
        <f t="shared" si="19"/>
        <v>0.4587151448829464</v>
      </c>
      <c r="M106">
        <f t="shared" si="20"/>
        <v>1.8474560862851939</v>
      </c>
      <c r="N106">
        <f t="shared" si="21"/>
        <v>2.1800021454603971</v>
      </c>
    </row>
    <row r="107" spans="1:14" x14ac:dyDescent="0.25">
      <c r="A107" s="4">
        <f>IF('True_Odds_Calculator_2-way'!A108="","",'True_Odds_Calculator_2-way'!A108)</f>
        <v>1.83</v>
      </c>
      <c r="B107" s="4">
        <f>IF('True_Odds_Calculator_2-way'!B108="","",'True_Odds_Calculator_2-way'!B108)</f>
        <v>2.0499999999999998</v>
      </c>
      <c r="C107" s="4">
        <f t="shared" si="11"/>
        <v>0.54644808743169393</v>
      </c>
      <c r="D107">
        <f t="shared" si="12"/>
        <v>0.48780487804878053</v>
      </c>
      <c r="E107">
        <f t="shared" si="13"/>
        <v>3.4252965480474407E-2</v>
      </c>
      <c r="F107">
        <f t="shared" si="14"/>
        <v>-0.23230707716913246</v>
      </c>
      <c r="G107">
        <v>0</v>
      </c>
      <c r="H107">
        <f t="shared" si="15"/>
        <v>0.26656004264960681</v>
      </c>
      <c r="I107">
        <f t="shared" si="16"/>
        <v>-1.0711894933108055</v>
      </c>
      <c r="J107">
        <f t="shared" si="17"/>
        <v>1.0711894933108055</v>
      </c>
      <c r="K107">
        <f t="shared" si="18"/>
        <v>0.52935616627105819</v>
      </c>
      <c r="L107">
        <f t="shared" si="19"/>
        <v>0.47064383372894186</v>
      </c>
      <c r="M107">
        <f t="shared" si="20"/>
        <v>1.8890872794479689</v>
      </c>
      <c r="N107">
        <f t="shared" si="21"/>
        <v>2.1247489679763456</v>
      </c>
    </row>
    <row r="108" spans="1:14" x14ac:dyDescent="0.25">
      <c r="A108" s="4">
        <f>IF('True_Odds_Calculator_2-way'!A109="","",'True_Odds_Calculator_2-way'!A109)</f>
        <v>1.51</v>
      </c>
      <c r="B108" s="4">
        <f>IF('True_Odds_Calculator_2-way'!B109="","",'True_Odds_Calculator_2-way'!B109)</f>
        <v>2.64</v>
      </c>
      <c r="C108" s="4">
        <f t="shared" si="11"/>
        <v>0.66225165562913912</v>
      </c>
      <c r="D108">
        <f t="shared" si="12"/>
        <v>0.37878787878787878</v>
      </c>
      <c r="E108">
        <f t="shared" si="13"/>
        <v>4.1039534417017798E-2</v>
      </c>
      <c r="F108">
        <f t="shared" si="14"/>
        <v>-0.20981336544250462</v>
      </c>
      <c r="G108">
        <v>0</v>
      </c>
      <c r="H108">
        <f t="shared" si="15"/>
        <v>0.25085289985952242</v>
      </c>
      <c r="I108">
        <f t="shared" si="16"/>
        <v>-1.0934350421017383</v>
      </c>
      <c r="J108">
        <f t="shared" si="17"/>
        <v>1.0934350421017383</v>
      </c>
      <c r="K108">
        <f t="shared" si="18"/>
        <v>0.64199197414699649</v>
      </c>
      <c r="L108">
        <f t="shared" si="19"/>
        <v>0.35800802585300368</v>
      </c>
      <c r="M108">
        <f t="shared" si="20"/>
        <v>1.5576518714718863</v>
      </c>
      <c r="N108">
        <f t="shared" si="21"/>
        <v>2.7932334690468505</v>
      </c>
    </row>
    <row r="109" spans="1:14" x14ac:dyDescent="0.25">
      <c r="A109" s="4">
        <f>IF('True_Odds_Calculator_2-way'!A110="","",'True_Odds_Calculator_2-way'!A110)</f>
        <v>1.69</v>
      </c>
      <c r="B109" s="4">
        <f>IF('True_Odds_Calculator_2-way'!B110="","",'True_Odds_Calculator_2-way'!B110)</f>
        <v>2.2599999999999998</v>
      </c>
      <c r="C109" s="4">
        <f t="shared" si="11"/>
        <v>0.59171597633136097</v>
      </c>
      <c r="D109">
        <f t="shared" si="12"/>
        <v>0.44247787610619471</v>
      </c>
      <c r="E109">
        <f t="shared" si="13"/>
        <v>3.4193852437555794E-2</v>
      </c>
      <c r="F109">
        <f t="shared" si="14"/>
        <v>-0.22762737602764815</v>
      </c>
      <c r="G109">
        <v>0</v>
      </c>
      <c r="H109">
        <f t="shared" si="15"/>
        <v>0.261821228465204</v>
      </c>
      <c r="I109">
        <f t="shared" si="16"/>
        <v>-1.0724824201463119</v>
      </c>
      <c r="J109">
        <f t="shared" si="17"/>
        <v>1.0724824201463119</v>
      </c>
      <c r="K109">
        <f t="shared" si="18"/>
        <v>0.57470839285052078</v>
      </c>
      <c r="L109">
        <f t="shared" si="19"/>
        <v>0.42529160714947917</v>
      </c>
      <c r="M109">
        <f t="shared" si="20"/>
        <v>1.7400128699009547</v>
      </c>
      <c r="N109">
        <f t="shared" si="21"/>
        <v>2.351327849384353</v>
      </c>
    </row>
    <row r="110" spans="1:14" x14ac:dyDescent="0.25">
      <c r="A110" s="4">
        <f>IF('True_Odds_Calculator_2-way'!A111="","",'True_Odds_Calculator_2-way'!A111)</f>
        <v>2.46</v>
      </c>
      <c r="B110" s="4">
        <f>IF('True_Odds_Calculator_2-way'!B111="","",'True_Odds_Calculator_2-way'!B111)</f>
        <v>1.6</v>
      </c>
      <c r="C110" s="4">
        <f t="shared" si="11"/>
        <v>0.4065040650406504</v>
      </c>
      <c r="D110">
        <f t="shared" si="12"/>
        <v>0.625</v>
      </c>
      <c r="E110">
        <f t="shared" si="13"/>
        <v>3.1504065040650397E-2</v>
      </c>
      <c r="F110">
        <f t="shared" si="14"/>
        <v>-0.22256097560975607</v>
      </c>
      <c r="G110">
        <v>0</v>
      </c>
      <c r="H110">
        <f t="shared" si="15"/>
        <v>0.25406504065040647</v>
      </c>
      <c r="I110">
        <f t="shared" si="16"/>
        <v>-1.0684346079267206</v>
      </c>
      <c r="J110">
        <f t="shared" si="17"/>
        <v>1.0684346079267206</v>
      </c>
      <c r="K110">
        <f t="shared" si="18"/>
        <v>0.39063804249279904</v>
      </c>
      <c r="L110">
        <f t="shared" si="19"/>
        <v>0.60936195750720079</v>
      </c>
      <c r="M110">
        <f t="shared" si="20"/>
        <v>2.5599145275730124</v>
      </c>
      <c r="N110">
        <f t="shared" si="21"/>
        <v>1.6410607647560327</v>
      </c>
    </row>
    <row r="111" spans="1:14" x14ac:dyDescent="0.25">
      <c r="A111" s="4">
        <f>IF('True_Odds_Calculator_2-way'!A112="","",'True_Odds_Calculator_2-way'!A112)</f>
        <v>2.41</v>
      </c>
      <c r="B111" s="4">
        <f>IF('True_Odds_Calculator_2-way'!B112="","",'True_Odds_Calculator_2-way'!B112)</f>
        <v>1.61</v>
      </c>
      <c r="C111" s="4">
        <f t="shared" si="11"/>
        <v>0.41493775933609955</v>
      </c>
      <c r="D111">
        <f t="shared" si="12"/>
        <v>0.6211180124223602</v>
      </c>
      <c r="E111">
        <f t="shared" si="13"/>
        <v>3.6055771758459754E-2</v>
      </c>
      <c r="F111">
        <f t="shared" si="14"/>
        <v>-0.22166954459936605</v>
      </c>
      <c r="G111">
        <v>0</v>
      </c>
      <c r="H111">
        <f t="shared" si="15"/>
        <v>0.25772531635782581</v>
      </c>
      <c r="I111">
        <f t="shared" si="16"/>
        <v>-1.0782650440285155</v>
      </c>
      <c r="J111">
        <f t="shared" si="17"/>
        <v>1.0782650440285155</v>
      </c>
      <c r="K111">
        <f t="shared" si="18"/>
        <v>0.39676970546115803</v>
      </c>
      <c r="L111">
        <f t="shared" si="19"/>
        <v>0.60323029453884203</v>
      </c>
      <c r="M111">
        <f t="shared" si="20"/>
        <v>2.5203537120802069</v>
      </c>
      <c r="N111">
        <f t="shared" si="21"/>
        <v>1.6577416768573945</v>
      </c>
    </row>
    <row r="112" spans="1:14" x14ac:dyDescent="0.25">
      <c r="A112" s="4">
        <f>IF('True_Odds_Calculator_2-way'!A113="","",'True_Odds_Calculator_2-way'!A113)</f>
        <v>1.65</v>
      </c>
      <c r="B112" s="4">
        <f>IF('True_Odds_Calculator_2-way'!B113="","",'True_Odds_Calculator_2-way'!B113)</f>
        <v>2.33</v>
      </c>
      <c r="C112" s="4">
        <f t="shared" si="11"/>
        <v>0.60606060606060608</v>
      </c>
      <c r="D112">
        <f t="shared" si="12"/>
        <v>0.42918454935622319</v>
      </c>
      <c r="E112">
        <f t="shared" si="13"/>
        <v>3.5245155416829377E-2</v>
      </c>
      <c r="F112">
        <f t="shared" si="14"/>
        <v>-0.22486669267785131</v>
      </c>
      <c r="G112">
        <v>0</v>
      </c>
      <c r="H112">
        <f t="shared" si="15"/>
        <v>0.26011184809468074</v>
      </c>
      <c r="I112">
        <f t="shared" si="16"/>
        <v>-1.0755175492958089</v>
      </c>
      <c r="J112">
        <f t="shared" si="17"/>
        <v>1.0755175492958089</v>
      </c>
      <c r="K112">
        <f t="shared" si="18"/>
        <v>0.58855158622613757</v>
      </c>
      <c r="L112">
        <f t="shared" si="19"/>
        <v>0.41144841377386249</v>
      </c>
      <c r="M112">
        <f t="shared" si="20"/>
        <v>1.6990864070422753</v>
      </c>
      <c r="N112">
        <f t="shared" si="21"/>
        <v>2.4304383405634256</v>
      </c>
    </row>
    <row r="113" spans="1:14" x14ac:dyDescent="0.25">
      <c r="A113" s="4">
        <f>IF('True_Odds_Calculator_2-way'!A114="","",'True_Odds_Calculator_2-way'!A114)</f>
        <v>2.0699999999999998</v>
      </c>
      <c r="B113" s="4">
        <f>IF('True_Odds_Calculator_2-way'!B114="","",'True_Odds_Calculator_2-way'!B114)</f>
        <v>1.83</v>
      </c>
      <c r="C113" s="4">
        <f t="shared" si="11"/>
        <v>0.48309178743961356</v>
      </c>
      <c r="D113">
        <f t="shared" si="12"/>
        <v>0.54644808743169393</v>
      </c>
      <c r="E113">
        <f t="shared" si="13"/>
        <v>2.9539874871307603E-2</v>
      </c>
      <c r="F113">
        <f t="shared" si="14"/>
        <v>-0.23444470842902765</v>
      </c>
      <c r="G113">
        <v>0</v>
      </c>
      <c r="H113">
        <f t="shared" si="15"/>
        <v>0.26398458330033525</v>
      </c>
      <c r="I113">
        <f t="shared" si="16"/>
        <v>-1.0611311532512866</v>
      </c>
      <c r="J113">
        <f t="shared" si="17"/>
        <v>1.0611311532512866</v>
      </c>
      <c r="K113">
        <f t="shared" si="18"/>
        <v>0.46829407167694814</v>
      </c>
      <c r="L113">
        <f t="shared" si="19"/>
        <v>0.53170592832305175</v>
      </c>
      <c r="M113">
        <f t="shared" si="20"/>
        <v>2.1354103339788768</v>
      </c>
      <c r="N113">
        <f t="shared" si="21"/>
        <v>1.8807388571985679</v>
      </c>
    </row>
    <row r="114" spans="1:14" x14ac:dyDescent="0.25">
      <c r="A114" s="4">
        <f>IF('True_Odds_Calculator_2-way'!A115="","",'True_Odds_Calculator_2-way'!A115)</f>
        <v>2.27</v>
      </c>
      <c r="B114" s="4">
        <f>IF('True_Odds_Calculator_2-way'!B115="","",'True_Odds_Calculator_2-way'!B115)</f>
        <v>1.68</v>
      </c>
      <c r="C114" s="4">
        <f t="shared" si="11"/>
        <v>0.44052863436123346</v>
      </c>
      <c r="D114">
        <f t="shared" si="12"/>
        <v>0.59523809523809523</v>
      </c>
      <c r="E114">
        <f t="shared" si="13"/>
        <v>3.5766729599328695E-2</v>
      </c>
      <c r="F114">
        <f t="shared" si="14"/>
        <v>-0.22645269561569115</v>
      </c>
      <c r="G114">
        <v>0</v>
      </c>
      <c r="H114">
        <f t="shared" si="15"/>
        <v>0.2622194252150199</v>
      </c>
      <c r="I114">
        <f t="shared" si="16"/>
        <v>-1.0760778282064791</v>
      </c>
      <c r="J114">
        <f t="shared" si="17"/>
        <v>1.0760778282064791</v>
      </c>
      <c r="K114">
        <f t="shared" si="18"/>
        <v>0.42254374989680582</v>
      </c>
      <c r="L114">
        <f t="shared" si="19"/>
        <v>0.57745625010319412</v>
      </c>
      <c r="M114">
        <f t="shared" si="20"/>
        <v>2.3666188418222287</v>
      </c>
      <c r="N114">
        <f t="shared" si="21"/>
        <v>1.7317329231804059</v>
      </c>
    </row>
    <row r="115" spans="1:14" x14ac:dyDescent="0.25">
      <c r="A115" s="4">
        <f>IF('True_Odds_Calculator_2-way'!A116="","",'True_Odds_Calculator_2-way'!A116)</f>
        <v>2.2799999999999998</v>
      </c>
      <c r="B115" s="4">
        <f>IF('True_Odds_Calculator_2-way'!B116="","",'True_Odds_Calculator_2-way'!B116)</f>
        <v>1.68</v>
      </c>
      <c r="C115" s="4">
        <f t="shared" si="11"/>
        <v>0.43859649122807021</v>
      </c>
      <c r="D115">
        <f t="shared" si="12"/>
        <v>0.59523809523809523</v>
      </c>
      <c r="E115">
        <f t="shared" si="13"/>
        <v>3.383458646616555E-2</v>
      </c>
      <c r="F115">
        <f t="shared" si="14"/>
        <v>-0.2272347535505429</v>
      </c>
      <c r="G115">
        <v>0</v>
      </c>
      <c r="H115">
        <f t="shared" si="15"/>
        <v>0.26106934001670845</v>
      </c>
      <c r="I115">
        <f t="shared" si="16"/>
        <v>-1.0718661571406805</v>
      </c>
      <c r="J115">
        <f t="shared" si="17"/>
        <v>1.0718661571406805</v>
      </c>
      <c r="K115">
        <f t="shared" si="18"/>
        <v>0.42158717195874679</v>
      </c>
      <c r="L115">
        <f t="shared" si="19"/>
        <v>0.57841282804125305</v>
      </c>
      <c r="M115">
        <f t="shared" si="20"/>
        <v>2.3719886811400706</v>
      </c>
      <c r="N115">
        <f t="shared" si="21"/>
        <v>1.728868986855663</v>
      </c>
    </row>
    <row r="116" spans="1:14" x14ac:dyDescent="0.25">
      <c r="A116" s="4">
        <f>IF('True_Odds_Calculator_2-way'!A117="","",'True_Odds_Calculator_2-way'!A117)</f>
        <v>2.4500000000000002</v>
      </c>
      <c r="B116" s="4">
        <f>IF('True_Odds_Calculator_2-way'!B117="","",'True_Odds_Calculator_2-way'!B117)</f>
        <v>1.6</v>
      </c>
      <c r="C116" s="4">
        <f t="shared" si="11"/>
        <v>0.4081632653061224</v>
      </c>
      <c r="D116">
        <f t="shared" si="12"/>
        <v>0.625</v>
      </c>
      <c r="E116">
        <f t="shared" si="13"/>
        <v>3.3163265306122458E-2</v>
      </c>
      <c r="F116">
        <f t="shared" si="14"/>
        <v>-0.22193877551020402</v>
      </c>
      <c r="G116">
        <v>0</v>
      </c>
      <c r="H116">
        <f t="shared" si="15"/>
        <v>0.25510204081632648</v>
      </c>
      <c r="I116">
        <f t="shared" si="16"/>
        <v>-1.0721125348377949</v>
      </c>
      <c r="J116">
        <f t="shared" si="17"/>
        <v>1.0721125348377949</v>
      </c>
      <c r="K116">
        <f t="shared" si="18"/>
        <v>0.39145635918691934</v>
      </c>
      <c r="L116">
        <f t="shared" si="19"/>
        <v>0.60854364081308054</v>
      </c>
      <c r="M116">
        <f t="shared" si="20"/>
        <v>2.5545631755148031</v>
      </c>
      <c r="N116">
        <f t="shared" si="21"/>
        <v>1.643267520902677</v>
      </c>
    </row>
    <row r="117" spans="1:14" x14ac:dyDescent="0.25">
      <c r="A117" s="4">
        <f>IF('True_Odds_Calculator_2-way'!A118="","",'True_Odds_Calculator_2-way'!A118)</f>
        <v>2.19</v>
      </c>
      <c r="B117" s="4">
        <f>IF('True_Odds_Calculator_2-way'!B118="","",'True_Odds_Calculator_2-way'!B118)</f>
        <v>1.67</v>
      </c>
      <c r="C117" s="4">
        <f t="shared" si="11"/>
        <v>0.45662100456621008</v>
      </c>
      <c r="D117">
        <f t="shared" si="12"/>
        <v>0.5988023952095809</v>
      </c>
      <c r="E117">
        <f t="shared" si="13"/>
        <v>5.5423399775790916E-2</v>
      </c>
      <c r="F117">
        <f t="shared" si="14"/>
        <v>-0.21800235146146063</v>
      </c>
      <c r="G117">
        <v>0</v>
      </c>
      <c r="H117">
        <f t="shared" si="15"/>
        <v>0.27342575123725155</v>
      </c>
      <c r="I117">
        <f t="shared" si="16"/>
        <v>-1.119925460241967</v>
      </c>
      <c r="J117">
        <f t="shared" si="17"/>
        <v>1.119925460241967</v>
      </c>
      <c r="K117">
        <f t="shared" si="18"/>
        <v>0.42868571048253884</v>
      </c>
      <c r="L117">
        <f t="shared" si="19"/>
        <v>0.5713142895174611</v>
      </c>
      <c r="M117">
        <f t="shared" si="20"/>
        <v>2.3327112976879407</v>
      </c>
      <c r="N117">
        <f t="shared" si="21"/>
        <v>1.7503500583621179</v>
      </c>
    </row>
    <row r="118" spans="1:14" x14ac:dyDescent="0.25">
      <c r="A118" s="4">
        <f>IF('True_Odds_Calculator_2-way'!A119="","",'True_Odds_Calculator_2-way'!A119)</f>
        <v>1.74</v>
      </c>
      <c r="B118" s="4">
        <f>IF('True_Odds_Calculator_2-way'!B119="","",'True_Odds_Calculator_2-way'!B119)</f>
        <v>2.0699999999999998</v>
      </c>
      <c r="C118" s="4">
        <f t="shared" si="11"/>
        <v>0.57471264367816088</v>
      </c>
      <c r="D118">
        <f t="shared" si="12"/>
        <v>0.48309178743961356</v>
      </c>
      <c r="E118">
        <f t="shared" si="13"/>
        <v>5.7804431117774335E-2</v>
      </c>
      <c r="F118">
        <f t="shared" si="14"/>
        <v>-0.21983452718085417</v>
      </c>
      <c r="G118">
        <v>0</v>
      </c>
      <c r="H118">
        <f t="shared" si="15"/>
        <v>0.27763895829862845</v>
      </c>
      <c r="I118">
        <f t="shared" si="16"/>
        <v>-1.1238083413904847</v>
      </c>
      <c r="J118">
        <f t="shared" si="17"/>
        <v>1.1238083413904847</v>
      </c>
      <c r="K118">
        <f t="shared" si="18"/>
        <v>0.54596531905155732</v>
      </c>
      <c r="L118">
        <f t="shared" si="19"/>
        <v>0.45403468094844279</v>
      </c>
      <c r="M118">
        <f t="shared" si="20"/>
        <v>1.8316181726289591</v>
      </c>
      <c r="N118">
        <f t="shared" si="21"/>
        <v>2.2024749252878184</v>
      </c>
    </row>
    <row r="119" spans="1:14" x14ac:dyDescent="0.25">
      <c r="A119" s="4">
        <f>IF('True_Odds_Calculator_2-way'!A120="","",'True_Odds_Calculator_2-way'!A120)</f>
        <v>1.69</v>
      </c>
      <c r="B119" s="4">
        <f>IF('True_Odds_Calculator_2-way'!B120="","",'True_Odds_Calculator_2-way'!B120)</f>
        <v>2.19</v>
      </c>
      <c r="C119" s="4">
        <f t="shared" si="11"/>
        <v>0.59171597633136097</v>
      </c>
      <c r="D119">
        <f t="shared" si="12"/>
        <v>0.45662100456621008</v>
      </c>
      <c r="E119">
        <f t="shared" si="13"/>
        <v>4.8336980897571102E-2</v>
      </c>
      <c r="F119">
        <f t="shared" si="14"/>
        <v>-0.2218529626327308</v>
      </c>
      <c r="G119">
        <v>0</v>
      </c>
      <c r="H119">
        <f t="shared" si="15"/>
        <v>0.27018994353030185</v>
      </c>
      <c r="I119">
        <f t="shared" si="16"/>
        <v>-1.1035753058718369</v>
      </c>
      <c r="J119">
        <f t="shared" si="17"/>
        <v>1.1035753058718369</v>
      </c>
      <c r="K119">
        <f t="shared" si="18"/>
        <v>0.56770863269726979</v>
      </c>
      <c r="L119">
        <f t="shared" si="19"/>
        <v>0.43229136730273038</v>
      </c>
      <c r="M119">
        <f t="shared" si="20"/>
        <v>1.761466961051567</v>
      </c>
      <c r="N119">
        <f t="shared" si="21"/>
        <v>2.3132546139874859</v>
      </c>
    </row>
    <row r="120" spans="1:14" x14ac:dyDescent="0.25">
      <c r="A120" s="4">
        <f>IF('True_Odds_Calculator_2-way'!A121="","",'True_Odds_Calculator_2-way'!A121)</f>
        <v>1.8</v>
      </c>
      <c r="B120" s="4">
        <f>IF('True_Odds_Calculator_2-way'!B121="","",'True_Odds_Calculator_2-way'!B121)</f>
        <v>2.0299999999999998</v>
      </c>
      <c r="C120" s="4">
        <f t="shared" si="11"/>
        <v>0.55555555555555558</v>
      </c>
      <c r="D120">
        <f t="shared" si="12"/>
        <v>0.49261083743842371</v>
      </c>
      <c r="E120">
        <f t="shared" si="13"/>
        <v>4.816639299397929E-2</v>
      </c>
      <c r="F120">
        <f t="shared" si="14"/>
        <v>-0.2255062944718117</v>
      </c>
      <c r="G120">
        <v>0</v>
      </c>
      <c r="H120">
        <f t="shared" si="15"/>
        <v>0.27367268746579099</v>
      </c>
      <c r="I120">
        <f t="shared" si="16"/>
        <v>-1.1016316230980796</v>
      </c>
      <c r="J120">
        <f t="shared" si="17"/>
        <v>1.1016316230980796</v>
      </c>
      <c r="K120">
        <f t="shared" si="18"/>
        <v>0.53154583724862015</v>
      </c>
      <c r="L120">
        <f t="shared" si="19"/>
        <v>0.46845416275137991</v>
      </c>
      <c r="M120">
        <f t="shared" si="20"/>
        <v>1.8813052984784633</v>
      </c>
      <c r="N120">
        <f t="shared" si="21"/>
        <v>2.1346805717910216</v>
      </c>
    </row>
    <row r="121" spans="1:14" x14ac:dyDescent="0.25">
      <c r="A121" s="4">
        <f>IF('True_Odds_Calculator_2-way'!A122="","",'True_Odds_Calculator_2-way'!A122)</f>
        <v>1.83</v>
      </c>
      <c r="B121" s="4">
        <f>IF('True_Odds_Calculator_2-way'!B122="","",'True_Odds_Calculator_2-way'!B122)</f>
        <v>1.99</v>
      </c>
      <c r="C121" s="4">
        <f t="shared" si="11"/>
        <v>0.54644808743169393</v>
      </c>
      <c r="D121">
        <f t="shared" si="12"/>
        <v>0.50251256281407031</v>
      </c>
      <c r="E121">
        <f t="shared" si="13"/>
        <v>4.8960650245764237E-2</v>
      </c>
      <c r="F121">
        <f t="shared" si="14"/>
        <v>-0.22563637861438346</v>
      </c>
      <c r="G121">
        <v>0</v>
      </c>
      <c r="H121">
        <f t="shared" si="15"/>
        <v>0.2745970288601477</v>
      </c>
      <c r="I121">
        <f t="shared" si="16"/>
        <v>-1.103172320535825</v>
      </c>
      <c r="J121">
        <f t="shared" si="17"/>
        <v>1.103172320535825</v>
      </c>
      <c r="K121">
        <f t="shared" si="18"/>
        <v>0.52202065134820208</v>
      </c>
      <c r="L121">
        <f t="shared" si="19"/>
        <v>0.47797934865179792</v>
      </c>
      <c r="M121">
        <f t="shared" si="20"/>
        <v>1.9156330260447352</v>
      </c>
      <c r="N121">
        <f t="shared" si="21"/>
        <v>2.092140597330467</v>
      </c>
    </row>
    <row r="122" spans="1:14" x14ac:dyDescent="0.25">
      <c r="A122" s="4">
        <f>IF('True_Odds_Calculator_2-way'!A123="","",'True_Odds_Calculator_2-way'!A123)</f>
        <v>1.79</v>
      </c>
      <c r="B122" s="4">
        <f>IF('True_Odds_Calculator_2-way'!B123="","",'True_Odds_Calculator_2-way'!B123)</f>
        <v>2.0099999999999998</v>
      </c>
      <c r="C122" s="4">
        <f t="shared" si="11"/>
        <v>0.55865921787709494</v>
      </c>
      <c r="D122">
        <f t="shared" si="12"/>
        <v>0.49751243781094534</v>
      </c>
      <c r="E122">
        <f t="shared" si="13"/>
        <v>5.6171655688040278E-2</v>
      </c>
      <c r="F122">
        <f t="shared" si="14"/>
        <v>-0.22176825370354925</v>
      </c>
      <c r="G122">
        <v>0</v>
      </c>
      <c r="H122">
        <f t="shared" si="15"/>
        <v>0.27793990939158958</v>
      </c>
      <c r="I122">
        <f t="shared" si="16"/>
        <v>-1.1195043036766856</v>
      </c>
      <c r="J122">
        <f t="shared" si="17"/>
        <v>1.1195043036766856</v>
      </c>
      <c r="K122">
        <f t="shared" si="18"/>
        <v>0.53067052771078471</v>
      </c>
      <c r="L122">
        <f t="shared" si="19"/>
        <v>0.46932947228921518</v>
      </c>
      <c r="M122">
        <f t="shared" si="20"/>
        <v>1.884408399904582</v>
      </c>
      <c r="N122">
        <f t="shared" si="21"/>
        <v>2.1306993467134521</v>
      </c>
    </row>
    <row r="123" spans="1:14" x14ac:dyDescent="0.25">
      <c r="A123" s="4">
        <f>IF('True_Odds_Calculator_2-way'!A124="","",'True_Odds_Calculator_2-way'!A124)</f>
        <v>1.64</v>
      </c>
      <c r="B123" s="4">
        <f>IF('True_Odds_Calculator_2-way'!B124="","",'True_Odds_Calculator_2-way'!B124)</f>
        <v>2.2400000000000002</v>
      </c>
      <c r="C123" s="4">
        <f t="shared" si="11"/>
        <v>0.6097560975609756</v>
      </c>
      <c r="D123">
        <f t="shared" si="12"/>
        <v>0.4464285714285714</v>
      </c>
      <c r="E123">
        <f t="shared" si="13"/>
        <v>5.6184668989546882E-2</v>
      </c>
      <c r="F123">
        <f t="shared" si="14"/>
        <v>-0.21602787456446004</v>
      </c>
      <c r="G123">
        <v>0</v>
      </c>
      <c r="H123">
        <f t="shared" si="15"/>
        <v>0.27221254355400692</v>
      </c>
      <c r="I123">
        <f t="shared" si="16"/>
        <v>-1.1225331376673426</v>
      </c>
      <c r="J123">
        <f t="shared" si="17"/>
        <v>1.1225331376673426</v>
      </c>
      <c r="K123">
        <f t="shared" si="18"/>
        <v>0.58192950324532755</v>
      </c>
      <c r="L123">
        <f t="shared" si="19"/>
        <v>0.41807049675467262</v>
      </c>
      <c r="M123">
        <f t="shared" si="20"/>
        <v>1.7184212081070993</v>
      </c>
      <c r="N123">
        <f t="shared" si="21"/>
        <v>2.3919410907075047</v>
      </c>
    </row>
    <row r="124" spans="1:14" x14ac:dyDescent="0.25">
      <c r="A124" s="4">
        <f>IF('True_Odds_Calculator_2-way'!A125="","",'True_Odds_Calculator_2-way'!A125)</f>
        <v>1.85</v>
      </c>
      <c r="B124" s="4">
        <f>IF('True_Odds_Calculator_2-way'!B125="","",'True_Odds_Calculator_2-way'!B125)</f>
        <v>1.96</v>
      </c>
      <c r="C124" s="4">
        <f t="shared" si="11"/>
        <v>0.54054054054054046</v>
      </c>
      <c r="D124">
        <f t="shared" si="12"/>
        <v>0.51020408163265307</v>
      </c>
      <c r="E124">
        <f t="shared" si="13"/>
        <v>5.0744622173193532E-2</v>
      </c>
      <c r="F124">
        <f t="shared" si="14"/>
        <v>-0.22504136789851081</v>
      </c>
      <c r="G124">
        <v>0</v>
      </c>
      <c r="H124">
        <f t="shared" si="15"/>
        <v>0.27578599007170435</v>
      </c>
      <c r="I124">
        <f t="shared" si="16"/>
        <v>-1.1070186069251189</v>
      </c>
      <c r="J124">
        <f t="shared" si="17"/>
        <v>1.1070186069251189</v>
      </c>
      <c r="K124">
        <f t="shared" si="18"/>
        <v>0.51520742499184358</v>
      </c>
      <c r="L124">
        <f t="shared" si="19"/>
        <v>0.48479257500815626</v>
      </c>
      <c r="M124">
        <f t="shared" si="20"/>
        <v>1.9409658158863516</v>
      </c>
      <c r="N124">
        <f t="shared" si="21"/>
        <v>2.0627378626481145</v>
      </c>
    </row>
    <row r="125" spans="1:14" x14ac:dyDescent="0.25">
      <c r="A125" s="4">
        <f>IF('True_Odds_Calculator_2-way'!A126="","",'True_Odds_Calculator_2-way'!A126)</f>
        <v>1.85</v>
      </c>
      <c r="B125" s="4">
        <f>IF('True_Odds_Calculator_2-way'!B126="","",'True_Odds_Calculator_2-way'!B126)</f>
        <v>1.97</v>
      </c>
      <c r="C125" s="4">
        <f t="shared" si="11"/>
        <v>0.54054054054054046</v>
      </c>
      <c r="D125">
        <f t="shared" si="12"/>
        <v>0.50761421319796951</v>
      </c>
      <c r="E125">
        <f t="shared" si="13"/>
        <v>4.8154753738510081E-2</v>
      </c>
      <c r="F125">
        <f t="shared" si="14"/>
        <v>-0.22623130744958153</v>
      </c>
      <c r="G125">
        <v>0</v>
      </c>
      <c r="H125">
        <f t="shared" si="15"/>
        <v>0.27438606118809161</v>
      </c>
      <c r="I125">
        <f t="shared" si="16"/>
        <v>-1.1012975422342641</v>
      </c>
      <c r="J125">
        <f t="shared" si="17"/>
        <v>1.1012975422342641</v>
      </c>
      <c r="K125">
        <f t="shared" si="18"/>
        <v>0.51650147023207593</v>
      </c>
      <c r="L125">
        <f t="shared" si="19"/>
        <v>0.48349852976792396</v>
      </c>
      <c r="M125">
        <f t="shared" si="20"/>
        <v>1.936102910899125</v>
      </c>
      <c r="N125">
        <f t="shared" si="21"/>
        <v>2.0682586159672365</v>
      </c>
    </row>
    <row r="126" spans="1:14" x14ac:dyDescent="0.25">
      <c r="A126" s="4">
        <f>IF('True_Odds_Calculator_2-way'!A127="","",'True_Odds_Calculator_2-way'!A127)</f>
        <v>1.85</v>
      </c>
      <c r="B126" s="4">
        <f>IF('True_Odds_Calculator_2-way'!B127="","",'True_Odds_Calculator_2-way'!B127)</f>
        <v>1.97</v>
      </c>
      <c r="C126" s="4">
        <f t="shared" si="11"/>
        <v>0.54054054054054046</v>
      </c>
      <c r="D126">
        <f t="shared" si="12"/>
        <v>0.50761421319796951</v>
      </c>
      <c r="E126">
        <f t="shared" si="13"/>
        <v>4.8154753738510081E-2</v>
      </c>
      <c r="F126">
        <f t="shared" si="14"/>
        <v>-0.22623130744958153</v>
      </c>
      <c r="G126">
        <v>0</v>
      </c>
      <c r="H126">
        <f t="shared" si="15"/>
        <v>0.27438606118809161</v>
      </c>
      <c r="I126">
        <f t="shared" si="16"/>
        <v>-1.1012975422342641</v>
      </c>
      <c r="J126">
        <f t="shared" si="17"/>
        <v>1.1012975422342641</v>
      </c>
      <c r="K126">
        <f t="shared" si="18"/>
        <v>0.51650147023207593</v>
      </c>
      <c r="L126">
        <f t="shared" si="19"/>
        <v>0.48349852976792396</v>
      </c>
      <c r="M126">
        <f t="shared" si="20"/>
        <v>1.936102910899125</v>
      </c>
      <c r="N126">
        <f t="shared" si="21"/>
        <v>2.0682586159672365</v>
      </c>
    </row>
    <row r="127" spans="1:14" x14ac:dyDescent="0.25">
      <c r="A127" s="4">
        <f>IF('True_Odds_Calculator_2-way'!A128="","",'True_Odds_Calculator_2-way'!A128)</f>
        <v>1.71</v>
      </c>
      <c r="B127" s="4">
        <f>IF('True_Odds_Calculator_2-way'!B128="","",'True_Odds_Calculator_2-way'!B128)</f>
        <v>2.12</v>
      </c>
      <c r="C127" s="4">
        <f t="shared" si="11"/>
        <v>0.58479532163742687</v>
      </c>
      <c r="D127">
        <f t="shared" si="12"/>
        <v>0.47169811320754712</v>
      </c>
      <c r="E127">
        <f t="shared" si="13"/>
        <v>5.6493434844973933E-2</v>
      </c>
      <c r="F127">
        <f t="shared" si="14"/>
        <v>-0.21935341498400096</v>
      </c>
      <c r="G127">
        <v>0</v>
      </c>
      <c r="H127">
        <f t="shared" si="15"/>
        <v>0.27584684982897489</v>
      </c>
      <c r="I127">
        <f t="shared" si="16"/>
        <v>-1.1214032600406412</v>
      </c>
      <c r="J127">
        <f t="shared" si="17"/>
        <v>1.1214032600406412</v>
      </c>
      <c r="K127">
        <f t="shared" si="18"/>
        <v>0.5567320185748339</v>
      </c>
      <c r="L127">
        <f t="shared" si="19"/>
        <v>0.44326798142516627</v>
      </c>
      <c r="M127">
        <f t="shared" si="20"/>
        <v>1.7961963146288551</v>
      </c>
      <c r="N127">
        <f t="shared" si="21"/>
        <v>2.2559716512455181</v>
      </c>
    </row>
    <row r="128" spans="1:14" x14ac:dyDescent="0.25">
      <c r="A128" s="4">
        <f>IF('True_Odds_Calculator_2-way'!A129="","",'True_Odds_Calculator_2-way'!A129)</f>
        <v>1.92</v>
      </c>
      <c r="B128" s="4">
        <f>IF('True_Odds_Calculator_2-way'!B129="","",'True_Odds_Calculator_2-way'!B129)</f>
        <v>1.9</v>
      </c>
      <c r="C128" s="4">
        <f t="shared" si="11"/>
        <v>0.52083333333333337</v>
      </c>
      <c r="D128">
        <f t="shared" si="12"/>
        <v>0.52631578947368418</v>
      </c>
      <c r="E128">
        <f t="shared" si="13"/>
        <v>4.7149122807017552E-2</v>
      </c>
      <c r="F128">
        <f t="shared" si="14"/>
        <v>-0.22697368421052633</v>
      </c>
      <c r="G128">
        <v>0</v>
      </c>
      <c r="H128">
        <f t="shared" si="15"/>
        <v>0.27412280701754388</v>
      </c>
      <c r="I128">
        <f t="shared" si="16"/>
        <v>-1.0989674556596449</v>
      </c>
      <c r="J128">
        <f t="shared" si="17"/>
        <v>1.0989674556596449</v>
      </c>
      <c r="K128">
        <f t="shared" si="18"/>
        <v>0.49725266430930348</v>
      </c>
      <c r="L128">
        <f t="shared" si="19"/>
        <v>0.50274733569069663</v>
      </c>
      <c r="M128">
        <f t="shared" si="20"/>
        <v>2.0110500592068727</v>
      </c>
      <c r="N128">
        <f t="shared" si="21"/>
        <v>1.9890707100936806</v>
      </c>
    </row>
    <row r="129" spans="1:14" x14ac:dyDescent="0.25">
      <c r="A129" s="4">
        <f>IF('True_Odds_Calculator_2-way'!A130="","",'True_Odds_Calculator_2-way'!A130)</f>
        <v>1.91</v>
      </c>
      <c r="B129" s="4">
        <f>IF('True_Odds_Calculator_2-way'!B130="","",'True_Odds_Calculator_2-way'!B130)</f>
        <v>1.91</v>
      </c>
      <c r="C129" s="4">
        <f t="shared" si="11"/>
        <v>0.52356020942408377</v>
      </c>
      <c r="D129">
        <f t="shared" si="12"/>
        <v>0.52356020942408377</v>
      </c>
      <c r="E129">
        <f t="shared" si="13"/>
        <v>4.7120418848167533E-2</v>
      </c>
      <c r="F129">
        <f t="shared" si="14"/>
        <v>-0.22699487404402285</v>
      </c>
      <c r="G129">
        <v>0</v>
      </c>
      <c r="H129">
        <f t="shared" si="15"/>
        <v>0.27411529289219044</v>
      </c>
      <c r="I129">
        <f t="shared" si="16"/>
        <v>-1.098901098901099</v>
      </c>
      <c r="J129">
        <f t="shared" si="17"/>
        <v>1.098901098901099</v>
      </c>
      <c r="K129">
        <f t="shared" si="18"/>
        <v>0.50000000000000011</v>
      </c>
      <c r="L129">
        <f t="shared" si="19"/>
        <v>0.50000000000000011</v>
      </c>
      <c r="M129">
        <f t="shared" si="20"/>
        <v>1.9999999999999996</v>
      </c>
      <c r="N129">
        <f t="shared" si="21"/>
        <v>1.9999999999999996</v>
      </c>
    </row>
    <row r="130" spans="1:14" x14ac:dyDescent="0.25">
      <c r="A130" s="4">
        <f>IF('True_Odds_Calculator_2-way'!A131="","",'True_Odds_Calculator_2-way'!A131)</f>
        <v>1.69</v>
      </c>
      <c r="B130" s="4">
        <f>IF('True_Odds_Calculator_2-way'!B131="","",'True_Odds_Calculator_2-way'!B131)</f>
        <v>2.15</v>
      </c>
      <c r="C130" s="4">
        <f t="shared" si="11"/>
        <v>0.59171597633136097</v>
      </c>
      <c r="D130">
        <f t="shared" si="12"/>
        <v>0.46511627906976744</v>
      </c>
      <c r="E130">
        <f t="shared" si="13"/>
        <v>5.6832255401128462E-2</v>
      </c>
      <c r="F130">
        <f t="shared" si="14"/>
        <v>-0.2183844777762487</v>
      </c>
      <c r="G130">
        <v>0</v>
      </c>
      <c r="H130">
        <f t="shared" si="15"/>
        <v>0.27521673317737722</v>
      </c>
      <c r="I130">
        <f t="shared" si="16"/>
        <v>-1.1226038684659183</v>
      </c>
      <c r="J130">
        <f t="shared" si="17"/>
        <v>1.1226038684659183</v>
      </c>
      <c r="K130">
        <f t="shared" si="18"/>
        <v>0.56350832689629138</v>
      </c>
      <c r="L130">
        <f t="shared" si="19"/>
        <v>0.4364916731037084</v>
      </c>
      <c r="M130">
        <f t="shared" si="20"/>
        <v>1.7745966692414838</v>
      </c>
      <c r="N130">
        <f t="shared" si="21"/>
        <v>2.2909944487358058</v>
      </c>
    </row>
    <row r="131" spans="1:14" x14ac:dyDescent="0.25">
      <c r="A131" s="4">
        <f>IF('True_Odds_Calculator_2-way'!A132="","",'True_Odds_Calculator_2-way'!A132)</f>
        <v>2.92</v>
      </c>
      <c r="B131" s="4">
        <f>IF('True_Odds_Calculator_2-way'!B132="","",'True_Odds_Calculator_2-way'!B132)</f>
        <v>1.44</v>
      </c>
      <c r="C131" s="4">
        <f t="shared" ref="C131:C194" si="22">1/A131</f>
        <v>0.34246575342465752</v>
      </c>
      <c r="D131">
        <f t="shared" ref="D131:D194" si="23">1/B131</f>
        <v>0.69444444444444442</v>
      </c>
      <c r="E131">
        <f t="shared" ref="E131:E194" si="24">C131+D131-1</f>
        <v>3.6910197869101991E-2</v>
      </c>
      <c r="F131">
        <f t="shared" ref="F131:F194" si="25">C131+D131-(C131*D131)-1</f>
        <v>-0.20091324200913241</v>
      </c>
      <c r="G131">
        <v>0</v>
      </c>
      <c r="H131">
        <f t="shared" ref="H131:H194" si="26">C131*D131</f>
        <v>0.23782343987823437</v>
      </c>
      <c r="I131">
        <f t="shared" ref="I131:I194" si="27">((-4*F131*H131)^0.5)/(2*F131)</f>
        <v>-1.0879853497231116</v>
      </c>
      <c r="J131">
        <f t="shared" ref="J131:J194" si="28">(-((-4*F131*H131)^0.5))/(2*F131)</f>
        <v>1.0879853497231116</v>
      </c>
      <c r="K131">
        <f t="shared" ref="K131:K194" si="29">IF(A131="","",(C131/($J131+C131-($J131*C131))))</f>
        <v>0.32373650232843548</v>
      </c>
      <c r="L131">
        <f t="shared" ref="L131:L194" si="30">IF(B131="","",(D131/($J131+D131-($J131*D131))))</f>
        <v>0.67626349767156446</v>
      </c>
      <c r="M131">
        <f t="shared" ref="M131:M194" si="31">IF(A131="","",1/K131)</f>
        <v>3.0889318714683744</v>
      </c>
      <c r="N131">
        <f t="shared" ref="N131:N194" si="32">IF(B131="","",1/L131)</f>
        <v>1.4787135538781691</v>
      </c>
    </row>
    <row r="132" spans="1:14" x14ac:dyDescent="0.25">
      <c r="A132" s="4">
        <f>IF('True_Odds_Calculator_2-way'!A133="","",'True_Odds_Calculator_2-way'!A133)</f>
        <v>2.77</v>
      </c>
      <c r="B132" s="4">
        <f>IF('True_Odds_Calculator_2-way'!B133="","",'True_Odds_Calculator_2-way'!B133)</f>
        <v>1.5</v>
      </c>
      <c r="C132" s="4">
        <f t="shared" si="22"/>
        <v>0.36101083032490977</v>
      </c>
      <c r="D132">
        <f t="shared" si="23"/>
        <v>0.66666666666666663</v>
      </c>
      <c r="E132">
        <f t="shared" si="24"/>
        <v>2.7677496991576511E-2</v>
      </c>
      <c r="F132">
        <f t="shared" si="25"/>
        <v>-0.21299638989169667</v>
      </c>
      <c r="G132">
        <v>0</v>
      </c>
      <c r="H132">
        <f t="shared" si="26"/>
        <v>0.24067388688327318</v>
      </c>
      <c r="I132">
        <f t="shared" si="27"/>
        <v>-1.062988006905468</v>
      </c>
      <c r="J132">
        <f t="shared" si="28"/>
        <v>1.062988006905468</v>
      </c>
      <c r="K132">
        <f t="shared" si="29"/>
        <v>0.34704282370971568</v>
      </c>
      <c r="L132">
        <f t="shared" si="30"/>
        <v>0.65295717629028427</v>
      </c>
      <c r="M132">
        <f t="shared" si="31"/>
        <v>2.8814887722226783</v>
      </c>
      <c r="N132">
        <f t="shared" si="32"/>
        <v>1.531494003452734</v>
      </c>
    </row>
    <row r="133" spans="1:14" x14ac:dyDescent="0.25">
      <c r="A133" s="4">
        <f>IF('True_Odds_Calculator_2-way'!A134="","",'True_Odds_Calculator_2-way'!A134)</f>
        <v>1.98</v>
      </c>
      <c r="B133" s="4">
        <f>IF('True_Odds_Calculator_2-way'!B134="","",'True_Odds_Calculator_2-way'!B134)</f>
        <v>1.93</v>
      </c>
      <c r="C133" s="4">
        <f t="shared" si="22"/>
        <v>0.50505050505050508</v>
      </c>
      <c r="D133">
        <f t="shared" si="23"/>
        <v>0.5181347150259068</v>
      </c>
      <c r="E133">
        <f t="shared" si="24"/>
        <v>2.3185220076411994E-2</v>
      </c>
      <c r="F133">
        <f t="shared" si="25"/>
        <v>-0.23849897943162168</v>
      </c>
      <c r="G133">
        <v>0</v>
      </c>
      <c r="H133">
        <f t="shared" si="26"/>
        <v>0.26168419950803373</v>
      </c>
      <c r="I133">
        <f t="shared" si="27"/>
        <v>-1.0474793930096669</v>
      </c>
      <c r="J133">
        <f t="shared" si="28"/>
        <v>1.0474793930096669</v>
      </c>
      <c r="K133">
        <f t="shared" si="29"/>
        <v>0.49345437578019818</v>
      </c>
      <c r="L133">
        <f t="shared" si="30"/>
        <v>0.50654562421980165</v>
      </c>
      <c r="M133">
        <f t="shared" si="31"/>
        <v>2.0265298051494733</v>
      </c>
      <c r="N133">
        <f t="shared" si="32"/>
        <v>1.9741558354989901</v>
      </c>
    </row>
    <row r="134" spans="1:14" x14ac:dyDescent="0.25">
      <c r="A134" s="4">
        <f>IF('True_Odds_Calculator_2-way'!A135="","",'True_Odds_Calculator_2-way'!A135)</f>
        <v>2.42</v>
      </c>
      <c r="B134" s="4">
        <f>IF('True_Odds_Calculator_2-way'!B135="","",'True_Odds_Calculator_2-way'!B135)</f>
        <v>1.63</v>
      </c>
      <c r="C134" s="4">
        <f t="shared" si="22"/>
        <v>0.41322314049586778</v>
      </c>
      <c r="D134">
        <f t="shared" si="23"/>
        <v>0.61349693251533743</v>
      </c>
      <c r="E134">
        <f t="shared" si="24"/>
        <v>2.6720073011205159E-2</v>
      </c>
      <c r="F134">
        <f t="shared" si="25"/>
        <v>-0.22679105612736405</v>
      </c>
      <c r="G134">
        <v>0</v>
      </c>
      <c r="H134">
        <f t="shared" si="26"/>
        <v>0.25351112913856921</v>
      </c>
      <c r="I134">
        <f t="shared" si="27"/>
        <v>-1.0572691328259185</v>
      </c>
      <c r="J134">
        <f t="shared" si="28"/>
        <v>1.0572691328259185</v>
      </c>
      <c r="K134">
        <f t="shared" si="29"/>
        <v>0.39978856484312258</v>
      </c>
      <c r="L134">
        <f t="shared" si="30"/>
        <v>0.60021143515687747</v>
      </c>
      <c r="M134">
        <f t="shared" si="31"/>
        <v>2.5013221686128042</v>
      </c>
      <c r="N134">
        <f t="shared" si="32"/>
        <v>1.6660795536803288</v>
      </c>
    </row>
    <row r="135" spans="1:14" x14ac:dyDescent="0.25">
      <c r="A135" s="4">
        <f>IF('True_Odds_Calculator_2-way'!A136="","",'True_Odds_Calculator_2-way'!A136)</f>
        <v>2.4700000000000002</v>
      </c>
      <c r="B135" s="4">
        <f>IF('True_Odds_Calculator_2-way'!B136="","",'True_Odds_Calculator_2-way'!B136)</f>
        <v>1.58</v>
      </c>
      <c r="C135" s="4">
        <f t="shared" si="22"/>
        <v>0.40485829959514169</v>
      </c>
      <c r="D135">
        <f t="shared" si="23"/>
        <v>0.63291139240506322</v>
      </c>
      <c r="E135">
        <f t="shared" si="24"/>
        <v>3.7769692000204858E-2</v>
      </c>
      <c r="F135">
        <f t="shared" si="25"/>
        <v>-0.2184697381233025</v>
      </c>
      <c r="G135">
        <v>0</v>
      </c>
      <c r="H135">
        <f t="shared" si="26"/>
        <v>0.25623943012350736</v>
      </c>
      <c r="I135">
        <f t="shared" si="27"/>
        <v>-1.0829972051127188</v>
      </c>
      <c r="J135">
        <f t="shared" si="28"/>
        <v>1.0829972051127188</v>
      </c>
      <c r="K135">
        <f t="shared" si="29"/>
        <v>0.3858015922237128</v>
      </c>
      <c r="L135">
        <f t="shared" si="30"/>
        <v>0.61419840777628731</v>
      </c>
      <c r="M135">
        <f t="shared" si="31"/>
        <v>2.5920058915156967</v>
      </c>
      <c r="N135">
        <f t="shared" si="32"/>
        <v>1.6281383789653769</v>
      </c>
    </row>
    <row r="136" spans="1:14" x14ac:dyDescent="0.25">
      <c r="A136" s="4">
        <f>IF('True_Odds_Calculator_2-way'!A137="","",'True_Odds_Calculator_2-way'!A137)</f>
        <v>2.81</v>
      </c>
      <c r="B136" s="4">
        <f>IF('True_Odds_Calculator_2-way'!B137="","",'True_Odds_Calculator_2-way'!B137)</f>
        <v>1.46</v>
      </c>
      <c r="C136" s="4">
        <f t="shared" si="22"/>
        <v>0.35587188612099646</v>
      </c>
      <c r="D136">
        <f t="shared" si="23"/>
        <v>0.68493150684931503</v>
      </c>
      <c r="E136">
        <f t="shared" si="24"/>
        <v>4.0803392970311547E-2</v>
      </c>
      <c r="F136">
        <f t="shared" si="25"/>
        <v>-0.20294447423585038</v>
      </c>
      <c r="G136">
        <v>0</v>
      </c>
      <c r="H136">
        <f t="shared" si="26"/>
        <v>0.24374786720616196</v>
      </c>
      <c r="I136">
        <f t="shared" si="27"/>
        <v>-1.0959274292116641</v>
      </c>
      <c r="J136">
        <f t="shared" si="28"/>
        <v>1.0959274292116641</v>
      </c>
      <c r="K136">
        <f t="shared" si="29"/>
        <v>0.3351623537493566</v>
      </c>
      <c r="L136">
        <f t="shared" si="30"/>
        <v>0.66483764625064323</v>
      </c>
      <c r="M136">
        <f t="shared" si="31"/>
        <v>2.9836286468731115</v>
      </c>
      <c r="N136">
        <f t="shared" si="32"/>
        <v>1.5041266174373658</v>
      </c>
    </row>
    <row r="137" spans="1:14" x14ac:dyDescent="0.25">
      <c r="A137" s="4">
        <f>IF('True_Odds_Calculator_2-way'!A138="","",'True_Odds_Calculator_2-way'!A138)</f>
        <v>2.66</v>
      </c>
      <c r="B137" s="4">
        <f>IF('True_Odds_Calculator_2-way'!B138="","",'True_Odds_Calculator_2-way'!B138)</f>
        <v>1.51</v>
      </c>
      <c r="C137" s="4">
        <f t="shared" si="22"/>
        <v>0.37593984962406013</v>
      </c>
      <c r="D137">
        <f t="shared" si="23"/>
        <v>0.66225165562913912</v>
      </c>
      <c r="E137">
        <f t="shared" si="24"/>
        <v>3.8191505253199143E-2</v>
      </c>
      <c r="F137">
        <f t="shared" si="25"/>
        <v>-0.21077528257730427</v>
      </c>
      <c r="G137">
        <v>0</v>
      </c>
      <c r="H137">
        <f t="shared" si="26"/>
        <v>0.24896678783050341</v>
      </c>
      <c r="I137">
        <f t="shared" si="27"/>
        <v>-1.0868281233544477</v>
      </c>
      <c r="J137">
        <f t="shared" si="28"/>
        <v>1.0868281233544477</v>
      </c>
      <c r="K137">
        <f t="shared" si="29"/>
        <v>0.35661625150597864</v>
      </c>
      <c r="L137">
        <f t="shared" si="30"/>
        <v>0.64338374849402136</v>
      </c>
      <c r="M137">
        <f t="shared" si="31"/>
        <v>2.8041346847683837</v>
      </c>
      <c r="N137">
        <f t="shared" si="32"/>
        <v>1.5542823429107684</v>
      </c>
    </row>
    <row r="138" spans="1:14" x14ac:dyDescent="0.25">
      <c r="A138" s="4">
        <f>IF('True_Odds_Calculator_2-way'!A139="","",'True_Odds_Calculator_2-way'!A139)</f>
        <v>3.04</v>
      </c>
      <c r="B138" s="4">
        <f>IF('True_Odds_Calculator_2-way'!B139="","",'True_Odds_Calculator_2-way'!B139)</f>
        <v>1.4</v>
      </c>
      <c r="C138" s="4">
        <f t="shared" si="22"/>
        <v>0.32894736842105265</v>
      </c>
      <c r="D138">
        <f t="shared" si="23"/>
        <v>0.7142857142857143</v>
      </c>
      <c r="E138">
        <f t="shared" si="24"/>
        <v>4.3233082706767068E-2</v>
      </c>
      <c r="F138">
        <f t="shared" si="25"/>
        <v>-0.19172932330827053</v>
      </c>
      <c r="G138">
        <v>0</v>
      </c>
      <c r="H138">
        <f t="shared" si="26"/>
        <v>0.23496240601503762</v>
      </c>
      <c r="I138">
        <f t="shared" si="27"/>
        <v>-1.1070186069251196</v>
      </c>
      <c r="J138">
        <f t="shared" si="28"/>
        <v>1.1070186069251196</v>
      </c>
      <c r="K138">
        <f t="shared" si="29"/>
        <v>0.30690681905542505</v>
      </c>
      <c r="L138">
        <f t="shared" si="30"/>
        <v>0.69309318094457473</v>
      </c>
      <c r="M138">
        <f t="shared" si="31"/>
        <v>3.2583179581272437</v>
      </c>
      <c r="N138">
        <f t="shared" si="32"/>
        <v>1.4428074427700479</v>
      </c>
    </row>
    <row r="139" spans="1:14" x14ac:dyDescent="0.25">
      <c r="A139" s="4">
        <f>IF('True_Odds_Calculator_2-way'!A140="","",'True_Odds_Calculator_2-way'!A140)</f>
        <v>1.65</v>
      </c>
      <c r="B139" s="4">
        <f>IF('True_Odds_Calculator_2-way'!B140="","",'True_Odds_Calculator_2-way'!B140)</f>
        <v>2.34</v>
      </c>
      <c r="C139" s="4">
        <f t="shared" si="22"/>
        <v>0.60606060606060608</v>
      </c>
      <c r="D139">
        <f t="shared" si="23"/>
        <v>0.42735042735042739</v>
      </c>
      <c r="E139">
        <f t="shared" si="24"/>
        <v>3.3411033411033575E-2</v>
      </c>
      <c r="F139">
        <f t="shared" si="25"/>
        <v>-0.22558922558922545</v>
      </c>
      <c r="G139">
        <v>0</v>
      </c>
      <c r="H139">
        <f t="shared" si="26"/>
        <v>0.25900025900025903</v>
      </c>
      <c r="I139">
        <f t="shared" si="27"/>
        <v>-1.0714969088698143</v>
      </c>
      <c r="J139">
        <f t="shared" si="28"/>
        <v>1.0714969088698143</v>
      </c>
      <c r="K139">
        <f t="shared" si="29"/>
        <v>0.58945824981795969</v>
      </c>
      <c r="L139">
        <f t="shared" si="30"/>
        <v>0.41054175018204025</v>
      </c>
      <c r="M139">
        <f t="shared" si="31"/>
        <v>1.6964729907653791</v>
      </c>
      <c r="N139">
        <f t="shared" si="32"/>
        <v>2.4358058578855508</v>
      </c>
    </row>
    <row r="140" spans="1:14" x14ac:dyDescent="0.25">
      <c r="A140" s="4">
        <f>IF('True_Odds_Calculator_2-way'!A141="","",'True_Odds_Calculator_2-way'!A141)</f>
        <v>1.96</v>
      </c>
      <c r="B140" s="4">
        <f>IF('True_Odds_Calculator_2-way'!B141="","",'True_Odds_Calculator_2-way'!B141)</f>
        <v>1.93</v>
      </c>
      <c r="C140" s="4">
        <f t="shared" si="22"/>
        <v>0.51020408163265307</v>
      </c>
      <c r="D140">
        <f t="shared" si="23"/>
        <v>0.5181347150259068</v>
      </c>
      <c r="E140">
        <f t="shared" si="24"/>
        <v>2.8338796658559762E-2</v>
      </c>
      <c r="F140">
        <f t="shared" si="25"/>
        <v>-0.23601564978322942</v>
      </c>
      <c r="G140">
        <v>0</v>
      </c>
      <c r="H140">
        <f t="shared" si="26"/>
        <v>0.26435444644178918</v>
      </c>
      <c r="I140">
        <f t="shared" si="27"/>
        <v>-1.0583343916682539</v>
      </c>
      <c r="J140">
        <f t="shared" si="28"/>
        <v>1.0583343916682539</v>
      </c>
      <c r="K140">
        <f t="shared" si="29"/>
        <v>0.49603149604724417</v>
      </c>
      <c r="L140">
        <f t="shared" si="30"/>
        <v>0.50396850395275605</v>
      </c>
      <c r="M140">
        <f t="shared" si="31"/>
        <v>2.0160010160015238</v>
      </c>
      <c r="N140">
        <f t="shared" si="32"/>
        <v>1.9842509842514759</v>
      </c>
    </row>
    <row r="141" spans="1:14" x14ac:dyDescent="0.25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1.93</v>
      </c>
      <c r="C141" s="4">
        <f t="shared" si="22"/>
        <v>0.5181347150259068</v>
      </c>
      <c r="D141">
        <f t="shared" si="23"/>
        <v>0.5181347150259068</v>
      </c>
      <c r="E141">
        <f t="shared" si="24"/>
        <v>3.62694300518136E-2</v>
      </c>
      <c r="F141">
        <f t="shared" si="25"/>
        <v>-0.23219415286316403</v>
      </c>
      <c r="G141">
        <v>0</v>
      </c>
      <c r="H141">
        <f t="shared" si="26"/>
        <v>0.26846358291497763</v>
      </c>
      <c r="I141">
        <f t="shared" si="27"/>
        <v>-1.0752688172043015</v>
      </c>
      <c r="J141">
        <f t="shared" si="28"/>
        <v>1.0752688172043015</v>
      </c>
      <c r="K141">
        <f t="shared" si="29"/>
        <v>0.5</v>
      </c>
      <c r="L141">
        <f t="shared" si="30"/>
        <v>0.5</v>
      </c>
      <c r="M141">
        <f t="shared" si="31"/>
        <v>2</v>
      </c>
      <c r="N141">
        <f t="shared" si="32"/>
        <v>2</v>
      </c>
    </row>
    <row r="142" spans="1:14" x14ac:dyDescent="0.25">
      <c r="A142" s="4">
        <f>IF('True_Odds_Calculator_2-way'!A143="","",'True_Odds_Calculator_2-way'!A143)</f>
        <v>1.83</v>
      </c>
      <c r="B142" s="4">
        <f>IF('True_Odds_Calculator_2-way'!B143="","",'True_Odds_Calculator_2-way'!B143)</f>
        <v>2.0099999999999998</v>
      </c>
      <c r="C142" s="4">
        <f t="shared" si="22"/>
        <v>0.54644808743169393</v>
      </c>
      <c r="D142">
        <f t="shared" si="23"/>
        <v>0.49751243781094534</v>
      </c>
      <c r="E142">
        <f t="shared" si="24"/>
        <v>4.3960525242639381E-2</v>
      </c>
      <c r="F142">
        <f t="shared" si="25"/>
        <v>-0.22790419487263125</v>
      </c>
      <c r="G142">
        <v>0</v>
      </c>
      <c r="H142">
        <f t="shared" si="26"/>
        <v>0.27186472011527063</v>
      </c>
      <c r="I142">
        <f t="shared" si="27"/>
        <v>-1.0921952084562025</v>
      </c>
      <c r="J142">
        <f t="shared" si="28"/>
        <v>1.0921952084562025</v>
      </c>
      <c r="K142">
        <f t="shared" si="29"/>
        <v>0.52451531528425399</v>
      </c>
      <c r="L142">
        <f t="shared" si="30"/>
        <v>0.47548468471574579</v>
      </c>
      <c r="M142">
        <f t="shared" si="31"/>
        <v>1.9065220230186481</v>
      </c>
      <c r="N142">
        <f t="shared" si="32"/>
        <v>2.1031171605407648</v>
      </c>
    </row>
    <row r="143" spans="1:14" x14ac:dyDescent="0.25">
      <c r="A143" s="4">
        <f>IF('True_Odds_Calculator_2-way'!A144="","",'True_Odds_Calculator_2-way'!A144)</f>
        <v>1.79</v>
      </c>
      <c r="B143" s="4">
        <f>IF('True_Odds_Calculator_2-way'!B144="","",'True_Odds_Calculator_2-way'!B144)</f>
        <v>2.0499999999999998</v>
      </c>
      <c r="C143" s="4">
        <f t="shared" si="22"/>
        <v>0.55865921787709494</v>
      </c>
      <c r="D143">
        <f t="shared" si="23"/>
        <v>0.48780487804878053</v>
      </c>
      <c r="E143">
        <f t="shared" si="24"/>
        <v>4.6464095925875526E-2</v>
      </c>
      <c r="F143">
        <f t="shared" si="25"/>
        <v>-0.22605259572148784</v>
      </c>
      <c r="G143">
        <v>0</v>
      </c>
      <c r="H143">
        <f t="shared" si="26"/>
        <v>0.27251669164736342</v>
      </c>
      <c r="I143">
        <f t="shared" si="27"/>
        <v>-1.0979733645872189</v>
      </c>
      <c r="J143">
        <f t="shared" si="28"/>
        <v>1.0979733645872189</v>
      </c>
      <c r="K143">
        <f t="shared" si="29"/>
        <v>0.53550420798039233</v>
      </c>
      <c r="L143">
        <f t="shared" si="30"/>
        <v>0.46449579201960772</v>
      </c>
      <c r="M143">
        <f t="shared" si="31"/>
        <v>1.8673989580239028</v>
      </c>
      <c r="N143">
        <f t="shared" si="32"/>
        <v>2.1528720328165796</v>
      </c>
    </row>
    <row r="144" spans="1:14" x14ac:dyDescent="0.25">
      <c r="A144" s="4">
        <f>IF('True_Odds_Calculator_2-way'!A145="","",'True_Odds_Calculator_2-way'!A145)</f>
        <v>2.1800000000000002</v>
      </c>
      <c r="B144" s="4">
        <f>IF('True_Odds_Calculator_2-way'!B145="","",'True_Odds_Calculator_2-way'!B145)</f>
        <v>1.7</v>
      </c>
      <c r="C144" s="4">
        <f t="shared" si="22"/>
        <v>0.4587155963302752</v>
      </c>
      <c r="D144">
        <f t="shared" si="23"/>
        <v>0.58823529411764708</v>
      </c>
      <c r="E144">
        <f t="shared" si="24"/>
        <v>4.6950890447922333E-2</v>
      </c>
      <c r="F144">
        <f t="shared" si="25"/>
        <v>-0.22288181327576895</v>
      </c>
      <c r="G144">
        <v>0</v>
      </c>
      <c r="H144">
        <f t="shared" si="26"/>
        <v>0.26983270372369128</v>
      </c>
      <c r="I144">
        <f t="shared" si="27"/>
        <v>-1.1002971203391541</v>
      </c>
      <c r="J144">
        <f t="shared" si="28"/>
        <v>1.1002971203391541</v>
      </c>
      <c r="K144">
        <f t="shared" si="29"/>
        <v>0.43509462791696046</v>
      </c>
      <c r="L144">
        <f t="shared" si="30"/>
        <v>0.56490537208303937</v>
      </c>
      <c r="M144">
        <f t="shared" si="31"/>
        <v>2.2983506020002022</v>
      </c>
      <c r="N144">
        <f t="shared" si="32"/>
        <v>1.7702079842374079</v>
      </c>
    </row>
    <row r="145" spans="1:14" x14ac:dyDescent="0.25">
      <c r="A145" s="4">
        <f>IF('True_Odds_Calculator_2-way'!A146="","",'True_Odds_Calculator_2-way'!A146)</f>
        <v>1.85</v>
      </c>
      <c r="B145" s="4">
        <f>IF('True_Odds_Calculator_2-way'!B146="","",'True_Odds_Calculator_2-way'!B146)</f>
        <v>2.0699999999999998</v>
      </c>
      <c r="C145" s="4">
        <f t="shared" si="22"/>
        <v>0.54054054054054046</v>
      </c>
      <c r="D145">
        <f t="shared" si="23"/>
        <v>0.48309178743961356</v>
      </c>
      <c r="E145">
        <f t="shared" si="24"/>
        <v>2.3632327980154022E-2</v>
      </c>
      <c r="F145">
        <f t="shared" si="25"/>
        <v>-0.2374983679331506</v>
      </c>
      <c r="G145">
        <v>0</v>
      </c>
      <c r="H145">
        <f t="shared" si="26"/>
        <v>0.26113069591330457</v>
      </c>
      <c r="I145">
        <f t="shared" si="27"/>
        <v>-1.0485729457933801</v>
      </c>
      <c r="J145">
        <f t="shared" si="28"/>
        <v>1.0485729457933801</v>
      </c>
      <c r="K145">
        <f t="shared" si="29"/>
        <v>0.52874048091327497</v>
      </c>
      <c r="L145">
        <f t="shared" si="30"/>
        <v>0.47125951908672531</v>
      </c>
      <c r="M145">
        <f t="shared" si="31"/>
        <v>1.8912870039243732</v>
      </c>
      <c r="N145">
        <f t="shared" si="32"/>
        <v>2.1219730519989164</v>
      </c>
    </row>
    <row r="146" spans="1:14" x14ac:dyDescent="0.25">
      <c r="A146" s="4">
        <f>IF('True_Odds_Calculator_2-way'!A147="","",'True_Odds_Calculator_2-way'!A147)</f>
        <v>1.6</v>
      </c>
      <c r="B146" s="4">
        <f>IF('True_Odds_Calculator_2-way'!B147="","",'True_Odds_Calculator_2-way'!B147)</f>
        <v>2.48</v>
      </c>
      <c r="C146" s="4">
        <f t="shared" si="22"/>
        <v>0.625</v>
      </c>
      <c r="D146">
        <f t="shared" si="23"/>
        <v>0.40322580645161293</v>
      </c>
      <c r="E146">
        <f t="shared" si="24"/>
        <v>2.8225806451612989E-2</v>
      </c>
      <c r="F146">
        <f t="shared" si="25"/>
        <v>-0.22379032258064502</v>
      </c>
      <c r="G146">
        <v>0</v>
      </c>
      <c r="H146">
        <f t="shared" si="26"/>
        <v>0.25201612903225806</v>
      </c>
      <c r="I146">
        <f t="shared" si="27"/>
        <v>-1.0611908999450224</v>
      </c>
      <c r="J146">
        <f t="shared" si="28"/>
        <v>1.0611908999450224</v>
      </c>
      <c r="K146">
        <f t="shared" si="29"/>
        <v>0.61098009187365931</v>
      </c>
      <c r="L146">
        <f t="shared" si="30"/>
        <v>0.38901990812634057</v>
      </c>
      <c r="M146">
        <f t="shared" si="31"/>
        <v>1.6367145399670135</v>
      </c>
      <c r="N146">
        <f t="shared" si="32"/>
        <v>2.5705625319186329</v>
      </c>
    </row>
    <row r="147" spans="1:14" x14ac:dyDescent="0.25">
      <c r="A147" s="4">
        <f>IF('True_Odds_Calculator_2-way'!A148="","",'True_Odds_Calculator_2-way'!A148)</f>
        <v>1.92</v>
      </c>
      <c r="B147" s="4">
        <f>IF('True_Odds_Calculator_2-way'!B148="","",'True_Odds_Calculator_2-way'!B148)</f>
        <v>1.97</v>
      </c>
      <c r="C147" s="4">
        <f t="shared" si="22"/>
        <v>0.52083333333333337</v>
      </c>
      <c r="D147">
        <f t="shared" si="23"/>
        <v>0.50761421319796951</v>
      </c>
      <c r="E147">
        <f t="shared" si="24"/>
        <v>2.844754653130277E-2</v>
      </c>
      <c r="F147">
        <f t="shared" si="25"/>
        <v>-0.2359348561759731</v>
      </c>
      <c r="G147">
        <v>0</v>
      </c>
      <c r="H147">
        <f t="shared" si="26"/>
        <v>0.26438240270727581</v>
      </c>
      <c r="I147">
        <f t="shared" si="27"/>
        <v>-1.0585715534396718</v>
      </c>
      <c r="J147">
        <f t="shared" si="28"/>
        <v>1.0585715534396718</v>
      </c>
      <c r="K147">
        <f t="shared" si="29"/>
        <v>0.50661491420873006</v>
      </c>
      <c r="L147">
        <f t="shared" si="30"/>
        <v>0.49338508579127022</v>
      </c>
      <c r="M147">
        <f t="shared" si="31"/>
        <v>1.9738858291644976</v>
      </c>
      <c r="N147">
        <f t="shared" si="32"/>
        <v>2.0268144068364817</v>
      </c>
    </row>
    <row r="148" spans="1:14" x14ac:dyDescent="0.25">
      <c r="A148" s="4">
        <f>IF('True_Odds_Calculator_2-way'!A149="","",'True_Odds_Calculator_2-way'!A149)</f>
        <v>1.63</v>
      </c>
      <c r="B148" s="4">
        <f>IF('True_Odds_Calculator_2-way'!B149="","",'True_Odds_Calculator_2-way'!B149)</f>
        <v>2.39</v>
      </c>
      <c r="C148" s="4">
        <f t="shared" si="22"/>
        <v>0.61349693251533743</v>
      </c>
      <c r="D148">
        <f t="shared" si="23"/>
        <v>0.41841004184100417</v>
      </c>
      <c r="E148">
        <f t="shared" si="24"/>
        <v>3.19069743563416E-2</v>
      </c>
      <c r="F148">
        <f t="shared" si="25"/>
        <v>-0.22478630284672851</v>
      </c>
      <c r="G148">
        <v>0</v>
      </c>
      <c r="H148">
        <f t="shared" si="26"/>
        <v>0.25669327720307006</v>
      </c>
      <c r="I148">
        <f t="shared" si="27"/>
        <v>-1.0686176060625021</v>
      </c>
      <c r="J148">
        <f t="shared" si="28"/>
        <v>1.0686176060625021</v>
      </c>
      <c r="K148">
        <f t="shared" si="29"/>
        <v>0.59764679259350884</v>
      </c>
      <c r="L148">
        <f t="shared" si="30"/>
        <v>0.40235320740649128</v>
      </c>
      <c r="M148">
        <f t="shared" si="31"/>
        <v>1.6732290918193764</v>
      </c>
      <c r="N148">
        <f t="shared" si="32"/>
        <v>2.4853784724268779</v>
      </c>
    </row>
    <row r="149" spans="1:14" x14ac:dyDescent="0.25">
      <c r="A149" s="4">
        <f>IF('True_Odds_Calculator_2-way'!A150="","",'True_Odds_Calculator_2-way'!A150)</f>
        <v>2</v>
      </c>
      <c r="B149" s="4">
        <f>IF('True_Odds_Calculator_2-way'!B150="","",'True_Odds_Calculator_2-way'!B150)</f>
        <v>1.89</v>
      </c>
      <c r="C149" s="4">
        <f t="shared" si="22"/>
        <v>0.5</v>
      </c>
      <c r="D149">
        <f t="shared" si="23"/>
        <v>0.52910052910052918</v>
      </c>
      <c r="E149">
        <f t="shared" si="24"/>
        <v>2.9100529100529293E-2</v>
      </c>
      <c r="F149">
        <f t="shared" si="25"/>
        <v>-0.23544973544973535</v>
      </c>
      <c r="G149">
        <v>0</v>
      </c>
      <c r="H149">
        <f t="shared" si="26"/>
        <v>0.26455026455026459</v>
      </c>
      <c r="I149">
        <f t="shared" si="27"/>
        <v>-1.0599978800063603</v>
      </c>
      <c r="J149">
        <f t="shared" si="28"/>
        <v>1.0599978800063603</v>
      </c>
      <c r="K149">
        <f t="shared" si="29"/>
        <v>0.48543739277873066</v>
      </c>
      <c r="L149">
        <f t="shared" si="30"/>
        <v>0.51456260722126923</v>
      </c>
      <c r="M149">
        <f t="shared" si="31"/>
        <v>2.0599978800063603</v>
      </c>
      <c r="N149">
        <f t="shared" si="32"/>
        <v>1.9433981132056606</v>
      </c>
    </row>
    <row r="150" spans="1:14" x14ac:dyDescent="0.25">
      <c r="A150" s="4">
        <f>IF('True_Odds_Calculator_2-way'!A151="","",'True_Odds_Calculator_2-way'!A151)</f>
        <v>2.08</v>
      </c>
      <c r="B150" s="4">
        <f>IF('True_Odds_Calculator_2-way'!B151="","",'True_Odds_Calculator_2-way'!B151)</f>
        <v>1.84</v>
      </c>
      <c r="C150" s="4">
        <f t="shared" si="22"/>
        <v>0.48076923076923073</v>
      </c>
      <c r="D150">
        <f t="shared" si="23"/>
        <v>0.54347826086956519</v>
      </c>
      <c r="E150">
        <f t="shared" si="24"/>
        <v>2.4247491638795804E-2</v>
      </c>
      <c r="F150">
        <f t="shared" si="25"/>
        <v>-0.23704013377926436</v>
      </c>
      <c r="G150">
        <v>0</v>
      </c>
      <c r="H150">
        <f t="shared" si="26"/>
        <v>0.26128762541806017</v>
      </c>
      <c r="I150">
        <f t="shared" si="27"/>
        <v>-1.0499013139145197</v>
      </c>
      <c r="J150">
        <f t="shared" si="28"/>
        <v>1.0499013139145197</v>
      </c>
      <c r="K150">
        <f t="shared" si="29"/>
        <v>0.46862696659688596</v>
      </c>
      <c r="L150">
        <f t="shared" si="30"/>
        <v>0.53137303340311415</v>
      </c>
      <c r="M150">
        <f t="shared" si="31"/>
        <v>2.1338934190276815</v>
      </c>
      <c r="N150">
        <f t="shared" si="32"/>
        <v>1.8819171036881968</v>
      </c>
    </row>
    <row r="151" spans="1:14" x14ac:dyDescent="0.25">
      <c r="A151" s="4">
        <f>IF('True_Odds_Calculator_2-way'!A152="","",'True_Odds_Calculator_2-way'!A152)</f>
        <v>1.94</v>
      </c>
      <c r="B151" s="4">
        <f>IF('True_Odds_Calculator_2-way'!B152="","",'True_Odds_Calculator_2-way'!B152)</f>
        <v>1.96</v>
      </c>
      <c r="C151" s="4">
        <f t="shared" si="22"/>
        <v>0.51546391752577325</v>
      </c>
      <c r="D151">
        <f t="shared" si="23"/>
        <v>0.51020408163265307</v>
      </c>
      <c r="E151">
        <f t="shared" si="24"/>
        <v>2.5667999158426325E-2</v>
      </c>
      <c r="F151">
        <f t="shared" si="25"/>
        <v>-0.23732379549758043</v>
      </c>
      <c r="G151">
        <v>0</v>
      </c>
      <c r="H151">
        <f t="shared" si="26"/>
        <v>0.26299179465600675</v>
      </c>
      <c r="I151">
        <f t="shared" si="27"/>
        <v>-1.052689901333149</v>
      </c>
      <c r="J151">
        <f t="shared" si="28"/>
        <v>1.052689901333149</v>
      </c>
      <c r="K151">
        <f t="shared" si="29"/>
        <v>0.50263165184833114</v>
      </c>
      <c r="L151">
        <f t="shared" si="30"/>
        <v>0.49736834815166897</v>
      </c>
      <c r="M151">
        <f t="shared" si="31"/>
        <v>1.9895285072531594</v>
      </c>
      <c r="N151">
        <f t="shared" si="32"/>
        <v>2.0105823052798226</v>
      </c>
    </row>
    <row r="152" spans="1:14" x14ac:dyDescent="0.25">
      <c r="A152" s="4">
        <f>IF('True_Odds_Calculator_2-way'!A153="","",'True_Odds_Calculator_2-way'!A153)</f>
        <v>2.48</v>
      </c>
      <c r="B152" s="4">
        <f>IF('True_Odds_Calculator_2-way'!B153="","",'True_Odds_Calculator_2-way'!B153)</f>
        <v>1.6</v>
      </c>
      <c r="C152" s="4">
        <f t="shared" si="22"/>
        <v>0.40322580645161293</v>
      </c>
      <c r="D152">
        <f t="shared" si="23"/>
        <v>0.625</v>
      </c>
      <c r="E152">
        <f t="shared" si="24"/>
        <v>2.8225806451612989E-2</v>
      </c>
      <c r="F152">
        <f t="shared" si="25"/>
        <v>-0.22379032258064502</v>
      </c>
      <c r="G152">
        <v>0</v>
      </c>
      <c r="H152">
        <f t="shared" si="26"/>
        <v>0.25201612903225806</v>
      </c>
      <c r="I152">
        <f t="shared" si="27"/>
        <v>-1.0611908999450224</v>
      </c>
      <c r="J152">
        <f t="shared" si="28"/>
        <v>1.0611908999450224</v>
      </c>
      <c r="K152">
        <f t="shared" si="29"/>
        <v>0.38901990812634057</v>
      </c>
      <c r="L152">
        <f t="shared" si="30"/>
        <v>0.61098009187365931</v>
      </c>
      <c r="M152">
        <f t="shared" si="31"/>
        <v>2.5705625319186329</v>
      </c>
      <c r="N152">
        <f t="shared" si="32"/>
        <v>1.6367145399670135</v>
      </c>
    </row>
    <row r="153" spans="1:14" x14ac:dyDescent="0.25">
      <c r="A153" s="4">
        <f>IF('True_Odds_Calculator_2-way'!A154="","",'True_Odds_Calculator_2-way'!A154)</f>
        <v>2.25</v>
      </c>
      <c r="B153" s="4">
        <f>IF('True_Odds_Calculator_2-way'!B154="","",'True_Odds_Calculator_2-way'!B154)</f>
        <v>1.71</v>
      </c>
      <c r="C153" s="4">
        <f t="shared" si="22"/>
        <v>0.44444444444444442</v>
      </c>
      <c r="D153">
        <f t="shared" si="23"/>
        <v>0.58479532163742687</v>
      </c>
      <c r="E153">
        <f t="shared" si="24"/>
        <v>2.9239766081871288E-2</v>
      </c>
      <c r="F153">
        <f t="shared" si="25"/>
        <v>-0.2306692657569851</v>
      </c>
      <c r="G153">
        <v>0</v>
      </c>
      <c r="H153">
        <f t="shared" si="26"/>
        <v>0.25990903183885639</v>
      </c>
      <c r="I153">
        <f t="shared" si="27"/>
        <v>-1.0614897848685503</v>
      </c>
      <c r="J153">
        <f t="shared" si="28"/>
        <v>1.0614897848685503</v>
      </c>
      <c r="K153">
        <f t="shared" si="29"/>
        <v>0.42976330383488626</v>
      </c>
      <c r="L153">
        <f t="shared" si="30"/>
        <v>0.57023669616511363</v>
      </c>
      <c r="M153">
        <f t="shared" si="31"/>
        <v>2.3268622310856886</v>
      </c>
      <c r="N153">
        <f t="shared" si="32"/>
        <v>1.753657747256671</v>
      </c>
    </row>
    <row r="154" spans="1:14" x14ac:dyDescent="0.25">
      <c r="A154" s="4">
        <f>IF('True_Odds_Calculator_2-way'!A155="","",'True_Odds_Calculator_2-way'!A155)</f>
        <v>2.14</v>
      </c>
      <c r="B154" s="4">
        <f>IF('True_Odds_Calculator_2-way'!B155="","",'True_Odds_Calculator_2-way'!B155)</f>
        <v>1.78</v>
      </c>
      <c r="C154" s="4">
        <f t="shared" si="22"/>
        <v>0.46728971962616822</v>
      </c>
      <c r="D154">
        <f t="shared" si="23"/>
        <v>0.5617977528089888</v>
      </c>
      <c r="E154">
        <f t="shared" si="24"/>
        <v>2.908747243515708E-2</v>
      </c>
      <c r="F154">
        <f t="shared" si="25"/>
        <v>-0.23343484196156661</v>
      </c>
      <c r="G154">
        <v>0</v>
      </c>
      <c r="H154">
        <f t="shared" si="26"/>
        <v>0.26252231439672374</v>
      </c>
      <c r="I154">
        <f t="shared" si="27"/>
        <v>-1.0604746049596299</v>
      </c>
      <c r="J154">
        <f t="shared" si="28"/>
        <v>1.0604746049596299</v>
      </c>
      <c r="K154">
        <f t="shared" si="29"/>
        <v>0.45270560758361844</v>
      </c>
      <c r="L154">
        <f t="shared" si="30"/>
        <v>0.54729439241638145</v>
      </c>
      <c r="M154">
        <f t="shared" si="31"/>
        <v>2.2089410496539781</v>
      </c>
      <c r="N154">
        <f t="shared" si="32"/>
        <v>1.8271701918685113</v>
      </c>
    </row>
    <row r="155" spans="1:14" x14ac:dyDescent="0.25">
      <c r="A155" s="4">
        <f>IF('True_Odds_Calculator_2-way'!A156="","",'True_Odds_Calculator_2-way'!A156)</f>
        <v>1.74</v>
      </c>
      <c r="B155" s="4">
        <f>IF('True_Odds_Calculator_2-way'!B156="","",'True_Odds_Calculator_2-way'!B156)</f>
        <v>2.21</v>
      </c>
      <c r="C155" s="4">
        <f t="shared" si="22"/>
        <v>0.57471264367816088</v>
      </c>
      <c r="D155">
        <f t="shared" si="23"/>
        <v>0.45248868778280543</v>
      </c>
      <c r="E155">
        <f t="shared" si="24"/>
        <v>2.720133146096626E-2</v>
      </c>
      <c r="F155">
        <f t="shared" si="25"/>
        <v>-0.23284963852915186</v>
      </c>
      <c r="G155">
        <v>0</v>
      </c>
      <c r="H155">
        <f t="shared" si="26"/>
        <v>0.26005096999011806</v>
      </c>
      <c r="I155">
        <f t="shared" si="27"/>
        <v>-1.0567967158529021</v>
      </c>
      <c r="J155">
        <f t="shared" si="28"/>
        <v>1.0567967158529021</v>
      </c>
      <c r="K155">
        <f t="shared" si="29"/>
        <v>0.56115791622406608</v>
      </c>
      <c r="L155">
        <f t="shared" si="30"/>
        <v>0.43884208377593403</v>
      </c>
      <c r="M155">
        <f t="shared" si="31"/>
        <v>1.7820295697311479</v>
      </c>
      <c r="N155">
        <f t="shared" si="32"/>
        <v>2.2787240261820116</v>
      </c>
    </row>
    <row r="156" spans="1:14" x14ac:dyDescent="0.25">
      <c r="A156" s="4">
        <f>IF('True_Odds_Calculator_2-way'!A157="","",'True_Odds_Calculator_2-way'!A157)</f>
        <v>1.93</v>
      </c>
      <c r="B156" s="4">
        <f>IF('True_Odds_Calculator_2-way'!B157="","",'True_Odds_Calculator_2-way'!B157)</f>
        <v>1.98</v>
      </c>
      <c r="C156" s="4">
        <f t="shared" si="22"/>
        <v>0.5181347150259068</v>
      </c>
      <c r="D156">
        <f t="shared" si="23"/>
        <v>0.50505050505050508</v>
      </c>
      <c r="E156">
        <f t="shared" si="24"/>
        <v>2.3185220076411994E-2</v>
      </c>
      <c r="F156">
        <f t="shared" si="25"/>
        <v>-0.23849897943162168</v>
      </c>
      <c r="G156">
        <v>0</v>
      </c>
      <c r="H156">
        <f t="shared" si="26"/>
        <v>0.26168419950803373</v>
      </c>
      <c r="I156">
        <f t="shared" si="27"/>
        <v>-1.0474793930096669</v>
      </c>
      <c r="J156">
        <f t="shared" si="28"/>
        <v>1.0474793930096669</v>
      </c>
      <c r="K156">
        <f t="shared" si="29"/>
        <v>0.50654562421980165</v>
      </c>
      <c r="L156">
        <f t="shared" si="30"/>
        <v>0.49345437578019818</v>
      </c>
      <c r="M156">
        <f t="shared" si="31"/>
        <v>1.9741558354989901</v>
      </c>
      <c r="N156">
        <f t="shared" si="32"/>
        <v>2.0265298051494733</v>
      </c>
    </row>
    <row r="157" spans="1:14" x14ac:dyDescent="0.25">
      <c r="A157" s="4">
        <f>IF('True_Odds_Calculator_2-way'!A158="","",'True_Odds_Calculator_2-way'!A158)</f>
        <v>1.64</v>
      </c>
      <c r="B157" s="4">
        <f>IF('True_Odds_Calculator_2-way'!B158="","",'True_Odds_Calculator_2-way'!B158)</f>
        <v>2.38</v>
      </c>
      <c r="C157" s="4">
        <f t="shared" si="22"/>
        <v>0.6097560975609756</v>
      </c>
      <c r="D157">
        <f t="shared" si="23"/>
        <v>0.42016806722689076</v>
      </c>
      <c r="E157">
        <f t="shared" si="24"/>
        <v>2.9924164787866303E-2</v>
      </c>
      <c r="F157">
        <f t="shared" si="25"/>
        <v>-0.22627587620414025</v>
      </c>
      <c r="G157">
        <v>0</v>
      </c>
      <c r="H157">
        <f t="shared" si="26"/>
        <v>0.25620004099200655</v>
      </c>
      <c r="I157">
        <f t="shared" si="27"/>
        <v>-1.0640706634484356</v>
      </c>
      <c r="J157">
        <f t="shared" si="28"/>
        <v>1.0640706634484356</v>
      </c>
      <c r="K157">
        <f t="shared" si="29"/>
        <v>0.59488214870586709</v>
      </c>
      <c r="L157">
        <f t="shared" si="30"/>
        <v>0.40511785129413308</v>
      </c>
      <c r="M157">
        <f t="shared" si="31"/>
        <v>1.6810052246069986</v>
      </c>
      <c r="N157">
        <f t="shared" si="32"/>
        <v>2.468417515558841</v>
      </c>
    </row>
    <row r="158" spans="1:14" x14ac:dyDescent="0.25">
      <c r="A158" s="4">
        <f>IF('True_Odds_Calculator_2-way'!A159="","",'True_Odds_Calculator_2-way'!A159)</f>
        <v>2.33</v>
      </c>
      <c r="B158" s="4">
        <f>IF('True_Odds_Calculator_2-way'!B159="","",'True_Odds_Calculator_2-way'!B159)</f>
        <v>1.6</v>
      </c>
      <c r="C158" s="4">
        <f t="shared" si="22"/>
        <v>0.42918454935622319</v>
      </c>
      <c r="D158">
        <f t="shared" si="23"/>
        <v>0.625</v>
      </c>
      <c r="E158">
        <f t="shared" si="24"/>
        <v>5.4184549356223188E-2</v>
      </c>
      <c r="F158">
        <f t="shared" si="25"/>
        <v>-0.21405579399141628</v>
      </c>
      <c r="G158">
        <v>0</v>
      </c>
      <c r="H158">
        <f t="shared" si="26"/>
        <v>0.26824034334763946</v>
      </c>
      <c r="I158">
        <f t="shared" si="27"/>
        <v>-1.1194341570991126</v>
      </c>
      <c r="J158">
        <f t="shared" si="28"/>
        <v>1.1194341570991126</v>
      </c>
      <c r="K158">
        <f t="shared" si="29"/>
        <v>0.40179240734944077</v>
      </c>
      <c r="L158">
        <f t="shared" si="30"/>
        <v>0.59820759265055912</v>
      </c>
      <c r="M158">
        <f t="shared" si="31"/>
        <v>2.4888474289418197</v>
      </c>
      <c r="N158">
        <f t="shared" si="32"/>
        <v>1.6716604942594677</v>
      </c>
    </row>
    <row r="159" spans="1:14" x14ac:dyDescent="0.25">
      <c r="A159" s="4">
        <f>IF('True_Odds_Calculator_2-way'!A160="","",'True_Odds_Calculator_2-way'!A160)</f>
        <v>2.48</v>
      </c>
      <c r="B159" s="4">
        <f>IF('True_Odds_Calculator_2-way'!B160="","",'True_Odds_Calculator_2-way'!B160)</f>
        <v>1.53</v>
      </c>
      <c r="C159" s="4">
        <f t="shared" si="22"/>
        <v>0.40322580645161293</v>
      </c>
      <c r="D159">
        <f t="shared" si="23"/>
        <v>0.65359477124183007</v>
      </c>
      <c r="E159">
        <f t="shared" si="24"/>
        <v>5.6820577693442953E-2</v>
      </c>
      <c r="F159">
        <f t="shared" si="25"/>
        <v>-0.20672570103310139</v>
      </c>
      <c r="G159">
        <v>0</v>
      </c>
      <c r="H159">
        <f t="shared" si="26"/>
        <v>0.2635462787265444</v>
      </c>
      <c r="I159">
        <f t="shared" si="27"/>
        <v>-1.1290968804428625</v>
      </c>
      <c r="J159">
        <f t="shared" si="28"/>
        <v>1.1290968804428625</v>
      </c>
      <c r="K159">
        <f t="shared" si="29"/>
        <v>0.37438272949408541</v>
      </c>
      <c r="L159">
        <f t="shared" si="30"/>
        <v>0.62561727050591454</v>
      </c>
      <c r="M159">
        <f t="shared" si="31"/>
        <v>2.671063383055436</v>
      </c>
      <c r="N159">
        <f t="shared" si="32"/>
        <v>1.598421346634717</v>
      </c>
    </row>
    <row r="160" spans="1:14" x14ac:dyDescent="0.25">
      <c r="A160" s="4">
        <f>IF('True_Odds_Calculator_2-way'!A161="","",'True_Odds_Calculator_2-way'!A161)</f>
        <v>2.11</v>
      </c>
      <c r="B160" s="4">
        <f>IF('True_Odds_Calculator_2-way'!B161="","",'True_Odds_Calculator_2-way'!B161)</f>
        <v>1.71</v>
      </c>
      <c r="C160" s="4">
        <f t="shared" si="22"/>
        <v>0.47393364928909953</v>
      </c>
      <c r="D160">
        <f t="shared" si="23"/>
        <v>0.58479532163742687</v>
      </c>
      <c r="E160">
        <f t="shared" si="24"/>
        <v>5.8728970926526403E-2</v>
      </c>
      <c r="F160">
        <f t="shared" si="25"/>
        <v>-0.21842520994429204</v>
      </c>
      <c r="G160">
        <v>0</v>
      </c>
      <c r="H160">
        <f t="shared" si="26"/>
        <v>0.27715418087081845</v>
      </c>
      <c r="I160">
        <f t="shared" si="27"/>
        <v>-1.1264433000871052</v>
      </c>
      <c r="J160">
        <f t="shared" si="28"/>
        <v>1.1264433000871052</v>
      </c>
      <c r="K160">
        <f t="shared" si="29"/>
        <v>0.44437491199661894</v>
      </c>
      <c r="L160">
        <f t="shared" si="30"/>
        <v>0.55562508800338106</v>
      </c>
      <c r="M160">
        <f t="shared" si="31"/>
        <v>2.2503520630966865</v>
      </c>
      <c r="N160">
        <f t="shared" si="32"/>
        <v>1.7997747430618447</v>
      </c>
    </row>
    <row r="161" spans="1:14" x14ac:dyDescent="0.25">
      <c r="A161" s="4">
        <f>IF('True_Odds_Calculator_2-way'!A162="","",'True_Odds_Calculator_2-way'!A162)</f>
        <v>1.96</v>
      </c>
      <c r="B161" s="4">
        <f>IF('True_Odds_Calculator_2-way'!B162="","",'True_Odds_Calculator_2-way'!B162)</f>
        <v>1.88</v>
      </c>
      <c r="C161" s="4">
        <f t="shared" si="22"/>
        <v>0.51020408163265307</v>
      </c>
      <c r="D161">
        <f t="shared" si="23"/>
        <v>0.53191489361702127</v>
      </c>
      <c r="E161">
        <f t="shared" si="24"/>
        <v>4.2118975249674229E-2</v>
      </c>
      <c r="F161">
        <f t="shared" si="25"/>
        <v>-0.22926617455492848</v>
      </c>
      <c r="G161">
        <v>0</v>
      </c>
      <c r="H161">
        <f t="shared" si="26"/>
        <v>0.27138514980460271</v>
      </c>
      <c r="I161">
        <f t="shared" si="27"/>
        <v>-1.0879853497231111</v>
      </c>
      <c r="J161">
        <f t="shared" si="28"/>
        <v>1.0879853497231111</v>
      </c>
      <c r="K161">
        <f t="shared" si="29"/>
        <v>0.48912529307605751</v>
      </c>
      <c r="L161">
        <f t="shared" si="30"/>
        <v>0.51087470692394266</v>
      </c>
      <c r="M161">
        <f t="shared" si="31"/>
        <v>2.0444659357341863</v>
      </c>
      <c r="N161">
        <f t="shared" si="32"/>
        <v>1.9574271077563381</v>
      </c>
    </row>
    <row r="162" spans="1:14" x14ac:dyDescent="0.25">
      <c r="A162" s="4">
        <f>IF('True_Odds_Calculator_2-way'!A163="","",'True_Odds_Calculator_2-way'!A163)</f>
        <v>1.99</v>
      </c>
      <c r="B162" s="4">
        <f>IF('True_Odds_Calculator_2-way'!B163="","",'True_Odds_Calculator_2-way'!B163)</f>
        <v>1.85</v>
      </c>
      <c r="C162" s="4">
        <f t="shared" si="22"/>
        <v>0.50251256281407031</v>
      </c>
      <c r="D162">
        <f t="shared" si="23"/>
        <v>0.54054054054054046</v>
      </c>
      <c r="E162">
        <f t="shared" si="24"/>
        <v>4.3053103354610656E-2</v>
      </c>
      <c r="F162">
        <f t="shared" si="25"/>
        <v>-0.22857530897731926</v>
      </c>
      <c r="G162">
        <v>0</v>
      </c>
      <c r="H162">
        <f t="shared" si="26"/>
        <v>0.27162841233192986</v>
      </c>
      <c r="I162">
        <f t="shared" si="27"/>
        <v>-1.0901165669462136</v>
      </c>
      <c r="J162">
        <f t="shared" si="28"/>
        <v>1.0901165669462136</v>
      </c>
      <c r="K162">
        <f t="shared" si="29"/>
        <v>0.48095065060885256</v>
      </c>
      <c r="L162">
        <f t="shared" si="30"/>
        <v>0.51904934939114777</v>
      </c>
      <c r="M162">
        <f t="shared" si="31"/>
        <v>2.0792154012767514</v>
      </c>
      <c r="N162">
        <f t="shared" si="32"/>
        <v>1.9265990819042815</v>
      </c>
    </row>
    <row r="163" spans="1:14" x14ac:dyDescent="0.25">
      <c r="A163" s="4">
        <f>IF('True_Odds_Calculator_2-way'!A164="","",'True_Odds_Calculator_2-way'!A164)</f>
        <v>1.86</v>
      </c>
      <c r="B163" s="4">
        <f>IF('True_Odds_Calculator_2-way'!B164="","",'True_Odds_Calculator_2-way'!B164)</f>
        <v>1.97</v>
      </c>
      <c r="C163" s="4">
        <f t="shared" si="22"/>
        <v>0.5376344086021505</v>
      </c>
      <c r="D163">
        <f t="shared" si="23"/>
        <v>0.50761421319796951</v>
      </c>
      <c r="E163">
        <f t="shared" si="24"/>
        <v>4.5248621800120015E-2</v>
      </c>
      <c r="F163">
        <f t="shared" si="25"/>
        <v>-0.22766224551061631</v>
      </c>
      <c r="G163">
        <v>0</v>
      </c>
      <c r="H163">
        <f t="shared" si="26"/>
        <v>0.27291086731073627</v>
      </c>
      <c r="I163">
        <f t="shared" si="27"/>
        <v>-1.0948759274783444</v>
      </c>
      <c r="J163">
        <f t="shared" si="28"/>
        <v>1.0948759274783444</v>
      </c>
      <c r="K163">
        <f t="shared" si="29"/>
        <v>0.51504092088695308</v>
      </c>
      <c r="L163">
        <f t="shared" si="30"/>
        <v>0.48495907911304703</v>
      </c>
      <c r="M163">
        <f t="shared" si="31"/>
        <v>1.9415932976313763</v>
      </c>
      <c r="N163">
        <f t="shared" si="32"/>
        <v>2.062029649653994</v>
      </c>
    </row>
    <row r="164" spans="1:14" x14ac:dyDescent="0.25">
      <c r="A164" s="4">
        <f>IF('True_Odds_Calculator_2-way'!A165="","",'True_Odds_Calculator_2-way'!A165)</f>
        <v>1.89</v>
      </c>
      <c r="B164" s="4">
        <f>IF('True_Odds_Calculator_2-way'!B165="","",'True_Odds_Calculator_2-way'!B165)</f>
        <v>1.94</v>
      </c>
      <c r="C164" s="4">
        <f t="shared" si="22"/>
        <v>0.52910052910052918</v>
      </c>
      <c r="D164">
        <f t="shared" si="23"/>
        <v>0.51546391752577325</v>
      </c>
      <c r="E164">
        <f t="shared" si="24"/>
        <v>4.4564446626302434E-2</v>
      </c>
      <c r="F164">
        <f t="shared" si="25"/>
        <v>-0.22816778486881573</v>
      </c>
      <c r="G164">
        <v>0</v>
      </c>
      <c r="H164">
        <f t="shared" si="26"/>
        <v>0.27273223149511816</v>
      </c>
      <c r="I164">
        <f t="shared" si="27"/>
        <v>-1.093304334427839</v>
      </c>
      <c r="J164">
        <f t="shared" si="28"/>
        <v>1.093304334427839</v>
      </c>
      <c r="K164">
        <f t="shared" si="29"/>
        <v>0.50683187635340188</v>
      </c>
      <c r="L164">
        <f t="shared" si="30"/>
        <v>0.49316812364659818</v>
      </c>
      <c r="M164">
        <f t="shared" si="31"/>
        <v>1.9730408576407765</v>
      </c>
      <c r="N164">
        <f t="shared" si="32"/>
        <v>2.0277060743621682</v>
      </c>
    </row>
    <row r="165" spans="1:14" x14ac:dyDescent="0.25">
      <c r="A165" s="4">
        <f>IF('True_Odds_Calculator_2-way'!A166="","",'True_Odds_Calculator_2-way'!A166)</f>
        <v>2.31</v>
      </c>
      <c r="B165" s="4">
        <f>IF('True_Odds_Calculator_2-way'!B166="","",'True_Odds_Calculator_2-way'!B166)</f>
        <v>1.67</v>
      </c>
      <c r="C165" s="4">
        <f t="shared" si="22"/>
        <v>0.4329004329004329</v>
      </c>
      <c r="D165">
        <f t="shared" si="23"/>
        <v>0.5988023952095809</v>
      </c>
      <c r="E165">
        <f t="shared" si="24"/>
        <v>3.1702828110013792E-2</v>
      </c>
      <c r="F165">
        <f t="shared" si="25"/>
        <v>-0.22751898799802994</v>
      </c>
      <c r="G165">
        <v>0</v>
      </c>
      <c r="H165">
        <f t="shared" si="26"/>
        <v>0.25922181610804368</v>
      </c>
      <c r="I165">
        <f t="shared" si="27"/>
        <v>-1.0673993913412883</v>
      </c>
      <c r="J165">
        <f t="shared" si="28"/>
        <v>1.0673993913412883</v>
      </c>
      <c r="K165">
        <f t="shared" si="29"/>
        <v>0.41696319653163855</v>
      </c>
      <c r="L165">
        <f t="shared" si="30"/>
        <v>0.5830368034683614</v>
      </c>
      <c r="M165">
        <f t="shared" si="31"/>
        <v>2.3982932026570873</v>
      </c>
      <c r="N165">
        <f t="shared" si="32"/>
        <v>1.7151575921986633</v>
      </c>
    </row>
    <row r="166" spans="1:14" x14ac:dyDescent="0.25">
      <c r="A166" s="4">
        <f>IF('True_Odds_Calculator_2-way'!A167="","",'True_Odds_Calculator_2-way'!A167)</f>
        <v>1.6</v>
      </c>
      <c r="B166" s="4">
        <f>IF('True_Odds_Calculator_2-way'!B167="","",'True_Odds_Calculator_2-way'!B167)</f>
        <v>2.4500000000000002</v>
      </c>
      <c r="C166" s="4">
        <f t="shared" si="22"/>
        <v>0.625</v>
      </c>
      <c r="D166">
        <f t="shared" si="23"/>
        <v>0.4081632653061224</v>
      </c>
      <c r="E166">
        <f t="shared" si="24"/>
        <v>3.3163265306122458E-2</v>
      </c>
      <c r="F166">
        <f t="shared" si="25"/>
        <v>-0.22193877551020402</v>
      </c>
      <c r="G166">
        <v>0</v>
      </c>
      <c r="H166">
        <f t="shared" si="26"/>
        <v>0.25510204081632648</v>
      </c>
      <c r="I166">
        <f t="shared" si="27"/>
        <v>-1.0721125348377949</v>
      </c>
      <c r="J166">
        <f t="shared" si="28"/>
        <v>1.0721125348377949</v>
      </c>
      <c r="K166">
        <f t="shared" si="29"/>
        <v>0.60854364081308054</v>
      </c>
      <c r="L166">
        <f t="shared" si="30"/>
        <v>0.39145635918691934</v>
      </c>
      <c r="M166">
        <f t="shared" si="31"/>
        <v>1.643267520902677</v>
      </c>
      <c r="N166">
        <f t="shared" si="32"/>
        <v>2.5545631755148031</v>
      </c>
    </row>
    <row r="167" spans="1:14" x14ac:dyDescent="0.25">
      <c r="A167" s="4">
        <f>IF('True_Odds_Calculator_2-way'!A168="","",'True_Odds_Calculator_2-way'!A168)</f>
        <v>2.2000000000000002</v>
      </c>
      <c r="B167" s="4">
        <f>IF('True_Odds_Calculator_2-way'!B168="","",'True_Odds_Calculator_2-way'!B168)</f>
        <v>1.72</v>
      </c>
      <c r="C167" s="4">
        <f t="shared" si="22"/>
        <v>0.45454545454545453</v>
      </c>
      <c r="D167">
        <f t="shared" si="23"/>
        <v>0.58139534883720934</v>
      </c>
      <c r="E167">
        <f t="shared" si="24"/>
        <v>3.5940803382663811E-2</v>
      </c>
      <c r="F167">
        <f t="shared" si="25"/>
        <v>-0.22832980972515859</v>
      </c>
      <c r="G167">
        <v>0</v>
      </c>
      <c r="H167">
        <f t="shared" si="26"/>
        <v>0.26427061310782241</v>
      </c>
      <c r="I167">
        <f t="shared" si="27"/>
        <v>-1.075828707279838</v>
      </c>
      <c r="J167">
        <f t="shared" si="28"/>
        <v>1.075828707279838</v>
      </c>
      <c r="K167">
        <f t="shared" si="29"/>
        <v>0.4364916731037084</v>
      </c>
      <c r="L167">
        <f t="shared" si="30"/>
        <v>0.5635083268962916</v>
      </c>
      <c r="M167">
        <f t="shared" si="31"/>
        <v>2.2909944487358058</v>
      </c>
      <c r="N167">
        <f t="shared" si="32"/>
        <v>1.7745966692414832</v>
      </c>
    </row>
    <row r="168" spans="1:14" x14ac:dyDescent="0.25">
      <c r="A168" s="4">
        <f>IF('True_Odds_Calculator_2-way'!A169="","",'True_Odds_Calculator_2-way'!A169)</f>
        <v>1.6</v>
      </c>
      <c r="B168" s="4">
        <f>IF('True_Odds_Calculator_2-way'!B169="","",'True_Odds_Calculator_2-way'!B169)</f>
        <v>2.4500000000000002</v>
      </c>
      <c r="C168" s="4">
        <f t="shared" si="22"/>
        <v>0.625</v>
      </c>
      <c r="D168">
        <f t="shared" si="23"/>
        <v>0.4081632653061224</v>
      </c>
      <c r="E168">
        <f t="shared" si="24"/>
        <v>3.3163265306122458E-2</v>
      </c>
      <c r="F168">
        <f t="shared" si="25"/>
        <v>-0.22193877551020402</v>
      </c>
      <c r="G168">
        <v>0</v>
      </c>
      <c r="H168">
        <f t="shared" si="26"/>
        <v>0.25510204081632648</v>
      </c>
      <c r="I168">
        <f t="shared" si="27"/>
        <v>-1.0721125348377949</v>
      </c>
      <c r="J168">
        <f t="shared" si="28"/>
        <v>1.0721125348377949</v>
      </c>
      <c r="K168">
        <f t="shared" si="29"/>
        <v>0.60854364081308054</v>
      </c>
      <c r="L168">
        <f t="shared" si="30"/>
        <v>0.39145635918691934</v>
      </c>
      <c r="M168">
        <f t="shared" si="31"/>
        <v>1.643267520902677</v>
      </c>
      <c r="N168">
        <f t="shared" si="32"/>
        <v>2.5545631755148031</v>
      </c>
    </row>
    <row r="169" spans="1:14" x14ac:dyDescent="0.25">
      <c r="A169" s="4">
        <f>IF('True_Odds_Calculator_2-way'!A170="","",'True_Odds_Calculator_2-way'!A170)</f>
        <v>1.68</v>
      </c>
      <c r="B169" s="4">
        <f>IF('True_Odds_Calculator_2-way'!B170="","",'True_Odds_Calculator_2-way'!B170)</f>
        <v>2.2799999999999998</v>
      </c>
      <c r="C169" s="4">
        <f t="shared" si="22"/>
        <v>0.59523809523809523</v>
      </c>
      <c r="D169">
        <f t="shared" si="23"/>
        <v>0.43859649122807021</v>
      </c>
      <c r="E169">
        <f t="shared" si="24"/>
        <v>3.383458646616555E-2</v>
      </c>
      <c r="F169">
        <f t="shared" si="25"/>
        <v>-0.2272347535505429</v>
      </c>
      <c r="G169">
        <v>0</v>
      </c>
      <c r="H169">
        <f t="shared" si="26"/>
        <v>0.26106934001670845</v>
      </c>
      <c r="I169">
        <f t="shared" si="27"/>
        <v>-1.0718661571406805</v>
      </c>
      <c r="J169">
        <f t="shared" si="28"/>
        <v>1.0718661571406805</v>
      </c>
      <c r="K169">
        <f t="shared" si="29"/>
        <v>0.57841282804125305</v>
      </c>
      <c r="L169">
        <f t="shared" si="30"/>
        <v>0.42158717195874679</v>
      </c>
      <c r="M169">
        <f t="shared" si="31"/>
        <v>1.728868986855663</v>
      </c>
      <c r="N169">
        <f t="shared" si="32"/>
        <v>2.3719886811400706</v>
      </c>
    </row>
    <row r="170" spans="1:14" x14ac:dyDescent="0.25">
      <c r="A170" s="4">
        <f>IF('True_Odds_Calculator_2-way'!A171="","",'True_Odds_Calculator_2-way'!A171)</f>
        <v>2.2999999999999998</v>
      </c>
      <c r="B170" s="4">
        <f>IF('True_Odds_Calculator_2-way'!B171="","",'True_Odds_Calculator_2-way'!B171)</f>
        <v>1.67</v>
      </c>
      <c r="C170" s="4">
        <f t="shared" si="22"/>
        <v>0.43478260869565222</v>
      </c>
      <c r="D170">
        <f t="shared" si="23"/>
        <v>0.5988023952095809</v>
      </c>
      <c r="E170">
        <f t="shared" si="24"/>
        <v>3.3585003905233002E-2</v>
      </c>
      <c r="F170">
        <f t="shared" si="25"/>
        <v>-0.22676386357719358</v>
      </c>
      <c r="G170">
        <v>0</v>
      </c>
      <c r="H170">
        <f t="shared" si="26"/>
        <v>0.26034886748242653</v>
      </c>
      <c r="I170">
        <f t="shared" si="27"/>
        <v>-1.0714969088698136</v>
      </c>
      <c r="J170">
        <f t="shared" si="28"/>
        <v>1.0714969088698136</v>
      </c>
      <c r="K170">
        <f t="shared" si="29"/>
        <v>0.41789493273906014</v>
      </c>
      <c r="L170">
        <f t="shared" si="30"/>
        <v>0.58210506726094002</v>
      </c>
      <c r="M170">
        <f t="shared" si="31"/>
        <v>2.3929459815307572</v>
      </c>
      <c r="N170">
        <f t="shared" si="32"/>
        <v>1.7179029289427752</v>
      </c>
    </row>
    <row r="171" spans="1:14" x14ac:dyDescent="0.25">
      <c r="A171" s="4">
        <f>IF('True_Odds_Calculator_2-way'!A172="","",'True_Odds_Calculator_2-way'!A172)</f>
        <v>2.36</v>
      </c>
      <c r="B171" s="4">
        <f>IF('True_Odds_Calculator_2-way'!B172="","",'True_Odds_Calculator_2-way'!B172)</f>
        <v>1.64</v>
      </c>
      <c r="C171" s="4">
        <f t="shared" si="22"/>
        <v>0.42372881355932207</v>
      </c>
      <c r="D171">
        <f t="shared" si="23"/>
        <v>0.6097560975609756</v>
      </c>
      <c r="E171">
        <f t="shared" si="24"/>
        <v>3.3484911120297722E-2</v>
      </c>
      <c r="F171">
        <f t="shared" si="25"/>
        <v>-0.22488631665977676</v>
      </c>
      <c r="G171">
        <v>0</v>
      </c>
      <c r="H171">
        <f t="shared" si="26"/>
        <v>0.25837122778007443</v>
      </c>
      <c r="I171">
        <f t="shared" si="27"/>
        <v>-1.0718661571406802</v>
      </c>
      <c r="J171">
        <f t="shared" si="28"/>
        <v>1.0718661571406802</v>
      </c>
      <c r="K171">
        <f t="shared" si="29"/>
        <v>0.40687819885451121</v>
      </c>
      <c r="L171">
        <f t="shared" si="30"/>
        <v>0.59312180114548885</v>
      </c>
      <c r="M171">
        <f t="shared" si="31"/>
        <v>2.4577379737113252</v>
      </c>
      <c r="N171">
        <f t="shared" si="32"/>
        <v>1.6859943405700353</v>
      </c>
    </row>
    <row r="172" spans="1:14" x14ac:dyDescent="0.25">
      <c r="A172" s="4">
        <f>IF('True_Odds_Calculator_2-way'!A173="","",'True_Odds_Calculator_2-way'!A173)</f>
        <v>1.43</v>
      </c>
      <c r="B172" s="4">
        <f>IF('True_Odds_Calculator_2-way'!B173="","",'True_Odds_Calculator_2-way'!B173)</f>
        <v>2.89</v>
      </c>
      <c r="C172" s="4">
        <f t="shared" si="22"/>
        <v>0.69930069930069938</v>
      </c>
      <c r="D172">
        <f t="shared" si="23"/>
        <v>0.34602076124567471</v>
      </c>
      <c r="E172">
        <f t="shared" si="24"/>
        <v>4.5321460546374093E-2</v>
      </c>
      <c r="F172">
        <f t="shared" si="25"/>
        <v>-0.19665109976528661</v>
      </c>
      <c r="G172">
        <v>0</v>
      </c>
      <c r="H172">
        <f t="shared" si="26"/>
        <v>0.24197256031166067</v>
      </c>
      <c r="I172">
        <f t="shared" si="27"/>
        <v>-1.109263876066203</v>
      </c>
      <c r="J172">
        <f t="shared" si="28"/>
        <v>1.109263876066203</v>
      </c>
      <c r="K172">
        <f t="shared" si="29"/>
        <v>0.67705564926095685</v>
      </c>
      <c r="L172">
        <f t="shared" si="30"/>
        <v>0.32294435073904321</v>
      </c>
      <c r="M172">
        <f t="shared" si="31"/>
        <v>1.4769834667084671</v>
      </c>
      <c r="N172">
        <f t="shared" si="32"/>
        <v>3.096508725765124</v>
      </c>
    </row>
    <row r="173" spans="1:14" x14ac:dyDescent="0.25">
      <c r="A173" s="4">
        <f>IF('True_Odds_Calculator_2-way'!A174="","",'True_Odds_Calculator_2-way'!A174)</f>
        <v>2.14</v>
      </c>
      <c r="B173" s="4">
        <f>IF('True_Odds_Calculator_2-way'!B174="","",'True_Odds_Calculator_2-way'!B174)</f>
        <v>1.78</v>
      </c>
      <c r="C173" s="4">
        <f t="shared" si="22"/>
        <v>0.46728971962616822</v>
      </c>
      <c r="D173">
        <f t="shared" si="23"/>
        <v>0.5617977528089888</v>
      </c>
      <c r="E173">
        <f t="shared" si="24"/>
        <v>2.908747243515708E-2</v>
      </c>
      <c r="F173">
        <f t="shared" si="25"/>
        <v>-0.23343484196156661</v>
      </c>
      <c r="G173">
        <v>0</v>
      </c>
      <c r="H173">
        <f t="shared" si="26"/>
        <v>0.26252231439672374</v>
      </c>
      <c r="I173">
        <f t="shared" si="27"/>
        <v>-1.0604746049596299</v>
      </c>
      <c r="J173">
        <f t="shared" si="28"/>
        <v>1.0604746049596299</v>
      </c>
      <c r="K173">
        <f t="shared" si="29"/>
        <v>0.45270560758361844</v>
      </c>
      <c r="L173">
        <f t="shared" si="30"/>
        <v>0.54729439241638145</v>
      </c>
      <c r="M173">
        <f t="shared" si="31"/>
        <v>2.2089410496539781</v>
      </c>
      <c r="N173">
        <f t="shared" si="32"/>
        <v>1.8271701918685113</v>
      </c>
    </row>
    <row r="174" spans="1:14" x14ac:dyDescent="0.25">
      <c r="A174" s="4">
        <f>IF('True_Odds_Calculator_2-way'!A175="","",'True_Odds_Calculator_2-way'!A175)</f>
        <v>2.21</v>
      </c>
      <c r="B174" s="4">
        <f>IF('True_Odds_Calculator_2-way'!B175="","",'True_Odds_Calculator_2-way'!B175)</f>
        <v>1.74</v>
      </c>
      <c r="C174" s="4">
        <f t="shared" si="22"/>
        <v>0.45248868778280543</v>
      </c>
      <c r="D174">
        <f t="shared" si="23"/>
        <v>0.57471264367816088</v>
      </c>
      <c r="E174">
        <f t="shared" si="24"/>
        <v>2.720133146096626E-2</v>
      </c>
      <c r="F174">
        <f t="shared" si="25"/>
        <v>-0.23284963852915186</v>
      </c>
      <c r="G174">
        <v>0</v>
      </c>
      <c r="H174">
        <f t="shared" si="26"/>
        <v>0.26005096999011806</v>
      </c>
      <c r="I174">
        <f t="shared" si="27"/>
        <v>-1.0567967158529021</v>
      </c>
      <c r="J174">
        <f t="shared" si="28"/>
        <v>1.0567967158529021</v>
      </c>
      <c r="K174">
        <f t="shared" si="29"/>
        <v>0.43884208377593403</v>
      </c>
      <c r="L174">
        <f t="shared" si="30"/>
        <v>0.56115791622406608</v>
      </c>
      <c r="M174">
        <f t="shared" si="31"/>
        <v>2.2787240261820116</v>
      </c>
      <c r="N174">
        <f t="shared" si="32"/>
        <v>1.7820295697311479</v>
      </c>
    </row>
    <row r="175" spans="1:14" x14ac:dyDescent="0.25">
      <c r="A175" s="4">
        <f>IF('True_Odds_Calculator_2-way'!A176="","",'True_Odds_Calculator_2-way'!A176)</f>
        <v>1.61</v>
      </c>
      <c r="B175" s="4">
        <f>IF('True_Odds_Calculator_2-way'!B176="","",'True_Odds_Calculator_2-way'!B176)</f>
        <v>2.44</v>
      </c>
      <c r="C175" s="4">
        <f t="shared" si="22"/>
        <v>0.6211180124223602</v>
      </c>
      <c r="D175">
        <f t="shared" si="23"/>
        <v>0.4098360655737705</v>
      </c>
      <c r="E175">
        <f t="shared" si="24"/>
        <v>3.0954077996130813E-2</v>
      </c>
      <c r="F175">
        <f t="shared" si="25"/>
        <v>-0.22360248447204967</v>
      </c>
      <c r="G175">
        <v>0</v>
      </c>
      <c r="H175">
        <f t="shared" si="26"/>
        <v>0.25455656246818043</v>
      </c>
      <c r="I175">
        <f t="shared" si="27"/>
        <v>-1.0669739994407998</v>
      </c>
      <c r="J175">
        <f t="shared" si="28"/>
        <v>1.0669739994407998</v>
      </c>
      <c r="K175">
        <f t="shared" si="29"/>
        <v>0.60574703480867642</v>
      </c>
      <c r="L175">
        <f t="shared" si="30"/>
        <v>0.39425296519132347</v>
      </c>
      <c r="M175">
        <f t="shared" si="31"/>
        <v>1.6508541396588881</v>
      </c>
      <c r="N175">
        <f t="shared" si="32"/>
        <v>2.5364425591947519</v>
      </c>
    </row>
    <row r="176" spans="1:14" x14ac:dyDescent="0.25">
      <c r="A176" s="4">
        <f>IF('True_Odds_Calculator_2-way'!A177="","",'True_Odds_Calculator_2-way'!A177)</f>
        <v>2.39</v>
      </c>
      <c r="B176" s="4">
        <f>IF('True_Odds_Calculator_2-way'!B177="","",'True_Odds_Calculator_2-way'!B177)</f>
        <v>1.64</v>
      </c>
      <c r="C176" s="4">
        <f t="shared" si="22"/>
        <v>0.41841004184100417</v>
      </c>
      <c r="D176">
        <f t="shared" si="23"/>
        <v>0.6097560975609756</v>
      </c>
      <c r="E176">
        <f t="shared" si="24"/>
        <v>2.8166139401979873E-2</v>
      </c>
      <c r="F176">
        <f t="shared" si="25"/>
        <v>-0.22696193489131533</v>
      </c>
      <c r="G176">
        <v>0</v>
      </c>
      <c r="H176">
        <f t="shared" si="26"/>
        <v>0.2551280742932952</v>
      </c>
      <c r="I176">
        <f t="shared" si="27"/>
        <v>-1.0602361620999639</v>
      </c>
      <c r="J176">
        <f t="shared" si="28"/>
        <v>1.0602361620999639</v>
      </c>
      <c r="K176">
        <f t="shared" si="29"/>
        <v>0.4042481197388369</v>
      </c>
      <c r="L176">
        <f t="shared" si="30"/>
        <v>0.59575188026116299</v>
      </c>
      <c r="M176">
        <f t="shared" si="31"/>
        <v>2.4737282653189494</v>
      </c>
      <c r="N176">
        <f t="shared" si="32"/>
        <v>1.6785511437439771</v>
      </c>
    </row>
    <row r="177" spans="1:14" x14ac:dyDescent="0.25">
      <c r="A177" s="4">
        <f>IF('True_Odds_Calculator_2-way'!A178="","",'True_Odds_Calculator_2-way'!A178)</f>
        <v>2.76</v>
      </c>
      <c r="B177" s="4">
        <f>IF('True_Odds_Calculator_2-way'!B178="","",'True_Odds_Calculator_2-way'!B178)</f>
        <v>1.46</v>
      </c>
      <c r="C177" s="4">
        <f t="shared" si="22"/>
        <v>0.3623188405797102</v>
      </c>
      <c r="D177">
        <f t="shared" si="23"/>
        <v>0.68493150684931503</v>
      </c>
      <c r="E177">
        <f t="shared" si="24"/>
        <v>4.7250347429025119E-2</v>
      </c>
      <c r="F177">
        <f t="shared" si="25"/>
        <v>-0.20091324200913252</v>
      </c>
      <c r="G177">
        <v>0</v>
      </c>
      <c r="H177">
        <f t="shared" si="26"/>
        <v>0.24816358943815767</v>
      </c>
      <c r="I177">
        <f t="shared" si="27"/>
        <v>-1.1113855611859673</v>
      </c>
      <c r="J177">
        <f t="shared" si="28"/>
        <v>1.1113855611859673</v>
      </c>
      <c r="K177">
        <f t="shared" si="29"/>
        <v>0.33829057718166117</v>
      </c>
      <c r="L177">
        <f t="shared" si="30"/>
        <v>0.66170942281833889</v>
      </c>
      <c r="M177">
        <f t="shared" si="31"/>
        <v>2.9560385876873023</v>
      </c>
      <c r="N177">
        <f t="shared" si="32"/>
        <v>1.5112373581455452</v>
      </c>
    </row>
    <row r="178" spans="1:14" x14ac:dyDescent="0.25">
      <c r="A178" s="4">
        <f>IF('True_Odds_Calculator_2-way'!A179="","",'True_Odds_Calculator_2-way'!A179)</f>
        <v>2.08</v>
      </c>
      <c r="B178" s="4">
        <f>IF('True_Odds_Calculator_2-way'!B179="","",'True_Odds_Calculator_2-way'!B179)</f>
        <v>1.76</v>
      </c>
      <c r="C178" s="4">
        <f t="shared" si="22"/>
        <v>0.48076923076923073</v>
      </c>
      <c r="D178">
        <f t="shared" si="23"/>
        <v>0.56818181818181823</v>
      </c>
      <c r="E178">
        <f t="shared" si="24"/>
        <v>4.8951048951048959E-2</v>
      </c>
      <c r="F178">
        <f t="shared" si="25"/>
        <v>-0.22421328671328666</v>
      </c>
      <c r="G178">
        <v>0</v>
      </c>
      <c r="H178">
        <f t="shared" si="26"/>
        <v>0.27316433566433568</v>
      </c>
      <c r="I178">
        <f t="shared" si="27"/>
        <v>-1.1037769642208699</v>
      </c>
      <c r="J178">
        <f t="shared" si="28"/>
        <v>1.1037769642208699</v>
      </c>
      <c r="K178">
        <f t="shared" si="29"/>
        <v>0.45618791322653113</v>
      </c>
      <c r="L178">
        <f t="shared" si="30"/>
        <v>0.54381208677346893</v>
      </c>
      <c r="M178">
        <f t="shared" si="31"/>
        <v>2.1920791213585393</v>
      </c>
      <c r="N178">
        <f t="shared" si="32"/>
        <v>1.838870492807861</v>
      </c>
    </row>
    <row r="179" spans="1:14" x14ac:dyDescent="0.25">
      <c r="A179" s="4">
        <f>IF('True_Odds_Calculator_2-way'!A180="","",'True_Odds_Calculator_2-way'!A180)</f>
        <v>2.99</v>
      </c>
      <c r="B179" s="4">
        <f>IF('True_Odds_Calculator_2-way'!B180="","",'True_Odds_Calculator_2-way'!B180)</f>
        <v>1.39</v>
      </c>
      <c r="C179" s="4">
        <f t="shared" si="22"/>
        <v>0.33444816053511706</v>
      </c>
      <c r="D179">
        <f t="shared" si="23"/>
        <v>0.71942446043165476</v>
      </c>
      <c r="E179">
        <f t="shared" si="24"/>
        <v>5.3872620966771922E-2</v>
      </c>
      <c r="F179">
        <f t="shared" si="25"/>
        <v>-0.1867375664685641</v>
      </c>
      <c r="G179">
        <v>0</v>
      </c>
      <c r="H179">
        <f t="shared" si="26"/>
        <v>0.24061018743533605</v>
      </c>
      <c r="I179">
        <f t="shared" si="27"/>
        <v>-1.1351183862511038</v>
      </c>
      <c r="J179">
        <f t="shared" si="28"/>
        <v>1.1351183862511038</v>
      </c>
      <c r="K179">
        <f t="shared" si="29"/>
        <v>0.30685336223092557</v>
      </c>
      <c r="L179">
        <f t="shared" si="30"/>
        <v>0.69314663776907437</v>
      </c>
      <c r="M179">
        <f t="shared" si="31"/>
        <v>3.2588855886396968</v>
      </c>
      <c r="N179">
        <f t="shared" si="32"/>
        <v>1.44269617063793</v>
      </c>
    </row>
    <row r="180" spans="1:14" x14ac:dyDescent="0.25">
      <c r="A180" s="4">
        <f>IF('True_Odds_Calculator_2-way'!A181="","",'True_Odds_Calculator_2-way'!A181)</f>
        <v>2.1</v>
      </c>
      <c r="B180" s="4">
        <f>IF('True_Odds_Calculator_2-way'!B181="","",'True_Odds_Calculator_2-way'!B181)</f>
        <v>1.75</v>
      </c>
      <c r="C180" s="4">
        <f t="shared" si="22"/>
        <v>0.47619047619047616</v>
      </c>
      <c r="D180">
        <f t="shared" si="23"/>
        <v>0.5714285714285714</v>
      </c>
      <c r="E180">
        <f t="shared" si="24"/>
        <v>4.761904761904745E-2</v>
      </c>
      <c r="F180">
        <f t="shared" si="25"/>
        <v>-0.22448979591836749</v>
      </c>
      <c r="G180">
        <v>0</v>
      </c>
      <c r="H180">
        <f t="shared" si="26"/>
        <v>0.27210884353741494</v>
      </c>
      <c r="I180">
        <f t="shared" si="27"/>
        <v>-1.1009637651263602</v>
      </c>
      <c r="J180">
        <f t="shared" si="28"/>
        <v>1.1009637651263602</v>
      </c>
      <c r="K180">
        <f t="shared" si="29"/>
        <v>0.4522717320835643</v>
      </c>
      <c r="L180">
        <f t="shared" si="30"/>
        <v>0.54772826791643581</v>
      </c>
      <c r="M180">
        <f t="shared" si="31"/>
        <v>2.2110601416389968</v>
      </c>
      <c r="N180">
        <f t="shared" si="32"/>
        <v>1.8257228238447702</v>
      </c>
    </row>
    <row r="181" spans="1:14" x14ac:dyDescent="0.25">
      <c r="A181" s="4">
        <f>IF('True_Odds_Calculator_2-way'!A182="","",'True_Odds_Calculator_2-way'!A182)</f>
        <v>3.13</v>
      </c>
      <c r="B181" s="4">
        <f>IF('True_Odds_Calculator_2-way'!B182="","",'True_Odds_Calculator_2-way'!B182)</f>
        <v>1.36</v>
      </c>
      <c r="C181" s="4">
        <f t="shared" si="22"/>
        <v>0.31948881789137379</v>
      </c>
      <c r="D181">
        <f t="shared" si="23"/>
        <v>0.73529411764705876</v>
      </c>
      <c r="E181">
        <f t="shared" si="24"/>
        <v>5.4782935538432609E-2</v>
      </c>
      <c r="F181">
        <f t="shared" si="25"/>
        <v>-0.18013531291110696</v>
      </c>
      <c r="G181">
        <v>0</v>
      </c>
      <c r="H181">
        <f t="shared" si="26"/>
        <v>0.23491824844953954</v>
      </c>
      <c r="I181">
        <f t="shared" si="27"/>
        <v>-1.1419811830458859</v>
      </c>
      <c r="J181">
        <f t="shared" si="28"/>
        <v>1.1419811830458859</v>
      </c>
      <c r="K181">
        <f t="shared" si="29"/>
        <v>0.29133964472292967</v>
      </c>
      <c r="L181">
        <f t="shared" si="30"/>
        <v>0.70866035527707028</v>
      </c>
      <c r="M181">
        <f t="shared" si="31"/>
        <v>3.432419919887737</v>
      </c>
      <c r="N181">
        <f t="shared" si="32"/>
        <v>1.4111132258965191</v>
      </c>
    </row>
    <row r="182" spans="1:14" x14ac:dyDescent="0.25">
      <c r="A182" s="4">
        <f>IF('True_Odds_Calculator_2-way'!A183="","",'True_Odds_Calculator_2-way'!A183)</f>
        <v>1.61</v>
      </c>
      <c r="B182" s="4">
        <f>IF('True_Odds_Calculator_2-way'!B183="","",'True_Odds_Calculator_2-way'!B183)</f>
        <v>2.42</v>
      </c>
      <c r="C182" s="4">
        <f t="shared" si="22"/>
        <v>0.6211180124223602</v>
      </c>
      <c r="D182">
        <f t="shared" si="23"/>
        <v>0.41322314049586778</v>
      </c>
      <c r="E182">
        <f t="shared" si="24"/>
        <v>3.4341152918228035E-2</v>
      </c>
      <c r="F182">
        <f t="shared" si="25"/>
        <v>-0.22231918279349105</v>
      </c>
      <c r="G182">
        <v>0</v>
      </c>
      <c r="H182">
        <f t="shared" si="26"/>
        <v>0.25666033571171909</v>
      </c>
      <c r="I182">
        <f t="shared" si="27"/>
        <v>-1.0744616281415773</v>
      </c>
      <c r="J182">
        <f t="shared" si="28"/>
        <v>1.0744616281415773</v>
      </c>
      <c r="K182">
        <f t="shared" si="29"/>
        <v>0.60407572556020461</v>
      </c>
      <c r="L182">
        <f t="shared" si="30"/>
        <v>0.3959242744397955</v>
      </c>
      <c r="M182">
        <f t="shared" si="31"/>
        <v>1.6554215931663621</v>
      </c>
      <c r="N182">
        <f t="shared" si="32"/>
        <v>2.5257355119610394</v>
      </c>
    </row>
    <row r="183" spans="1:14" x14ac:dyDescent="0.25">
      <c r="A183" s="4">
        <f>IF('True_Odds_Calculator_2-way'!A184="","",'True_Odds_Calculator_2-way'!A184)</f>
        <v>1.81</v>
      </c>
      <c r="B183" s="4">
        <f>IF('True_Odds_Calculator_2-way'!B184="","",'True_Odds_Calculator_2-way'!B184)</f>
        <v>2.08</v>
      </c>
      <c r="C183" s="4">
        <f t="shared" si="22"/>
        <v>0.5524861878453039</v>
      </c>
      <c r="D183">
        <f t="shared" si="23"/>
        <v>0.48076923076923073</v>
      </c>
      <c r="E183">
        <f t="shared" si="24"/>
        <v>3.3255418614534626E-2</v>
      </c>
      <c r="F183">
        <f t="shared" si="25"/>
        <v>-0.23236294092647691</v>
      </c>
      <c r="G183">
        <v>0</v>
      </c>
      <c r="H183">
        <f t="shared" si="26"/>
        <v>0.26561835954101148</v>
      </c>
      <c r="I183">
        <f t="shared" si="27"/>
        <v>-1.0691671651659735</v>
      </c>
      <c r="J183">
        <f t="shared" si="28"/>
        <v>1.0691671651659735</v>
      </c>
      <c r="K183">
        <f t="shared" si="29"/>
        <v>0.5358983848622455</v>
      </c>
      <c r="L183">
        <f t="shared" si="30"/>
        <v>0.4641016151377545</v>
      </c>
      <c r="M183">
        <f t="shared" si="31"/>
        <v>1.8660254037844384</v>
      </c>
      <c r="N183">
        <f t="shared" si="32"/>
        <v>2.1547005383792519</v>
      </c>
    </row>
    <row r="184" spans="1:14" x14ac:dyDescent="0.25">
      <c r="A184" s="4">
        <f>IF('True_Odds_Calculator_2-way'!A185="","",'True_Odds_Calculator_2-way'!A185)</f>
        <v>1.97</v>
      </c>
      <c r="B184" s="4">
        <f>IF('True_Odds_Calculator_2-way'!B185="","",'True_Odds_Calculator_2-way'!B185)</f>
        <v>1.9</v>
      </c>
      <c r="C184" s="4">
        <f t="shared" si="22"/>
        <v>0.50761421319796951</v>
      </c>
      <c r="D184">
        <f t="shared" si="23"/>
        <v>0.52631578947368418</v>
      </c>
      <c r="E184">
        <f t="shared" si="24"/>
        <v>3.3930002671653803E-2</v>
      </c>
      <c r="F184">
        <f t="shared" si="25"/>
        <v>-0.23323537269569861</v>
      </c>
      <c r="G184">
        <v>0</v>
      </c>
      <c r="H184">
        <f t="shared" si="26"/>
        <v>0.26716537536735235</v>
      </c>
      <c r="I184">
        <f t="shared" si="27"/>
        <v>-1.0702688317798925</v>
      </c>
      <c r="J184">
        <f t="shared" si="28"/>
        <v>1.0702688317798925</v>
      </c>
      <c r="K184">
        <f t="shared" si="29"/>
        <v>0.49063843062637452</v>
      </c>
      <c r="L184">
        <f t="shared" si="30"/>
        <v>0.50936156937362553</v>
      </c>
      <c r="M184">
        <f t="shared" si="31"/>
        <v>2.0381607668264961</v>
      </c>
      <c r="N184">
        <f t="shared" si="32"/>
        <v>1.963241948601903</v>
      </c>
    </row>
    <row r="185" spans="1:14" x14ac:dyDescent="0.25">
      <c r="A185" s="4">
        <f>IF('True_Odds_Calculator_2-way'!A186="","",'True_Odds_Calculator_2-way'!A186)</f>
        <v>2.2200000000000002</v>
      </c>
      <c r="B185" s="4">
        <f>IF('True_Odds_Calculator_2-way'!B186="","",'True_Odds_Calculator_2-way'!B186)</f>
        <v>1.68</v>
      </c>
      <c r="C185" s="4">
        <f t="shared" si="22"/>
        <v>0.4504504504504504</v>
      </c>
      <c r="D185">
        <f t="shared" si="23"/>
        <v>0.59523809523809523</v>
      </c>
      <c r="E185">
        <f t="shared" si="24"/>
        <v>4.5688545688545634E-2</v>
      </c>
      <c r="F185">
        <f t="shared" si="25"/>
        <v>-0.22243672243672252</v>
      </c>
      <c r="G185">
        <v>0</v>
      </c>
      <c r="H185">
        <f t="shared" si="26"/>
        <v>0.2681252681252681</v>
      </c>
      <c r="I185">
        <f t="shared" si="27"/>
        <v>-1.0979071877276467</v>
      </c>
      <c r="J185">
        <f t="shared" si="28"/>
        <v>1.0979071877276467</v>
      </c>
      <c r="K185">
        <f t="shared" si="29"/>
        <v>0.42745148692380741</v>
      </c>
      <c r="L185">
        <f t="shared" si="30"/>
        <v>0.57254851307619281</v>
      </c>
      <c r="M185">
        <f t="shared" si="31"/>
        <v>2.3394467690277296</v>
      </c>
      <c r="N185">
        <f t="shared" si="32"/>
        <v>1.7465768876547993</v>
      </c>
    </row>
    <row r="186" spans="1:14" x14ac:dyDescent="0.25">
      <c r="A186" s="4">
        <f>IF('True_Odds_Calculator_2-way'!A187="","",'True_Odds_Calculator_2-way'!A187)</f>
        <v>2.2599999999999998</v>
      </c>
      <c r="B186" s="4">
        <f>IF('True_Odds_Calculator_2-way'!B187="","",'True_Odds_Calculator_2-way'!B187)</f>
        <v>1.7</v>
      </c>
      <c r="C186" s="4">
        <f t="shared" si="22"/>
        <v>0.44247787610619471</v>
      </c>
      <c r="D186">
        <f t="shared" si="23"/>
        <v>0.58823529411764708</v>
      </c>
      <c r="E186">
        <f t="shared" si="24"/>
        <v>3.0713170223841679E-2</v>
      </c>
      <c r="F186">
        <f t="shared" si="25"/>
        <v>-0.2295679333680376</v>
      </c>
      <c r="G186">
        <v>0</v>
      </c>
      <c r="H186">
        <f t="shared" si="26"/>
        <v>0.26028110359187923</v>
      </c>
      <c r="I186">
        <f t="shared" si="27"/>
        <v>-1.0647942749998995</v>
      </c>
      <c r="J186">
        <f t="shared" si="28"/>
        <v>1.0647942749998995</v>
      </c>
      <c r="K186">
        <f t="shared" si="29"/>
        <v>0.42705098312484241</v>
      </c>
      <c r="L186">
        <f t="shared" si="30"/>
        <v>0.57294901687515787</v>
      </c>
      <c r="M186">
        <f t="shared" si="31"/>
        <v>2.3416407864998732</v>
      </c>
      <c r="N186">
        <f t="shared" si="32"/>
        <v>1.7453559924999296</v>
      </c>
    </row>
    <row r="187" spans="1:14" x14ac:dyDescent="0.25">
      <c r="A187" s="4">
        <f>IF('True_Odds_Calculator_2-way'!A188="","",'True_Odds_Calculator_2-way'!A188)</f>
        <v>1.99</v>
      </c>
      <c r="B187" s="4">
        <f>IF('True_Odds_Calculator_2-way'!B188="","",'True_Odds_Calculator_2-way'!B188)</f>
        <v>1.92</v>
      </c>
      <c r="C187" s="4">
        <f t="shared" si="22"/>
        <v>0.50251256281407031</v>
      </c>
      <c r="D187">
        <f t="shared" si="23"/>
        <v>0.52083333333333337</v>
      </c>
      <c r="E187">
        <f t="shared" si="24"/>
        <v>2.3345896147403788E-2</v>
      </c>
      <c r="F187">
        <f t="shared" si="25"/>
        <v>-0.2383793969849245</v>
      </c>
      <c r="G187">
        <v>0</v>
      </c>
      <c r="H187">
        <f t="shared" si="26"/>
        <v>0.26172529313232828</v>
      </c>
      <c r="I187">
        <f t="shared" si="27"/>
        <v>-1.0478243557698861</v>
      </c>
      <c r="J187">
        <f t="shared" si="28"/>
        <v>1.0478243557698861</v>
      </c>
      <c r="K187">
        <f t="shared" si="29"/>
        <v>0.49083461764588526</v>
      </c>
      <c r="L187">
        <f t="shared" si="30"/>
        <v>0.50916538235411457</v>
      </c>
      <c r="M187">
        <f t="shared" si="31"/>
        <v>2.0373461122121879</v>
      </c>
      <c r="N187">
        <f t="shared" si="32"/>
        <v>1.9639984073082948</v>
      </c>
    </row>
    <row r="188" spans="1:14" x14ac:dyDescent="0.25">
      <c r="A188" s="4">
        <f>IF('True_Odds_Calculator_2-way'!A189="","",'True_Odds_Calculator_2-way'!A189)</f>
        <v>1.56</v>
      </c>
      <c r="B188" s="4">
        <f>IF('True_Odds_Calculator_2-way'!B189="","",'True_Odds_Calculator_2-way'!B189)</f>
        <v>2.4900000000000002</v>
      </c>
      <c r="C188" s="4">
        <f t="shared" si="22"/>
        <v>0.64102564102564097</v>
      </c>
      <c r="D188">
        <f t="shared" si="23"/>
        <v>0.40160642570281119</v>
      </c>
      <c r="E188">
        <f t="shared" si="24"/>
        <v>4.26320667284521E-2</v>
      </c>
      <c r="F188">
        <f t="shared" si="25"/>
        <v>-0.21480794974770889</v>
      </c>
      <c r="G188">
        <v>0</v>
      </c>
      <c r="H188">
        <f t="shared" si="26"/>
        <v>0.25744001647616099</v>
      </c>
      <c r="I188">
        <f t="shared" si="27"/>
        <v>-1.0947447024610961</v>
      </c>
      <c r="J188">
        <f t="shared" si="28"/>
        <v>1.0947447024610961</v>
      </c>
      <c r="K188">
        <f t="shared" si="29"/>
        <v>0.61994088200694741</v>
      </c>
      <c r="L188">
        <f t="shared" si="30"/>
        <v>0.38005911799305264</v>
      </c>
      <c r="M188">
        <f t="shared" si="31"/>
        <v>1.6130570333782139</v>
      </c>
      <c r="N188">
        <f t="shared" si="32"/>
        <v>2.6311696066670334</v>
      </c>
    </row>
    <row r="189" spans="1:14" x14ac:dyDescent="0.25">
      <c r="A189" s="4">
        <f>IF('True_Odds_Calculator_2-way'!A190="","",'True_Odds_Calculator_2-way'!A190)</f>
        <v>2.06</v>
      </c>
      <c r="B189" s="4">
        <f>IF('True_Odds_Calculator_2-way'!B190="","",'True_Odds_Calculator_2-way'!B190)</f>
        <v>1.81</v>
      </c>
      <c r="C189" s="4">
        <f t="shared" si="22"/>
        <v>0.4854368932038835</v>
      </c>
      <c r="D189">
        <f t="shared" si="23"/>
        <v>0.5524861878453039</v>
      </c>
      <c r="E189">
        <f t="shared" si="24"/>
        <v>3.7923081049187513E-2</v>
      </c>
      <c r="F189">
        <f t="shared" si="25"/>
        <v>-0.23027409751649397</v>
      </c>
      <c r="G189">
        <v>0</v>
      </c>
      <c r="H189">
        <f t="shared" si="26"/>
        <v>0.26819717856568148</v>
      </c>
      <c r="I189">
        <f t="shared" si="27"/>
        <v>-1.079206513730294</v>
      </c>
      <c r="J189">
        <f t="shared" si="28"/>
        <v>1.079206513730294</v>
      </c>
      <c r="K189">
        <f t="shared" si="29"/>
        <v>0.46642685075531992</v>
      </c>
      <c r="L189">
        <f t="shared" si="30"/>
        <v>0.5335731492446798</v>
      </c>
      <c r="M189">
        <f t="shared" si="31"/>
        <v>2.1439589045541121</v>
      </c>
      <c r="N189">
        <f t="shared" si="32"/>
        <v>1.8741572761215382</v>
      </c>
    </row>
    <row r="190" spans="1:14" x14ac:dyDescent="0.25">
      <c r="A190" s="4">
        <f>IF('True_Odds_Calculator_2-way'!A191="","",'True_Odds_Calculator_2-way'!A191)</f>
        <v>2.34</v>
      </c>
      <c r="B190" s="4">
        <f>IF('True_Odds_Calculator_2-way'!B191="","",'True_Odds_Calculator_2-way'!B191)</f>
        <v>1.66</v>
      </c>
      <c r="C190" s="4">
        <f t="shared" si="22"/>
        <v>0.42735042735042739</v>
      </c>
      <c r="D190">
        <f t="shared" si="23"/>
        <v>0.60240963855421692</v>
      </c>
      <c r="E190">
        <f t="shared" si="24"/>
        <v>2.9760065904644417E-2</v>
      </c>
      <c r="F190">
        <f t="shared" si="25"/>
        <v>-0.22767995057151669</v>
      </c>
      <c r="G190">
        <v>0</v>
      </c>
      <c r="H190">
        <f t="shared" si="26"/>
        <v>0.2574400164761611</v>
      </c>
      <c r="I190">
        <f t="shared" si="27"/>
        <v>-1.0633485251477839</v>
      </c>
      <c r="J190">
        <f t="shared" si="28"/>
        <v>1.0633485251477839</v>
      </c>
      <c r="K190">
        <f t="shared" si="29"/>
        <v>0.41239034653044082</v>
      </c>
      <c r="L190">
        <f t="shared" si="30"/>
        <v>0.58760965346955907</v>
      </c>
      <c r="M190">
        <f t="shared" si="31"/>
        <v>2.4248870236980302</v>
      </c>
      <c r="N190">
        <f t="shared" si="32"/>
        <v>1.7018100265975373</v>
      </c>
    </row>
    <row r="191" spans="1:14" x14ac:dyDescent="0.25">
      <c r="A191" s="4">
        <f>IF('True_Odds_Calculator_2-way'!A192="","",'True_Odds_Calculator_2-way'!A192)</f>
        <v>2.2799999999999998</v>
      </c>
      <c r="B191" s="4">
        <f>IF('True_Odds_Calculator_2-way'!B192="","",'True_Odds_Calculator_2-way'!B192)</f>
        <v>1.64</v>
      </c>
      <c r="C191" s="4">
        <f t="shared" si="22"/>
        <v>0.43859649122807021</v>
      </c>
      <c r="D191">
        <f t="shared" si="23"/>
        <v>0.6097560975609756</v>
      </c>
      <c r="E191">
        <f t="shared" si="24"/>
        <v>4.8352588789045914E-2</v>
      </c>
      <c r="F191">
        <f t="shared" si="25"/>
        <v>-0.21908429610611879</v>
      </c>
      <c r="G191">
        <v>0</v>
      </c>
      <c r="H191">
        <f t="shared" si="26"/>
        <v>0.26743688489516476</v>
      </c>
      <c r="I191">
        <f t="shared" si="27"/>
        <v>-1.104854345603981</v>
      </c>
      <c r="J191">
        <f t="shared" si="28"/>
        <v>1.104854345603981</v>
      </c>
      <c r="K191">
        <f t="shared" si="29"/>
        <v>0.41421356237309498</v>
      </c>
      <c r="L191">
        <f t="shared" si="30"/>
        <v>0.58578643762690474</v>
      </c>
      <c r="M191">
        <f t="shared" si="31"/>
        <v>2.4142135623730954</v>
      </c>
      <c r="N191">
        <f t="shared" si="32"/>
        <v>1.7071067811865481</v>
      </c>
    </row>
    <row r="192" spans="1:14" x14ac:dyDescent="0.25">
      <c r="A192" s="4">
        <f>IF('True_Odds_Calculator_2-way'!A193="","",'True_Odds_Calculator_2-way'!A193)</f>
        <v>2.23</v>
      </c>
      <c r="B192" s="4">
        <f>IF('True_Odds_Calculator_2-way'!B193="","",'True_Odds_Calculator_2-way'!B193)</f>
        <v>1.72</v>
      </c>
      <c r="C192" s="4">
        <f t="shared" si="22"/>
        <v>0.44843049327354262</v>
      </c>
      <c r="D192">
        <f t="shared" si="23"/>
        <v>0.58139534883720934</v>
      </c>
      <c r="E192">
        <f t="shared" si="24"/>
        <v>2.982584211075201E-2</v>
      </c>
      <c r="F192">
        <f t="shared" si="25"/>
        <v>-0.23088956095526114</v>
      </c>
      <c r="G192">
        <v>0</v>
      </c>
      <c r="H192">
        <f t="shared" si="26"/>
        <v>0.26071540306601315</v>
      </c>
      <c r="I192">
        <f t="shared" si="27"/>
        <v>-1.0626278551055641</v>
      </c>
      <c r="J192">
        <f t="shared" si="28"/>
        <v>1.0626278551055641</v>
      </c>
      <c r="K192">
        <f t="shared" si="29"/>
        <v>0.43345731074801436</v>
      </c>
      <c r="L192">
        <f t="shared" si="30"/>
        <v>0.56654268925198559</v>
      </c>
      <c r="M192">
        <f t="shared" si="31"/>
        <v>2.3070322617798436</v>
      </c>
      <c r="N192">
        <f t="shared" si="32"/>
        <v>1.7650920556760061</v>
      </c>
    </row>
    <row r="193" spans="1:14" x14ac:dyDescent="0.25">
      <c r="A193" s="4">
        <f>IF('True_Odds_Calculator_2-way'!A194="","",'True_Odds_Calculator_2-way'!A194)</f>
        <v>2.23</v>
      </c>
      <c r="B193" s="4">
        <f>IF('True_Odds_Calculator_2-way'!B194="","",'True_Odds_Calculator_2-way'!B194)</f>
        <v>1.72</v>
      </c>
      <c r="C193" s="4">
        <f t="shared" si="22"/>
        <v>0.44843049327354262</v>
      </c>
      <c r="D193">
        <f t="shared" si="23"/>
        <v>0.58139534883720934</v>
      </c>
      <c r="E193">
        <f t="shared" si="24"/>
        <v>2.982584211075201E-2</v>
      </c>
      <c r="F193">
        <f t="shared" si="25"/>
        <v>-0.23088956095526114</v>
      </c>
      <c r="G193">
        <v>0</v>
      </c>
      <c r="H193">
        <f t="shared" si="26"/>
        <v>0.26071540306601315</v>
      </c>
      <c r="I193">
        <f t="shared" si="27"/>
        <v>-1.0626278551055641</v>
      </c>
      <c r="J193">
        <f t="shared" si="28"/>
        <v>1.0626278551055641</v>
      </c>
      <c r="K193">
        <f t="shared" si="29"/>
        <v>0.43345731074801436</v>
      </c>
      <c r="L193">
        <f t="shared" si="30"/>
        <v>0.56654268925198559</v>
      </c>
      <c r="M193">
        <f t="shared" si="31"/>
        <v>2.3070322617798436</v>
      </c>
      <c r="N193">
        <f t="shared" si="32"/>
        <v>1.7650920556760061</v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B22" sqref="AB2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1.69</v>
      </c>
      <c r="B3">
        <v>2.2400000000000002</v>
      </c>
      <c r="C3" s="29">
        <f t="shared" ref="C3:C66" si="0">IF(OR($A3="",$B3=""),"",(1/A3)+(1/B3)-1)</f>
        <v>3.8144547759932479E-2</v>
      </c>
      <c r="D3" s="30">
        <f>IF(OR($A3="",$B3=""),"",A3*'MPTO_working_2-way'!$G2)</f>
        <v>1.7544642857142858</v>
      </c>
      <c r="E3" s="32">
        <f>IF(OR($A3="",$B3=""),"",B3*'MPTO_working_2-way'!$G2)</f>
        <v>2.3254437869822491</v>
      </c>
      <c r="F3" s="30">
        <f>IF(OR($A3="",$B3=""),"",'MPTO_working_2-way'!D2)</f>
        <v>1.7462865578005351</v>
      </c>
      <c r="G3" s="32">
        <f>IF(OR($A3="",$B3=""),"",'MPTO_working_2-way'!E2)</f>
        <v>2.3399678575843743</v>
      </c>
      <c r="H3" s="30">
        <f>IF(OR($A3="",$B3=""),"",'OddsRatio_working_2-way'!M2)</f>
        <v>1.7459568438611086</v>
      </c>
      <c r="I3" s="30">
        <f>IF(OR($A3="",$B3=""),"",'OddsRatio_working_2-way'!N2)</f>
        <v>2.3405601251996737</v>
      </c>
      <c r="J3" s="30">
        <f>IF('Log_working_2-way'!$D2="","",A3^('Log_working_2-way'!$D2))</f>
        <v>1.7422334757420166</v>
      </c>
      <c r="K3" s="32">
        <f>IF('Log_working_2-way'!$D2="","",B3^('Log_working_2-way'!$D2))</f>
        <v>2.347284961783934</v>
      </c>
      <c r="L3" s="37">
        <f>(1/D3)</f>
        <v>0.56997455470737912</v>
      </c>
      <c r="M3" s="37">
        <f>(1/E3)</f>
        <v>0.43002544529262077</v>
      </c>
      <c r="N3" s="38">
        <v>100</v>
      </c>
      <c r="O3" s="38">
        <f>(1/A3)*((N3*A3)-N3)</f>
        <v>40.828402366863905</v>
      </c>
      <c r="P3" s="38">
        <f>(1/B3)*((N3*B3)-N3)</f>
        <v>55.357142857142868</v>
      </c>
      <c r="Q3" s="38">
        <f>(1/B3)*N3</f>
        <v>44.642857142857139</v>
      </c>
      <c r="R3" s="38">
        <f>(1/A3)*N3</f>
        <v>59.171597633136095</v>
      </c>
      <c r="S3" s="39">
        <f>O3-Q3</f>
        <v>-3.8144547759932337</v>
      </c>
      <c r="T3" s="39">
        <f>P3-R3</f>
        <v>-3.8144547759932266</v>
      </c>
      <c r="U3" t="s">
        <v>201</v>
      </c>
      <c r="V3" t="s">
        <v>202</v>
      </c>
      <c r="W3" t="s">
        <v>470</v>
      </c>
      <c r="X3" s="48" t="s">
        <v>465</v>
      </c>
      <c r="Y3" s="41"/>
    </row>
    <row r="4" spans="1:25" s="12" customFormat="1" ht="15" x14ac:dyDescent="0.25">
      <c r="A4">
        <v>1.76</v>
      </c>
      <c r="B4">
        <v>2.17</v>
      </c>
      <c r="C4" s="29">
        <f t="shared" si="0"/>
        <v>2.9011311269375728E-2</v>
      </c>
      <c r="D4" s="30">
        <f>IF(OR($A4="",$B4=""),"",A4*'MPTO_working_2-way'!$G3)</f>
        <v>1.8110599078341012</v>
      </c>
      <c r="E4" s="32">
        <f>IF(OR($A4="",$B4=""),"",B4*'MPTO_working_2-way'!$G3)</f>
        <v>2.2329545454545454</v>
      </c>
      <c r="F4" s="30">
        <f>IF(OR($A4="",$B4=""),"",'MPTO_working_2-way'!D3)</f>
        <v>1.8061099025820484</v>
      </c>
      <c r="G4" s="32">
        <f>IF(OR($A4="",$B4=""),"",'MPTO_working_2-way'!E3)</f>
        <v>2.2405256365129644</v>
      </c>
      <c r="H4" s="30">
        <f>IF(OR($A4="",$B4=""),"",'OddsRatio_working_2-way'!M3)</f>
        <v>1.8059606997693183</v>
      </c>
      <c r="I4" s="30">
        <f>IF(OR($A4="",$B4=""),"",'OddsRatio_working_2-way'!N3)</f>
        <v>2.2407552878027661</v>
      </c>
      <c r="J4" s="30">
        <f>IF('Log_working_2-way'!$D3="","",A4^('Log_working_2-way'!$D3))</f>
        <v>1.8037209689479914</v>
      </c>
      <c r="K4" s="32">
        <f>IF('Log_working_2-way'!$D3="","",B4^('Log_working_2-way'!$D3))</f>
        <v>2.2442129030289037</v>
      </c>
      <c r="L4" s="37">
        <f t="shared" ref="L4" si="1">(1/D4)</f>
        <v>0.55216284987277364</v>
      </c>
      <c r="M4" s="37">
        <f t="shared" ref="M4" si="2">(1/E4)</f>
        <v>0.44783715012722647</v>
      </c>
      <c r="N4" s="38">
        <v>100</v>
      </c>
      <c r="O4" s="38">
        <f t="shared" ref="O4" si="3">(1/A4)*((N4*A4)-N4)</f>
        <v>43.181818181818187</v>
      </c>
      <c r="P4" s="38">
        <f t="shared" ref="P4" si="4">(1/B4)*((N4*B4)-N4)</f>
        <v>53.917050691244242</v>
      </c>
      <c r="Q4" s="38">
        <f t="shared" ref="Q4" si="5">(1/B4)*N4</f>
        <v>46.082949308755758</v>
      </c>
      <c r="R4" s="38">
        <f t="shared" ref="R4" si="6">(1/A4)*N4</f>
        <v>56.81818181818182</v>
      </c>
      <c r="S4" s="39">
        <f t="shared" ref="S4" si="7">O4-Q4</f>
        <v>-2.901131126937571</v>
      </c>
      <c r="T4" s="39">
        <f t="shared" ref="T4" si="8">P4-R4</f>
        <v>-2.9011311269375781</v>
      </c>
      <c r="U4" t="s">
        <v>203</v>
      </c>
      <c r="V4" t="s">
        <v>204</v>
      </c>
      <c r="W4" t="s">
        <v>471</v>
      </c>
      <c r="X4" s="48" t="s">
        <v>465</v>
      </c>
      <c r="Y4" s="41"/>
    </row>
    <row r="5" spans="1:25" s="12" customFormat="1" ht="15" x14ac:dyDescent="0.25">
      <c r="A5">
        <v>1.7</v>
      </c>
      <c r="B5">
        <v>2.23</v>
      </c>
      <c r="C5" s="29">
        <f t="shared" si="0"/>
        <v>3.6665787391189752E-2</v>
      </c>
      <c r="D5" s="30">
        <f>IF(OR($A5="",$B5=""),"",A5*'MPTO_working_2-way'!$G4)</f>
        <v>1.7623318385650226</v>
      </c>
      <c r="E5" s="32">
        <f>IF(OR($A5="",$B5=""),"",B5*'MPTO_working_2-way'!$G4)</f>
        <v>2.3117647058823532</v>
      </c>
      <c r="F5" s="30">
        <f>IF(OR($A5="",$B5=""),"",'MPTO_working_2-way'!D4)</f>
        <v>1.754686415181671</v>
      </c>
      <c r="G5" s="32">
        <f>IF(OR($A5="",$B5=""),"",'MPTO_working_2-way'!E4)</f>
        <v>2.3250536645200861</v>
      </c>
      <c r="H5" s="30">
        <f>IF(OR($A5="",$B5=""),"",'OddsRatio_working_2-way'!M4)</f>
        <v>1.7543909404658247</v>
      </c>
      <c r="I5" s="30">
        <f>IF(OR($A5="",$B5=""),"",'OddsRatio_working_2-way'!N4)</f>
        <v>2.3255726525328053</v>
      </c>
      <c r="J5" s="30">
        <f>IF('Log_working_2-way'!$D4="","",A5^('Log_working_2-way'!$D4))</f>
        <v>1.7509133848191525</v>
      </c>
      <c r="K5" s="32">
        <f>IF('Log_working_2-way'!$D4="","",B5^('Log_working_2-way'!$D4))</f>
        <v>2.3317115132269501</v>
      </c>
      <c r="L5" s="37">
        <f t="shared" ref="L5:L68" si="9">(1/D5)</f>
        <v>0.56743002544529253</v>
      </c>
      <c r="M5" s="37">
        <f t="shared" ref="M5:M68" si="10">(1/E5)</f>
        <v>0.43256997455470736</v>
      </c>
      <c r="N5" s="38">
        <v>101</v>
      </c>
      <c r="O5" s="38">
        <f t="shared" ref="O5:O68" si="11">(1/A5)*((N5*A5)-N5)</f>
        <v>41.588235294117645</v>
      </c>
      <c r="P5" s="38">
        <f t="shared" ref="P5:P68" si="12">(1/B5)*((N5*B5)-N5)</f>
        <v>55.708520179372194</v>
      </c>
      <c r="Q5" s="38">
        <f t="shared" ref="Q5:Q68" si="13">(1/B5)*N5</f>
        <v>45.291479820627806</v>
      </c>
      <c r="R5" s="38">
        <f t="shared" ref="R5:R68" si="14">(1/A5)*N5</f>
        <v>59.411764705882355</v>
      </c>
      <c r="S5" s="39">
        <f t="shared" ref="S5:S68" si="15">O5-Q5</f>
        <v>-3.7032445265101614</v>
      </c>
      <c r="T5" s="39">
        <f t="shared" ref="T5:T68" si="16">P5-R5</f>
        <v>-3.7032445265101614</v>
      </c>
      <c r="U5" t="s">
        <v>205</v>
      </c>
      <c r="V5" t="s">
        <v>206</v>
      </c>
      <c r="W5" t="s">
        <v>472</v>
      </c>
      <c r="X5" s="48" t="s">
        <v>465</v>
      </c>
      <c r="Y5" s="41"/>
    </row>
    <row r="6" spans="1:25" s="12" customFormat="1" ht="15" x14ac:dyDescent="0.25">
      <c r="A6">
        <v>1.82</v>
      </c>
      <c r="B6">
        <v>2.06</v>
      </c>
      <c r="C6" s="29">
        <f t="shared" si="0"/>
        <v>3.4887442654432999E-2</v>
      </c>
      <c r="D6" s="30">
        <f>IF(OR($A6="",$B6=""),"",A6*'MPTO_working_2-way'!$G5)</f>
        <v>1.883495145631068</v>
      </c>
      <c r="E6" s="32">
        <f>IF(OR($A6="",$B6=""),"",B6*'MPTO_working_2-way'!$G5)</f>
        <v>2.1318681318681318</v>
      </c>
      <c r="F6" s="30">
        <f>IF(OR($A6="",$B6=""),"",'MPTO_working_2-way'!D5)</f>
        <v>1.8796751228316457</v>
      </c>
      <c r="G6" s="32">
        <f>IF(OR($A6="",$B6=""),"",'MPTO_working_2-way'!E5)</f>
        <v>2.1367833124358828</v>
      </c>
      <c r="H6" s="30">
        <f>IF(OR($A6="",$B6=""),"",'OddsRatio_working_2-way'!M5)</f>
        <v>1.8795367562872962</v>
      </c>
      <c r="I6" s="30">
        <f>IF(OR($A6="",$B6=""),"",'OddsRatio_working_2-way'!N5)</f>
        <v>2.1369621483713819</v>
      </c>
      <c r="J6" s="30">
        <f>IF('Log_working_2-way'!$D5="","",A6^('Log_working_2-way'!$D5))</f>
        <v>1.8777999804454721</v>
      </c>
      <c r="K6" s="32">
        <f>IF('Log_working_2-way'!$D5="","",B6^('Log_working_2-way'!$D5))</f>
        <v>2.139211690905316</v>
      </c>
      <c r="L6" s="37">
        <f t="shared" si="9"/>
        <v>0.53092783505154639</v>
      </c>
      <c r="M6" s="37">
        <f t="shared" si="10"/>
        <v>0.46907216494845361</v>
      </c>
      <c r="N6" s="38">
        <v>102</v>
      </c>
      <c r="O6" s="38">
        <f t="shared" si="11"/>
        <v>45.956043956043956</v>
      </c>
      <c r="P6" s="38">
        <f t="shared" si="12"/>
        <v>52.485436893203889</v>
      </c>
      <c r="Q6" s="38">
        <f t="shared" si="13"/>
        <v>49.514563106796118</v>
      </c>
      <c r="R6" s="38">
        <f t="shared" si="14"/>
        <v>56.043956043956037</v>
      </c>
      <c r="S6" s="39">
        <f t="shared" si="15"/>
        <v>-3.5585191507521614</v>
      </c>
      <c r="T6" s="39">
        <f t="shared" si="16"/>
        <v>-3.5585191507521472</v>
      </c>
      <c r="U6" t="s">
        <v>207</v>
      </c>
      <c r="V6" t="s">
        <v>208</v>
      </c>
      <c r="W6" t="s">
        <v>472</v>
      </c>
      <c r="X6" s="48" t="s">
        <v>465</v>
      </c>
      <c r="Y6" s="41"/>
    </row>
    <row r="7" spans="1:25" s="12" customFormat="1" ht="15" x14ac:dyDescent="0.25">
      <c r="A7">
        <v>2.29</v>
      </c>
      <c r="B7">
        <v>1.69</v>
      </c>
      <c r="C7" s="29">
        <f t="shared" si="0"/>
        <v>2.8397199038784571E-2</v>
      </c>
      <c r="D7" s="30">
        <f>IF(OR($A7="",$B7=""),"",A7*'MPTO_working_2-way'!$G6)</f>
        <v>2.3550295857988166</v>
      </c>
      <c r="E7" s="32">
        <f>IF(OR($A7="",$B7=""),"",B7*'MPTO_working_2-way'!$G6)</f>
        <v>1.7379912663755459</v>
      </c>
      <c r="F7" s="30">
        <f>IF(OR($A7="",$B7=""),"",'MPTO_working_2-way'!D6)</f>
        <v>2.3669612550074923</v>
      </c>
      <c r="G7" s="32">
        <f>IF(OR($A7="",$B7=""),"",'MPTO_working_2-way'!E6)</f>
        <v>1.7315496297621977</v>
      </c>
      <c r="H7" s="30">
        <f>IF(OR($A7="",$B7=""),"",'OddsRatio_working_2-way'!M6)</f>
        <v>2.3673204516101207</v>
      </c>
      <c r="I7" s="30">
        <f>IF(OR($A7="",$B7=""),"",'OddsRatio_working_2-way'!N6)</f>
        <v>1.7313574508612271</v>
      </c>
      <c r="J7" s="30">
        <f>IF('Log_working_2-way'!$D6="","",A7^('Log_working_2-way'!$D6))</f>
        <v>2.372791853383128</v>
      </c>
      <c r="K7" s="32">
        <f>IF('Log_working_2-way'!$D6="","",B7^('Log_working_2-way'!$D6))</f>
        <v>1.7284425512400656</v>
      </c>
      <c r="L7" s="37">
        <f t="shared" si="9"/>
        <v>0.42462311557788945</v>
      </c>
      <c r="M7" s="37">
        <f t="shared" si="10"/>
        <v>0.57537688442211055</v>
      </c>
      <c r="N7" s="38">
        <v>103</v>
      </c>
      <c r="O7" s="38">
        <f t="shared" si="11"/>
        <v>58.021834061135372</v>
      </c>
      <c r="P7" s="38">
        <f t="shared" si="12"/>
        <v>42.053254437869818</v>
      </c>
      <c r="Q7" s="38">
        <f t="shared" si="13"/>
        <v>60.946745562130182</v>
      </c>
      <c r="R7" s="38">
        <f t="shared" si="14"/>
        <v>44.978165938864628</v>
      </c>
      <c r="S7" s="39">
        <f t="shared" si="15"/>
        <v>-2.9249115009948099</v>
      </c>
      <c r="T7" s="39">
        <f t="shared" si="16"/>
        <v>-2.9249115009948099</v>
      </c>
      <c r="U7" t="s">
        <v>209</v>
      </c>
      <c r="V7" t="s">
        <v>210</v>
      </c>
      <c r="W7" t="s">
        <v>183</v>
      </c>
      <c r="X7" s="48" t="s">
        <v>465</v>
      </c>
      <c r="Y7" s="41"/>
    </row>
    <row r="8" spans="1:25" ht="15" x14ac:dyDescent="0.25">
      <c r="A8">
        <v>1.65</v>
      </c>
      <c r="B8">
        <v>2.34</v>
      </c>
      <c r="C8" s="29">
        <f t="shared" si="0"/>
        <v>3.3411033411033575E-2</v>
      </c>
      <c r="D8" s="30">
        <f>IF(OR($A8="",$B8=""),"",A8*'MPTO_working_2-way'!$G7)</f>
        <v>1.7051282051282053</v>
      </c>
      <c r="E8" s="32">
        <f>IF(OR($A8="",$B8=""),"",B8*'MPTO_working_2-way'!$G7)</f>
        <v>2.4181818181818184</v>
      </c>
      <c r="F8" s="30">
        <f>IF(OR($A8="",$B8=""),"",'MPTO_working_2-way'!D7)</f>
        <v>1.6967699406723797</v>
      </c>
      <c r="G8" s="32">
        <f>IF(OR($A8="",$B8=""),"",'MPTO_working_2-way'!E7)</f>
        <v>2.4351939451277205</v>
      </c>
      <c r="H8" s="30">
        <f>IF(OR($A8="",$B8=""),"",'OddsRatio_working_2-way'!M7)</f>
        <v>1.6964729907653791</v>
      </c>
      <c r="I8" s="30">
        <f>IF(OR($A8="",$B8=""),"",'OddsRatio_working_2-way'!N7)</f>
        <v>2.4358058578855508</v>
      </c>
      <c r="J8" s="30">
        <f>IF('Log_working_2-way'!$D7="","",A8^('Log_working_2-way'!$D7))</f>
        <v>1.6926770755893317</v>
      </c>
      <c r="K8" s="32">
        <f>IF('Log_working_2-way'!$D7="","",B8^('Log_working_2-way'!$D7))</f>
        <v>2.4436741668534787</v>
      </c>
      <c r="L8" s="37">
        <f t="shared" si="9"/>
        <v>0.5864661654135338</v>
      </c>
      <c r="M8" s="37">
        <f t="shared" si="10"/>
        <v>0.41353383458646614</v>
      </c>
      <c r="N8" s="38">
        <v>104</v>
      </c>
      <c r="O8" s="38">
        <f t="shared" si="11"/>
        <v>40.969696969696969</v>
      </c>
      <c r="P8" s="38">
        <f t="shared" si="12"/>
        <v>59.555555555555557</v>
      </c>
      <c r="Q8" s="38">
        <f t="shared" si="13"/>
        <v>44.44444444444445</v>
      </c>
      <c r="R8" s="38">
        <f t="shared" si="14"/>
        <v>63.030303030303031</v>
      </c>
      <c r="S8" s="39">
        <f t="shared" si="15"/>
        <v>-3.4747474747474811</v>
      </c>
      <c r="T8" s="39">
        <f t="shared" si="16"/>
        <v>-3.474747474747474</v>
      </c>
      <c r="U8" t="s">
        <v>211</v>
      </c>
      <c r="V8" t="s">
        <v>212</v>
      </c>
      <c r="W8" t="s">
        <v>473</v>
      </c>
      <c r="X8" s="48" t="s">
        <v>465</v>
      </c>
      <c r="Y8" s="41"/>
    </row>
    <row r="9" spans="1:25" ht="15" x14ac:dyDescent="0.25">
      <c r="A9">
        <v>2.29</v>
      </c>
      <c r="B9">
        <v>1.64</v>
      </c>
      <c r="C9" s="29">
        <f t="shared" si="0"/>
        <v>4.6437320268399196E-2</v>
      </c>
      <c r="D9" s="30">
        <f>IF(OR($A9="",$B9=""),"",A9*'MPTO_working_2-way'!$G8)</f>
        <v>2.3963414634146343</v>
      </c>
      <c r="E9" s="32">
        <f>IF(OR($A9="",$B9=""),"",B9*'MPTO_working_2-way'!$G8)</f>
        <v>1.7161572052401746</v>
      </c>
      <c r="F9" s="30">
        <f>IF(OR($A9="",$B9=""),"",'MPTO_working_2-way'!D8)</f>
        <v>2.4185986604842866</v>
      </c>
      <c r="G9" s="32">
        <f>IF(OR($A9="",$B9=""),"",'MPTO_working_2-way'!E8)</f>
        <v>1.7049210096241147</v>
      </c>
      <c r="H9" s="30">
        <f>IF(OR($A9="",$B9=""),"",'OddsRatio_working_2-way'!M8)</f>
        <v>2.4197270864500684</v>
      </c>
      <c r="I9" s="30">
        <f>IF(OR($A9="",$B9=""),"",'OddsRatio_working_2-way'!N8)</f>
        <v>1.7043607250604993</v>
      </c>
      <c r="J9" s="30">
        <f>IF('Log_working_2-way'!$D8="","",A9^('Log_working_2-way'!$D8))</f>
        <v>2.4301711268758348</v>
      </c>
      <c r="K9" s="32">
        <f>IF('Log_working_2-way'!$D8="","",B9^('Log_working_2-way'!$D8))</f>
        <v>1.6992170245973379</v>
      </c>
      <c r="L9" s="37">
        <f t="shared" si="9"/>
        <v>0.41730279898218825</v>
      </c>
      <c r="M9" s="37">
        <f t="shared" si="10"/>
        <v>0.58269720101781175</v>
      </c>
      <c r="N9" s="38">
        <v>105</v>
      </c>
      <c r="O9" s="38">
        <f t="shared" si="11"/>
        <v>59.148471615720531</v>
      </c>
      <c r="P9" s="38">
        <f t="shared" si="12"/>
        <v>40.975609756097555</v>
      </c>
      <c r="Q9" s="38">
        <f t="shared" si="13"/>
        <v>64.024390243902431</v>
      </c>
      <c r="R9" s="38">
        <f t="shared" si="14"/>
        <v>45.851528384279476</v>
      </c>
      <c r="S9" s="39">
        <f t="shared" si="15"/>
        <v>-4.8759186281818998</v>
      </c>
      <c r="T9" s="39">
        <f t="shared" si="16"/>
        <v>-4.8759186281819211</v>
      </c>
      <c r="U9" t="s">
        <v>213</v>
      </c>
      <c r="V9" t="s">
        <v>161</v>
      </c>
      <c r="W9" t="s">
        <v>184</v>
      </c>
      <c r="X9" s="48" t="s">
        <v>465</v>
      </c>
      <c r="Y9" s="41"/>
    </row>
    <row r="10" spans="1:25" ht="14.25" customHeight="1" x14ac:dyDescent="0.25">
      <c r="A10">
        <v>2.35</v>
      </c>
      <c r="B10">
        <v>1.65</v>
      </c>
      <c r="C10" s="29">
        <f t="shared" si="0"/>
        <v>3.1592520954223158E-2</v>
      </c>
      <c r="D10" s="30">
        <f>IF(OR($A10="",$B10=""),"",A10*'MPTO_working_2-way'!$G9)</f>
        <v>2.4242424242424243</v>
      </c>
      <c r="E10" s="32">
        <f>IF(OR($A10="",$B10=""),"",B10*'MPTO_working_2-way'!$G9)</f>
        <v>1.7021276595744681</v>
      </c>
      <c r="F10" s="30">
        <f>IF(OR($A10="",$B10=""),"",'MPTO_working_2-way'!D9)</f>
        <v>2.4405979543666407</v>
      </c>
      <c r="G10" s="32">
        <f>IF(OR($A10="",$B10=""),"",'MPTO_working_2-way'!E9)</f>
        <v>1.6941561987984708</v>
      </c>
      <c r="H10" s="30">
        <f>IF(OR($A10="",$B10=""),"",'OddsRatio_working_2-way'!M9)</f>
        <v>2.4411533842457849</v>
      </c>
      <c r="I10" s="30">
        <f>IF(OR($A10="",$B10=""),"",'OddsRatio_working_2-way'!N9)</f>
        <v>1.6938886664887112</v>
      </c>
      <c r="J10" s="30">
        <f>IF('Log_working_2-way'!$D9="","",A10^('Log_working_2-way'!$D9))</f>
        <v>2.4487037782009757</v>
      </c>
      <c r="K10" s="32">
        <f>IF('Log_working_2-way'!$D9="","",B10^('Log_working_2-way'!$D9))</f>
        <v>1.6902722385674813</v>
      </c>
      <c r="L10" s="37">
        <f t="shared" si="9"/>
        <v>0.41249999999999998</v>
      </c>
      <c r="M10" s="37">
        <f t="shared" si="10"/>
        <v>0.58750000000000002</v>
      </c>
      <c r="N10" s="38">
        <v>106</v>
      </c>
      <c r="O10" s="38">
        <f t="shared" si="11"/>
        <v>60.893617021276604</v>
      </c>
      <c r="P10" s="38">
        <f t="shared" si="12"/>
        <v>41.757575757575744</v>
      </c>
      <c r="Q10" s="38">
        <f t="shared" si="13"/>
        <v>64.242424242424249</v>
      </c>
      <c r="R10" s="38">
        <f t="shared" si="14"/>
        <v>45.106382978723403</v>
      </c>
      <c r="S10" s="39">
        <f t="shared" si="15"/>
        <v>-3.348807221147645</v>
      </c>
      <c r="T10" s="39">
        <f t="shared" si="16"/>
        <v>-3.3488072211476592</v>
      </c>
      <c r="U10" t="s">
        <v>214</v>
      </c>
      <c r="V10" t="s">
        <v>215</v>
      </c>
      <c r="W10" t="s">
        <v>474</v>
      </c>
      <c r="X10" s="48" t="s">
        <v>465</v>
      </c>
      <c r="Y10" s="41"/>
    </row>
    <row r="11" spans="1:25" ht="15" x14ac:dyDescent="0.25">
      <c r="A11">
        <v>2.38</v>
      </c>
      <c r="B11">
        <v>1.63</v>
      </c>
      <c r="C11" s="29">
        <f t="shared" si="0"/>
        <v>3.3664999742228252E-2</v>
      </c>
      <c r="D11" s="30">
        <f>IF(OR($A11="",$B11=""),"",A11*'MPTO_working_2-way'!$G10)</f>
        <v>2.4601226993865031</v>
      </c>
      <c r="E11" s="32">
        <f>IF(OR($A11="",$B11=""),"",B11*'MPTO_working_2-way'!$G10)</f>
        <v>1.6848739495798319</v>
      </c>
      <c r="F11" s="30">
        <f>IF(OR($A11="",$B11=""),"",'MPTO_working_2-way'!D10)</f>
        <v>2.4793251102447753</v>
      </c>
      <c r="G11" s="32">
        <f>IF(OR($A11="",$B11=""),"",'MPTO_working_2-way'!E10)</f>
        <v>1.6759839288028686</v>
      </c>
      <c r="H11" s="30">
        <f>IF(OR($A11="",$B11=""),"",'OddsRatio_working_2-way'!M10)</f>
        <v>2.4800257398019103</v>
      </c>
      <c r="I11" s="30">
        <f>IF(OR($A11="",$B11=""),"",'OddsRatio_working_2-way'!N10)</f>
        <v>1.6756639246921761</v>
      </c>
      <c r="J11" s="30">
        <f>IF('Log_working_2-way'!$D10="","",A11^('Log_working_2-way'!$D10))</f>
        <v>2.4889275111820632</v>
      </c>
      <c r="K11" s="32">
        <f>IF('Log_working_2-way'!$D10="","",B11^('Log_working_2-way'!$D10))</f>
        <v>1.6716243688761041</v>
      </c>
      <c r="L11" s="37">
        <f t="shared" si="9"/>
        <v>0.40648379052369077</v>
      </c>
      <c r="M11" s="37">
        <f t="shared" si="10"/>
        <v>0.59351620947630923</v>
      </c>
      <c r="N11" s="38">
        <v>107</v>
      </c>
      <c r="O11" s="38">
        <f t="shared" si="11"/>
        <v>62.042016806722685</v>
      </c>
      <c r="P11" s="38">
        <f t="shared" si="12"/>
        <v>41.355828220858896</v>
      </c>
      <c r="Q11" s="38">
        <f t="shared" si="13"/>
        <v>65.644171779141104</v>
      </c>
      <c r="R11" s="38">
        <f t="shared" si="14"/>
        <v>44.957983193277315</v>
      </c>
      <c r="S11" s="39">
        <f t="shared" si="15"/>
        <v>-3.6021549724184183</v>
      </c>
      <c r="T11" s="39">
        <f t="shared" si="16"/>
        <v>-3.6021549724184183</v>
      </c>
      <c r="U11" t="s">
        <v>216</v>
      </c>
      <c r="V11" t="s">
        <v>217</v>
      </c>
      <c r="W11" t="s">
        <v>474</v>
      </c>
      <c r="X11" s="48" t="s">
        <v>465</v>
      </c>
      <c r="Y11" s="41"/>
    </row>
    <row r="12" spans="1:25" ht="15" x14ac:dyDescent="0.25">
      <c r="A12">
        <v>2.19</v>
      </c>
      <c r="B12">
        <v>1.74</v>
      </c>
      <c r="C12" s="29">
        <f t="shared" si="0"/>
        <v>3.1333648244370904E-2</v>
      </c>
      <c r="D12" s="30">
        <f>IF(OR($A12="",$B12=""),"",A12*'MPTO_working_2-way'!$G11)</f>
        <v>2.2586206896551722</v>
      </c>
      <c r="E12" s="32">
        <f>IF(OR($A12="",$B12=""),"",B12*'MPTO_working_2-way'!$G11)</f>
        <v>1.7945205479452053</v>
      </c>
      <c r="F12" s="30">
        <f>IF(OR($A12="",$B12=""),"",'MPTO_working_2-way'!D11)</f>
        <v>2.2678093197643276</v>
      </c>
      <c r="G12" s="32">
        <f>IF(OR($A12="",$B12=""),"",'MPTO_working_2-way'!E11)</f>
        <v>1.7887621461765948</v>
      </c>
      <c r="H12" s="30">
        <f>IF(OR($A12="",$B12=""),"",'OddsRatio_working_2-way'!M11)</f>
        <v>2.2681120250624973</v>
      </c>
      <c r="I12" s="30">
        <f>IF(OR($A12="",$B12=""),"",'OddsRatio_working_2-way'!N11)</f>
        <v>1.7885738643245783</v>
      </c>
      <c r="J12" s="30">
        <f>IF('Log_working_2-way'!$D11="","",A12^('Log_working_2-way'!$D11))</f>
        <v>2.2723226675973618</v>
      </c>
      <c r="K12" s="32">
        <f>IF('Log_working_2-way'!$D11="","",B12^('Log_working_2-way'!$D11))</f>
        <v>1.7859641468844982</v>
      </c>
      <c r="L12" s="37">
        <f t="shared" si="9"/>
        <v>0.44274809160305351</v>
      </c>
      <c r="M12" s="37">
        <f t="shared" si="10"/>
        <v>0.5572519083969466</v>
      </c>
      <c r="N12" s="38">
        <v>108</v>
      </c>
      <c r="O12" s="38">
        <f t="shared" si="11"/>
        <v>58.68493150684931</v>
      </c>
      <c r="P12" s="38">
        <f t="shared" si="12"/>
        <v>45.931034482758612</v>
      </c>
      <c r="Q12" s="38">
        <f t="shared" si="13"/>
        <v>62.068965517241374</v>
      </c>
      <c r="R12" s="38">
        <f t="shared" si="14"/>
        <v>49.31506849315069</v>
      </c>
      <c r="S12" s="39">
        <f t="shared" si="15"/>
        <v>-3.3840340103920639</v>
      </c>
      <c r="T12" s="39">
        <f t="shared" si="16"/>
        <v>-3.3840340103920781</v>
      </c>
      <c r="U12" t="s">
        <v>218</v>
      </c>
      <c r="V12" t="s">
        <v>219</v>
      </c>
      <c r="W12" t="s">
        <v>475</v>
      </c>
      <c r="X12" s="48" t="s">
        <v>465</v>
      </c>
      <c r="Y12" s="41"/>
    </row>
    <row r="13" spans="1:25" ht="15" x14ac:dyDescent="0.25">
      <c r="A13">
        <v>2.2400000000000002</v>
      </c>
      <c r="B13">
        <v>1.7</v>
      </c>
      <c r="C13" s="29">
        <f t="shared" si="0"/>
        <v>3.4663865546218364E-2</v>
      </c>
      <c r="D13" s="30">
        <f>IF(OR($A13="",$B13=""),"",A13*'MPTO_working_2-way'!$G12)</f>
        <v>2.3176470588235292</v>
      </c>
      <c r="E13" s="32">
        <f>IF(OR($A13="",$B13=""),"",B13*'MPTO_working_2-way'!$G12)</f>
        <v>1.7589285714285712</v>
      </c>
      <c r="F13" s="30">
        <f>IF(OR($A13="",$B13=""),"",'MPTO_working_2-way'!D12)</f>
        <v>2.3304773561811505</v>
      </c>
      <c r="G13" s="32">
        <f>IF(OR($A13="",$B13=""),"",'MPTO_working_2-way'!E12)</f>
        <v>1.7516099356025756</v>
      </c>
      <c r="H13" s="30">
        <f>IF(OR($A13="",$B13=""),"",'OddsRatio_working_2-way'!M12)</f>
        <v>2.3309502512973848</v>
      </c>
      <c r="I13" s="30">
        <f>IF(OR($A13="",$B13=""),"",'OddsRatio_working_2-way'!N12)</f>
        <v>1.7513428837969105</v>
      </c>
      <c r="J13" s="30">
        <f>IF('Log_working_2-way'!$D12="","",A13^('Log_working_2-way'!$D12))</f>
        <v>2.3368656510313084</v>
      </c>
      <c r="K13" s="32">
        <f>IF('Log_working_2-way'!$D12="","",B13^('Log_working_2-way'!$D12))</f>
        <v>1.7480183212340654</v>
      </c>
      <c r="L13" s="37">
        <f t="shared" si="9"/>
        <v>0.43147208121827418</v>
      </c>
      <c r="M13" s="37">
        <f t="shared" si="10"/>
        <v>0.56852791878172593</v>
      </c>
      <c r="N13" s="38">
        <v>109</v>
      </c>
      <c r="O13" s="38">
        <f t="shared" si="11"/>
        <v>60.339285714285722</v>
      </c>
      <c r="P13" s="38">
        <f t="shared" si="12"/>
        <v>44.882352941176464</v>
      </c>
      <c r="Q13" s="38">
        <f t="shared" si="13"/>
        <v>64.117647058823536</v>
      </c>
      <c r="R13" s="38">
        <f t="shared" si="14"/>
        <v>48.660714285714285</v>
      </c>
      <c r="S13" s="39">
        <f t="shared" si="15"/>
        <v>-3.7783613445378137</v>
      </c>
      <c r="T13" s="39">
        <f t="shared" si="16"/>
        <v>-3.7783613445378208</v>
      </c>
      <c r="U13" t="s">
        <v>220</v>
      </c>
      <c r="V13" t="s">
        <v>221</v>
      </c>
      <c r="W13" t="s">
        <v>80</v>
      </c>
      <c r="X13" s="48" t="s">
        <v>465</v>
      </c>
      <c r="Y13" s="41"/>
    </row>
    <row r="14" spans="1:25" s="35" customFormat="1" ht="15" x14ac:dyDescent="0.25">
      <c r="A14">
        <v>2.06</v>
      </c>
      <c r="B14">
        <v>1.78</v>
      </c>
      <c r="C14" s="29">
        <f t="shared" si="0"/>
        <v>4.7234646012872306E-2</v>
      </c>
      <c r="D14" s="30">
        <f>IF(OR($A14="",$B14=""),"",A14*'MPTO_working_2-way'!$G13)</f>
        <v>2.1573033707865168</v>
      </c>
      <c r="E14" s="32">
        <f>IF(OR($A14="",$B14=""),"",B14*'MPTO_working_2-way'!$G13)</f>
        <v>1.8640776699029127</v>
      </c>
      <c r="F14" s="30">
        <f>IF(OR($A14="",$B14=""),"",'MPTO_working_2-way'!D13)</f>
        <v>2.165347820951931</v>
      </c>
      <c r="G14" s="32">
        <f>IF(OR($A14="",$B14=""),"",'MPTO_working_2-way'!E13)</f>
        <v>1.8581129015911626</v>
      </c>
      <c r="H14" s="30">
        <f>IF(OR($A14="",$B14=""),"",'OddsRatio_working_2-way'!M13)</f>
        <v>2.1657505560686463</v>
      </c>
      <c r="I14" s="30">
        <f>IF(OR($A14="",$B14=""),"",'OddsRatio_working_2-way'!N13)</f>
        <v>1.8578164469184384</v>
      </c>
      <c r="J14" s="30">
        <f>IF('Log_working_2-way'!$D13="","",A14^('Log_working_2-way'!$D13))</f>
        <v>2.169481150379414</v>
      </c>
      <c r="K14" s="32">
        <f>IF('Log_working_2-way'!$D13="","",B14^('Log_working_2-way'!$D13))</f>
        <v>1.855080049537273</v>
      </c>
      <c r="L14" s="37">
        <f t="shared" si="9"/>
        <v>0.46354166666666669</v>
      </c>
      <c r="M14" s="37">
        <f t="shared" si="10"/>
        <v>0.53645833333333337</v>
      </c>
      <c r="N14" s="38">
        <v>110</v>
      </c>
      <c r="O14" s="38">
        <f t="shared" si="11"/>
        <v>56.601941747572816</v>
      </c>
      <c r="P14" s="38">
        <f t="shared" si="12"/>
        <v>48.202247191011246</v>
      </c>
      <c r="Q14" s="38">
        <f t="shared" si="13"/>
        <v>61.797752808988768</v>
      </c>
      <c r="R14" s="38">
        <f t="shared" si="14"/>
        <v>53.398058252427184</v>
      </c>
      <c r="S14" s="39">
        <f t="shared" si="15"/>
        <v>-5.1958110614159523</v>
      </c>
      <c r="T14" s="39">
        <f t="shared" si="16"/>
        <v>-5.1958110614159381</v>
      </c>
      <c r="U14" t="s">
        <v>222</v>
      </c>
      <c r="V14" t="s">
        <v>223</v>
      </c>
      <c r="W14" t="s">
        <v>476</v>
      </c>
      <c r="X14" s="48" t="s">
        <v>465</v>
      </c>
      <c r="Y14" s="41"/>
    </row>
    <row r="15" spans="1:25" ht="15" x14ac:dyDescent="0.25">
      <c r="A15">
        <v>2.2200000000000002</v>
      </c>
      <c r="B15">
        <v>1.73</v>
      </c>
      <c r="C15" s="29">
        <f t="shared" si="0"/>
        <v>2.8485132531375301E-2</v>
      </c>
      <c r="D15" s="30">
        <f>IF(OR($A15="",$B15=""),"",A15*'MPTO_working_2-way'!$G14)</f>
        <v>2.2832369942196533</v>
      </c>
      <c r="E15" s="32">
        <f>IF(OR($A15="",$B15=""),"",B15*'MPTO_working_2-way'!$G14)</f>
        <v>1.7792792792792793</v>
      </c>
      <c r="F15" s="30">
        <f>IF(OR($A15="",$B15=""),"",'MPTO_working_2-way'!D14)</f>
        <v>2.2924849280725841</v>
      </c>
      <c r="G15" s="32">
        <f>IF(OR($A15="",$B15=""),"",'MPTO_working_2-way'!E14)</f>
        <v>1.7737034129219971</v>
      </c>
      <c r="H15" s="30">
        <f>IF(OR($A15="",$B15=""),"",'OddsRatio_working_2-way'!M14)</f>
        <v>2.2927617246470167</v>
      </c>
      <c r="I15" s="30">
        <f>IF(OR($A15="",$B15=""),"",'OddsRatio_working_2-way'!N14)</f>
        <v>1.7735377532723946</v>
      </c>
      <c r="J15" s="30">
        <f>IF('Log_working_2-way'!$D14="","",A15^('Log_working_2-way'!$D14))</f>
        <v>2.2969907932831721</v>
      </c>
      <c r="K15" s="32">
        <f>IF('Log_working_2-way'!$D14="","",B15^('Log_working_2-way'!$D14))</f>
        <v>1.771015496161394</v>
      </c>
      <c r="L15" s="37">
        <f t="shared" si="9"/>
        <v>0.43797468354430374</v>
      </c>
      <c r="M15" s="37">
        <f t="shared" si="10"/>
        <v>0.5620253164556962</v>
      </c>
      <c r="N15" s="38">
        <v>111</v>
      </c>
      <c r="O15" s="38">
        <f t="shared" si="11"/>
        <v>61</v>
      </c>
      <c r="P15" s="38">
        <f t="shared" si="12"/>
        <v>46.838150289017342</v>
      </c>
      <c r="Q15" s="38">
        <f t="shared" si="13"/>
        <v>64.161849710982665</v>
      </c>
      <c r="R15" s="38">
        <f t="shared" si="14"/>
        <v>49.999999999999993</v>
      </c>
      <c r="S15" s="39">
        <f t="shared" si="15"/>
        <v>-3.1618497109826649</v>
      </c>
      <c r="T15" s="39">
        <f t="shared" si="16"/>
        <v>-3.1618497109826507</v>
      </c>
      <c r="U15" t="s">
        <v>199</v>
      </c>
      <c r="V15" t="s">
        <v>224</v>
      </c>
      <c r="W15" t="s">
        <v>81</v>
      </c>
      <c r="X15" s="48" t="s">
        <v>465</v>
      </c>
      <c r="Y15" s="41"/>
    </row>
    <row r="16" spans="1:25" ht="15" x14ac:dyDescent="0.25">
      <c r="A16">
        <v>2.37</v>
      </c>
      <c r="B16">
        <v>1.62</v>
      </c>
      <c r="C16" s="29">
        <f t="shared" si="0"/>
        <v>3.9224878887325954E-2</v>
      </c>
      <c r="D16" s="30">
        <f>IF(OR($A16="",$B16=""),"",A16*'MPTO_working_2-way'!$G15)</f>
        <v>2.4629629629629628</v>
      </c>
      <c r="E16" s="32">
        <f>IF(OR($A16="",$B16=""),"",B16*'MPTO_working_2-way'!$G15)</f>
        <v>1.6835443037974682</v>
      </c>
      <c r="F16" s="30">
        <f>IF(OR($A16="",$B16=""),"",'MPTO_working_2-way'!D15)</f>
        <v>2.4855311711011843</v>
      </c>
      <c r="G16" s="32">
        <f>IF(OR($A16="",$B16=""),"",'MPTO_working_2-way'!E15)</f>
        <v>1.6731598901817231</v>
      </c>
      <c r="H16" s="30">
        <f>IF(OR($A16="",$B16=""),"",'OddsRatio_working_2-way'!M15)</f>
        <v>2.4864983751605103</v>
      </c>
      <c r="I16" s="30">
        <f>IF(OR($A16="",$B16=""),"",'OddsRatio_working_2-way'!N15)</f>
        <v>1.672721892408406</v>
      </c>
      <c r="J16" s="30">
        <f>IF('Log_working_2-way'!$D15="","",A16^('Log_working_2-way'!$D15))</f>
        <v>2.4970338824714675</v>
      </c>
      <c r="K16" s="32">
        <f>IF('Log_working_2-way'!$D15="","",B16^('Log_working_2-way'!$D15))</f>
        <v>1.6679875530598065</v>
      </c>
      <c r="L16" s="37">
        <f t="shared" si="9"/>
        <v>0.406015037593985</v>
      </c>
      <c r="M16" s="37">
        <f t="shared" si="10"/>
        <v>0.59398496240601506</v>
      </c>
      <c r="N16" s="38">
        <v>112</v>
      </c>
      <c r="O16" s="38">
        <f t="shared" si="11"/>
        <v>64.742616033755269</v>
      </c>
      <c r="P16" s="38">
        <f t="shared" si="12"/>
        <v>42.864197530864196</v>
      </c>
      <c r="Q16" s="38">
        <f t="shared" si="13"/>
        <v>69.135802469135797</v>
      </c>
      <c r="R16" s="38">
        <f t="shared" si="14"/>
        <v>47.257383966244717</v>
      </c>
      <c r="S16" s="39">
        <f t="shared" si="15"/>
        <v>-4.3931864353805281</v>
      </c>
      <c r="T16" s="39">
        <f t="shared" si="16"/>
        <v>-4.393186435380521</v>
      </c>
      <c r="U16" t="s">
        <v>225</v>
      </c>
      <c r="V16" t="s">
        <v>226</v>
      </c>
      <c r="W16" t="s">
        <v>182</v>
      </c>
      <c r="X16" s="48" t="s">
        <v>465</v>
      </c>
      <c r="Y16" s="41"/>
    </row>
    <row r="17" spans="1:25" ht="15" x14ac:dyDescent="0.25">
      <c r="A17">
        <v>1.85</v>
      </c>
      <c r="B17">
        <v>2.0299999999999998</v>
      </c>
      <c r="C17" s="29">
        <f t="shared" si="0"/>
        <v>3.315137797896428E-2</v>
      </c>
      <c r="D17" s="30">
        <f>IF(OR($A17="",$B17=""),"",A17*'MPTO_working_2-way'!$G16)</f>
        <v>1.9113300492610841</v>
      </c>
      <c r="E17" s="32">
        <f>IF(OR($A17="",$B17=""),"",B17*'MPTO_working_2-way'!$G16)</f>
        <v>2.0972972972972972</v>
      </c>
      <c r="F17" s="30">
        <f>IF(OR($A17="",$B17=""),"",'MPTO_working_2-way'!D16)</f>
        <v>1.9085249650616189</v>
      </c>
      <c r="G17" s="32">
        <f>IF(OR($A17="",$B17=""),"",'MPTO_working_2-way'!E16)</f>
        <v>2.1006852188505105</v>
      </c>
      <c r="H17" s="30">
        <f>IF(OR($A17="",$B17=""),"",'OddsRatio_working_2-way'!M16)</f>
        <v>1.9084287085108012</v>
      </c>
      <c r="I17" s="30">
        <f>IF(OR($A17="",$B17=""),"",'OddsRatio_working_2-way'!N16)</f>
        <v>2.1008018467836762</v>
      </c>
      <c r="J17" s="30">
        <f>IF('Log_working_2-way'!$D16="","",A17^('Log_working_2-way'!$D16))</f>
        <v>1.9071545307970494</v>
      </c>
      <c r="K17" s="32">
        <f>IF('Log_working_2-way'!$D16="","",B17^('Log_working_2-way'!$D16))</f>
        <v>2.1023480190539692</v>
      </c>
      <c r="L17" s="37">
        <f t="shared" si="9"/>
        <v>0.52319587628865971</v>
      </c>
      <c r="M17" s="37">
        <f t="shared" si="10"/>
        <v>0.47680412371134023</v>
      </c>
      <c r="N17" s="38">
        <v>113</v>
      </c>
      <c r="O17" s="38">
        <f t="shared" si="11"/>
        <v>51.918918918918919</v>
      </c>
      <c r="P17" s="38">
        <f t="shared" si="12"/>
        <v>57.334975369458128</v>
      </c>
      <c r="Q17" s="38">
        <f t="shared" si="13"/>
        <v>55.665024630541879</v>
      </c>
      <c r="R17" s="38">
        <f t="shared" si="14"/>
        <v>61.081081081081074</v>
      </c>
      <c r="S17" s="39">
        <f t="shared" si="15"/>
        <v>-3.7461057116229597</v>
      </c>
      <c r="T17" s="39">
        <f t="shared" si="16"/>
        <v>-3.7461057116229455</v>
      </c>
      <c r="U17" t="s">
        <v>227</v>
      </c>
      <c r="V17" t="s">
        <v>228</v>
      </c>
      <c r="W17" t="s">
        <v>470</v>
      </c>
      <c r="X17" s="48" t="s">
        <v>466</v>
      </c>
      <c r="Y17" s="41"/>
    </row>
    <row r="18" spans="1:25" ht="15" x14ac:dyDescent="0.25">
      <c r="A18">
        <v>1.86</v>
      </c>
      <c r="B18">
        <v>2.0099999999999998</v>
      </c>
      <c r="C18" s="29">
        <f t="shared" si="0"/>
        <v>3.5146846413095734E-2</v>
      </c>
      <c r="D18" s="30">
        <f>IF(OR($A18="",$B18=""),"",A18*'MPTO_working_2-way'!$G17)</f>
        <v>1.9253731343283582</v>
      </c>
      <c r="E18" s="32">
        <f>IF(OR($A18="",$B18=""),"",B18*'MPTO_working_2-way'!$G17)</f>
        <v>2.0806451612903221</v>
      </c>
      <c r="F18" s="30">
        <f>IF(OR($A18="",$B18=""),"",'MPTO_working_2-way'!D17)</f>
        <v>1.9228514118191637</v>
      </c>
      <c r="G18" s="32">
        <f>IF(OR($A18="",$B18=""),"",'MPTO_working_2-way'!E17)</f>
        <v>2.0835980605249955</v>
      </c>
      <c r="H18" s="30">
        <f>IF(OR($A18="",$B18=""),"",'OddsRatio_working_2-way'!M17)</f>
        <v>1.9227595290837431</v>
      </c>
      <c r="I18" s="30">
        <f>IF(OR($A18="",$B18=""),"",'OddsRatio_working_2-way'!N17)</f>
        <v>2.0837059585750928</v>
      </c>
      <c r="J18" s="30">
        <f>IF('Log_working_2-way'!$D17="","",A18^('Log_working_2-way'!$D17))</f>
        <v>1.9216119729065091</v>
      </c>
      <c r="K18" s="32">
        <f>IF('Log_working_2-way'!$D17="","",B18^('Log_working_2-way'!$D17))</f>
        <v>2.0850553480183369</v>
      </c>
      <c r="L18" s="37">
        <f t="shared" si="9"/>
        <v>0.51937984496124034</v>
      </c>
      <c r="M18" s="37">
        <f t="shared" si="10"/>
        <v>0.48062015503875982</v>
      </c>
      <c r="N18" s="38">
        <v>114</v>
      </c>
      <c r="O18" s="38">
        <f t="shared" si="11"/>
        <v>52.709677419354847</v>
      </c>
      <c r="P18" s="38">
        <f t="shared" si="12"/>
        <v>57.28358208955224</v>
      </c>
      <c r="Q18" s="38">
        <f t="shared" si="13"/>
        <v>56.716417910447767</v>
      </c>
      <c r="R18" s="38">
        <f t="shared" si="14"/>
        <v>61.29032258064516</v>
      </c>
      <c r="S18" s="39">
        <f t="shared" si="15"/>
        <v>-4.0067404910929199</v>
      </c>
      <c r="T18" s="39">
        <f t="shared" si="16"/>
        <v>-4.0067404910929199</v>
      </c>
      <c r="U18" t="s">
        <v>229</v>
      </c>
      <c r="V18" t="s">
        <v>230</v>
      </c>
      <c r="W18" t="s">
        <v>470</v>
      </c>
      <c r="X18" s="48" t="s">
        <v>466</v>
      </c>
      <c r="Y18" s="41"/>
    </row>
    <row r="19" spans="1:25" ht="15" x14ac:dyDescent="0.25">
      <c r="A19">
        <v>1.44</v>
      </c>
      <c r="B19">
        <v>2.88</v>
      </c>
      <c r="C19" s="29">
        <f t="shared" si="0"/>
        <v>4.1666666666666519E-2</v>
      </c>
      <c r="D19" s="30">
        <f>IF(OR($A19="",$B19=""),"",A19*'MPTO_working_2-way'!$G18)</f>
        <v>1.4999999999999998</v>
      </c>
      <c r="E19" s="32">
        <f>IF(OR($A19="",$B19=""),"",B19*'MPTO_working_2-way'!$G18)</f>
        <v>2.9999999999999996</v>
      </c>
      <c r="F19" s="30">
        <f>IF(OR($A19="",$B19=""),"",'MPTO_working_2-way'!D18)</f>
        <v>1.4845360824742266</v>
      </c>
      <c r="G19" s="32">
        <f>IF(OR($A19="",$B19=""),"",'MPTO_working_2-way'!E18)</f>
        <v>3.0638297872340421</v>
      </c>
      <c r="H19" s="30">
        <f>IF(OR($A19="",$B19=""),"",'OddsRatio_working_2-way'!M18)</f>
        <v>1.4837794468468968</v>
      </c>
      <c r="I19" s="30">
        <f>IF(OR($A19="",$B19=""),"",'OddsRatio_working_2-way'!N18)</f>
        <v>3.0670576365276485</v>
      </c>
      <c r="J19" s="30">
        <f>IF('Log_working_2-way'!$D18="","",A19^('Log_working_2-way'!$D18))</f>
        <v>1.4766649797877345</v>
      </c>
      <c r="K19" s="32">
        <f>IF('Log_working_2-way'!$D18="","",B19^('Log_working_2-way'!$D18))</f>
        <v>3.0979095222051098</v>
      </c>
      <c r="L19" s="37">
        <f t="shared" si="9"/>
        <v>0.66666666666666674</v>
      </c>
      <c r="M19" s="37">
        <f t="shared" si="10"/>
        <v>0.33333333333333337</v>
      </c>
      <c r="N19" s="38">
        <v>115</v>
      </c>
      <c r="O19" s="38">
        <f t="shared" si="11"/>
        <v>35.138888888888886</v>
      </c>
      <c r="P19" s="38">
        <f t="shared" si="12"/>
        <v>75.069444444444443</v>
      </c>
      <c r="Q19" s="38">
        <f t="shared" si="13"/>
        <v>39.930555555555557</v>
      </c>
      <c r="R19" s="38">
        <f t="shared" si="14"/>
        <v>79.861111111111114</v>
      </c>
      <c r="S19" s="39">
        <f t="shared" si="15"/>
        <v>-4.7916666666666714</v>
      </c>
      <c r="T19" s="39">
        <f t="shared" si="16"/>
        <v>-4.7916666666666714</v>
      </c>
      <c r="U19" t="s">
        <v>231</v>
      </c>
      <c r="V19" t="s">
        <v>232</v>
      </c>
      <c r="W19" t="s">
        <v>470</v>
      </c>
      <c r="X19" s="48" t="s">
        <v>466</v>
      </c>
      <c r="Y19" s="41"/>
    </row>
    <row r="20" spans="1:25" ht="15" x14ac:dyDescent="0.25">
      <c r="A20">
        <v>1.88</v>
      </c>
      <c r="B20">
        <v>2</v>
      </c>
      <c r="C20" s="29">
        <f t="shared" si="0"/>
        <v>3.1914893617021267E-2</v>
      </c>
      <c r="D20" s="30">
        <f>IF(OR($A20="",$B20=""),"",A20*'MPTO_working_2-way'!$G19)</f>
        <v>1.94</v>
      </c>
      <c r="E20" s="32">
        <f>IF(OR($A20="",$B20=""),"",B20*'MPTO_working_2-way'!$G19)</f>
        <v>2.0638297872340425</v>
      </c>
      <c r="F20" s="30">
        <f>IF(OR($A20="",$B20=""),"",'MPTO_working_2-way'!D19)</f>
        <v>1.9381443298969072</v>
      </c>
      <c r="G20" s="32">
        <f>IF(OR($A20="",$B20=""),"",'MPTO_working_2-way'!E19)</f>
        <v>2.0659340659340657</v>
      </c>
      <c r="H20" s="30">
        <f>IF(OR($A20="",$B20=""),"",'OddsRatio_working_2-way'!M19)</f>
        <v>1.9380831519646857</v>
      </c>
      <c r="I20" s="30">
        <f>IF(OR($A20="",$B20=""),"",'OddsRatio_working_2-way'!N19)</f>
        <v>2.0660035817780522</v>
      </c>
      <c r="J20" s="30">
        <f>IF('Log_working_2-way'!$D19="","",A20^('Log_working_2-way'!$D19))</f>
        <v>1.9372406373367297</v>
      </c>
      <c r="K20" s="32">
        <f>IF('Log_working_2-way'!$D19="","",B20^('Log_working_2-way'!$D19))</f>
        <v>2.0669618454035223</v>
      </c>
      <c r="L20" s="37">
        <f t="shared" si="9"/>
        <v>0.51546391752577325</v>
      </c>
      <c r="M20" s="37">
        <f t="shared" si="10"/>
        <v>0.4845360824742268</v>
      </c>
      <c r="N20" s="38">
        <v>116</v>
      </c>
      <c r="O20" s="38">
        <f t="shared" si="11"/>
        <v>54.297872340425521</v>
      </c>
      <c r="P20" s="38">
        <f t="shared" si="12"/>
        <v>58</v>
      </c>
      <c r="Q20" s="38">
        <f t="shared" si="13"/>
        <v>58</v>
      </c>
      <c r="R20" s="38">
        <f t="shared" si="14"/>
        <v>61.702127659574465</v>
      </c>
      <c r="S20" s="39">
        <f t="shared" si="15"/>
        <v>-3.7021276595744794</v>
      </c>
      <c r="T20" s="39">
        <f t="shared" si="16"/>
        <v>-3.7021276595744652</v>
      </c>
      <c r="U20" t="s">
        <v>233</v>
      </c>
      <c r="V20" t="s">
        <v>234</v>
      </c>
      <c r="W20" t="s">
        <v>470</v>
      </c>
      <c r="X20" s="48" t="s">
        <v>466</v>
      </c>
      <c r="Y20" s="41"/>
    </row>
    <row r="21" spans="1:25" ht="15" x14ac:dyDescent="0.25">
      <c r="A21">
        <v>1.88</v>
      </c>
      <c r="B21">
        <v>2.0299999999999998</v>
      </c>
      <c r="C21" s="29">
        <f t="shared" si="0"/>
        <v>2.4525731055444977E-2</v>
      </c>
      <c r="D21" s="30">
        <f>IF(OR($A21="",$B21=""),"",A21*'MPTO_working_2-way'!$G20)</f>
        <v>1.9261083743842364</v>
      </c>
      <c r="E21" s="32">
        <f>IF(OR($A21="",$B21=""),"",B21*'MPTO_working_2-way'!$G20)</f>
        <v>2.0797872340425529</v>
      </c>
      <c r="F21" s="30">
        <f>IF(OR($A21="",$B21=""),"",'MPTO_working_2-way'!D20)</f>
        <v>1.9243646631706333</v>
      </c>
      <c r="G21" s="32">
        <f>IF(OR($A21="",$B21=""),"",'MPTO_working_2-way'!E20)</f>
        <v>2.0818241326641935</v>
      </c>
      <c r="H21" s="30">
        <f>IF(OR($A21="",$B21=""),"",'OddsRatio_working_2-way'!M20)</f>
        <v>1.9243207949834495</v>
      </c>
      <c r="I21" s="30">
        <f>IF(OR($A21="",$B21=""),"",'OddsRatio_working_2-way'!N20)</f>
        <v>2.081875475946537</v>
      </c>
      <c r="J21" s="30">
        <f>IF('Log_working_2-way'!$D20="","",A21^('Log_working_2-way'!$D20))</f>
        <v>1.9235339030630429</v>
      </c>
      <c r="K21" s="32">
        <f>IF('Log_working_2-way'!$D20="","",B21^('Log_working_2-way'!$D20))</f>
        <v>2.0827972819225606</v>
      </c>
      <c r="L21" s="37">
        <f t="shared" si="9"/>
        <v>0.51918158567774941</v>
      </c>
      <c r="M21" s="37">
        <f t="shared" si="10"/>
        <v>0.4808184143222507</v>
      </c>
      <c r="N21" s="38">
        <v>117</v>
      </c>
      <c r="O21" s="38">
        <f t="shared" si="11"/>
        <v>54.7659574468085</v>
      </c>
      <c r="P21" s="38">
        <f t="shared" si="12"/>
        <v>59.364532019704434</v>
      </c>
      <c r="Q21" s="38">
        <f t="shared" si="13"/>
        <v>57.635467980295573</v>
      </c>
      <c r="R21" s="38">
        <f t="shared" si="14"/>
        <v>62.234042553191486</v>
      </c>
      <c r="S21" s="39">
        <f t="shared" si="15"/>
        <v>-2.8695105334870732</v>
      </c>
      <c r="T21" s="39">
        <f t="shared" si="16"/>
        <v>-2.8695105334870519</v>
      </c>
      <c r="U21" t="s">
        <v>235</v>
      </c>
      <c r="V21" t="s">
        <v>236</v>
      </c>
      <c r="W21" t="s">
        <v>471</v>
      </c>
      <c r="X21" s="48" t="s">
        <v>466</v>
      </c>
      <c r="Y21" s="41"/>
    </row>
    <row r="22" spans="1:25" ht="15" x14ac:dyDescent="0.25">
      <c r="A22">
        <v>1.81</v>
      </c>
      <c r="B22">
        <v>2.1</v>
      </c>
      <c r="C22" s="29">
        <f t="shared" si="0"/>
        <v>2.8676664035780064E-2</v>
      </c>
      <c r="D22" s="30">
        <f>IF(OR($A22="",$B22=""),"",A22*'MPTO_working_2-way'!$G21)</f>
        <v>1.861904761904762</v>
      </c>
      <c r="E22" s="32">
        <f>IF(OR($A22="",$B22=""),"",B22*'MPTO_working_2-way'!$G21)</f>
        <v>2.160220994475138</v>
      </c>
      <c r="F22" s="30">
        <f>IF(OR($A22="",$B22=""),"",'MPTO_working_2-way'!D21)</f>
        <v>1.858225372769494</v>
      </c>
      <c r="G22" s="32">
        <f>IF(OR($A22="",$B22=""),"",'MPTO_working_2-way'!E21)</f>
        <v>2.1651951011107946</v>
      </c>
      <c r="H22" s="30">
        <f>IF(OR($A22="",$B22=""),"",'OddsRatio_working_2-way'!M21)</f>
        <v>1.8581163303210331</v>
      </c>
      <c r="I22" s="30">
        <f>IF(OR($A22="",$B22=""),"",'OddsRatio_working_2-way'!N21)</f>
        <v>2.1653431646335015</v>
      </c>
      <c r="J22" s="30">
        <f>IF('Log_working_2-way'!$D21="","",A22^('Log_working_2-way'!$D21))</f>
        <v>1.8564516354578522</v>
      </c>
      <c r="K22" s="32">
        <f>IF('Log_working_2-way'!$D21="","",B22^('Log_working_2-way'!$D21))</f>
        <v>2.1676082555034109</v>
      </c>
      <c r="L22" s="37">
        <f t="shared" si="9"/>
        <v>0.53708439897698212</v>
      </c>
      <c r="M22" s="37">
        <f t="shared" si="10"/>
        <v>0.46291560102301793</v>
      </c>
      <c r="N22" s="38">
        <v>118</v>
      </c>
      <c r="O22" s="38">
        <f t="shared" si="11"/>
        <v>52.806629834254153</v>
      </c>
      <c r="P22" s="38">
        <f t="shared" si="12"/>
        <v>61.80952380952381</v>
      </c>
      <c r="Q22" s="38">
        <f t="shared" si="13"/>
        <v>56.19047619047619</v>
      </c>
      <c r="R22" s="38">
        <f t="shared" si="14"/>
        <v>65.193370165745861</v>
      </c>
      <c r="S22" s="39">
        <f t="shared" si="15"/>
        <v>-3.3838463562220369</v>
      </c>
      <c r="T22" s="39">
        <f t="shared" si="16"/>
        <v>-3.3838463562220511</v>
      </c>
      <c r="U22" t="s">
        <v>237</v>
      </c>
      <c r="V22" t="s">
        <v>238</v>
      </c>
      <c r="W22" t="s">
        <v>471</v>
      </c>
      <c r="X22" s="48" t="s">
        <v>466</v>
      </c>
      <c r="Y22" s="41"/>
    </row>
    <row r="23" spans="1:25" ht="15" x14ac:dyDescent="0.25">
      <c r="A23">
        <v>1.54</v>
      </c>
      <c r="B23">
        <v>2.6</v>
      </c>
      <c r="C23" s="29">
        <f t="shared" si="0"/>
        <v>3.3966033966033926E-2</v>
      </c>
      <c r="D23" s="30">
        <f>IF(OR($A23="",$B23=""),"",A23*'MPTO_working_2-way'!$G22)</f>
        <v>1.5923076923076922</v>
      </c>
      <c r="E23" s="32">
        <f>IF(OR($A23="",$B23=""),"",B23*'MPTO_working_2-way'!$G22)</f>
        <v>2.6883116883116882</v>
      </c>
      <c r="F23" s="30">
        <f>IF(OR($A23="",$B23=""),"",'MPTO_working_2-way'!D22)</f>
        <v>1.5813586097946286</v>
      </c>
      <c r="G23" s="32">
        <f>IF(OR($A23="",$B23=""),"",'MPTO_working_2-way'!E22)</f>
        <v>2.7201086956521738</v>
      </c>
      <c r="H23" s="30">
        <f>IF(OR($A23="",$B23=""),"",'OddsRatio_working_2-way'!M22)</f>
        <v>1.5809475019311128</v>
      </c>
      <c r="I23" s="30">
        <f>IF(OR($A23="",$B23=""),"",'OddsRatio_working_2-way'!N22)</f>
        <v>2.7213259316477414</v>
      </c>
      <c r="J23" s="30">
        <f>IF('Log_working_2-way'!$D22="","",A23^('Log_working_2-way'!$D22))</f>
        <v>1.5759562356951364</v>
      </c>
      <c r="K23" s="32">
        <f>IF('Log_working_2-way'!$D22="","",B23^('Log_working_2-way'!$D22))</f>
        <v>2.7362430303283927</v>
      </c>
      <c r="L23" s="37">
        <f t="shared" si="9"/>
        <v>0.6280193236714976</v>
      </c>
      <c r="M23" s="37">
        <f t="shared" si="10"/>
        <v>0.37198067632850246</v>
      </c>
      <c r="N23" s="38">
        <v>119</v>
      </c>
      <c r="O23" s="38">
        <f t="shared" si="11"/>
        <v>41.72727272727272</v>
      </c>
      <c r="P23" s="38">
        <f t="shared" si="12"/>
        <v>73.230769230769241</v>
      </c>
      <c r="Q23" s="38">
        <f t="shared" si="13"/>
        <v>45.769230769230766</v>
      </c>
      <c r="R23" s="38">
        <f t="shared" si="14"/>
        <v>77.272727272727266</v>
      </c>
      <c r="S23" s="39">
        <f t="shared" si="15"/>
        <v>-4.041958041958047</v>
      </c>
      <c r="T23" s="39">
        <f t="shared" si="16"/>
        <v>-4.0419580419580257</v>
      </c>
      <c r="U23" t="s">
        <v>239</v>
      </c>
      <c r="V23" t="s">
        <v>240</v>
      </c>
      <c r="W23" t="s">
        <v>471</v>
      </c>
      <c r="X23" s="48" t="s">
        <v>466</v>
      </c>
      <c r="Y23" s="41"/>
    </row>
    <row r="24" spans="1:25" ht="15" x14ac:dyDescent="0.25">
      <c r="A24">
        <v>1.71</v>
      </c>
      <c r="B24">
        <v>2.25</v>
      </c>
      <c r="C24" s="29">
        <f t="shared" si="0"/>
        <v>2.9239766081871288E-2</v>
      </c>
      <c r="D24" s="30">
        <f>IF(OR($A24="",$B24=""),"",A24*'MPTO_working_2-way'!$G23)</f>
        <v>1.7599999999999998</v>
      </c>
      <c r="E24" s="32">
        <f>IF(OR($A24="",$B24=""),"",B24*'MPTO_working_2-way'!$G23)</f>
        <v>2.3157894736842106</v>
      </c>
      <c r="F24" s="30">
        <f>IF(OR($A24="",$B24=""),"",'MPTO_working_2-way'!D23)</f>
        <v>1.7538461538461536</v>
      </c>
      <c r="G24" s="32">
        <f>IF(OR($A24="",$B24=""),"",'MPTO_working_2-way'!E23)</f>
        <v>2.3265306122448979</v>
      </c>
      <c r="H24" s="30">
        <f>IF(OR($A24="",$B24=""),"",'OddsRatio_working_2-way'!M23)</f>
        <v>1.753657747256671</v>
      </c>
      <c r="I24" s="30">
        <f>IF(OR($A24="",$B24=""),"",'OddsRatio_working_2-way'!N23)</f>
        <v>2.3268622310856886</v>
      </c>
      <c r="J24" s="30">
        <f>IF('Log_working_2-way'!$D23="","",A24^('Log_working_2-way'!$D23))</f>
        <v>1.7508722508087184</v>
      </c>
      <c r="K24" s="32">
        <f>IF('Log_working_2-way'!$D23="","",B24^('Log_working_2-way'!$D23))</f>
        <v>2.331784466562643</v>
      </c>
      <c r="L24" s="37">
        <f t="shared" si="9"/>
        <v>0.56818181818181823</v>
      </c>
      <c r="M24" s="37">
        <f t="shared" si="10"/>
        <v>0.43181818181818182</v>
      </c>
      <c r="N24" s="38">
        <v>120</v>
      </c>
      <c r="O24" s="38">
        <f t="shared" si="11"/>
        <v>49.82456140350876</v>
      </c>
      <c r="P24" s="38">
        <f t="shared" si="12"/>
        <v>66.666666666666657</v>
      </c>
      <c r="Q24" s="38">
        <f t="shared" si="13"/>
        <v>53.333333333333329</v>
      </c>
      <c r="R24" s="38">
        <f t="shared" si="14"/>
        <v>70.175438596491219</v>
      </c>
      <c r="S24" s="39">
        <f t="shared" si="15"/>
        <v>-3.5087719298245688</v>
      </c>
      <c r="T24" s="39">
        <f t="shared" si="16"/>
        <v>-3.5087719298245617</v>
      </c>
      <c r="U24" t="s">
        <v>241</v>
      </c>
      <c r="V24" t="s">
        <v>242</v>
      </c>
      <c r="W24" t="s">
        <v>471</v>
      </c>
      <c r="X24" s="48" t="s">
        <v>466</v>
      </c>
      <c r="Y24" s="41"/>
    </row>
    <row r="25" spans="1:25" ht="15" x14ac:dyDescent="0.25">
      <c r="A25">
        <v>1.79</v>
      </c>
      <c r="B25">
        <v>2.13</v>
      </c>
      <c r="C25" s="29">
        <f t="shared" si="0"/>
        <v>2.8142785952212312E-2</v>
      </c>
      <c r="D25" s="30">
        <f>IF(OR($A25="",$B25=""),"",A25*'MPTO_working_2-way'!$G24)</f>
        <v>1.84037558685446</v>
      </c>
      <c r="E25" s="32">
        <f>IF(OR($A25="",$B25=""),"",B25*'MPTO_working_2-way'!$G24)</f>
        <v>2.1899441340782122</v>
      </c>
      <c r="F25" s="30">
        <f>IF(OR($A25="",$B25=""),"",'MPTO_working_2-way'!D24)</f>
        <v>1.8362511137332338</v>
      </c>
      <c r="G25" s="32">
        <f>IF(OR($A25="",$B25=""),"",'MPTO_working_2-way'!E24)</f>
        <v>2.1958130561234772</v>
      </c>
      <c r="H25" s="30">
        <f>IF(OR($A25="",$B25=""),"",'OddsRatio_working_2-way'!M24)</f>
        <v>1.8361309970619364</v>
      </c>
      <c r="I25" s="30">
        <f>IF(OR($A25="",$B25=""),"",'OddsRatio_working_2-way'!N24)</f>
        <v>2.1959848438987186</v>
      </c>
      <c r="J25" s="30">
        <f>IF('Log_working_2-way'!$D24="","",A25^('Log_working_2-way'!$D24))</f>
        <v>1.8342658577685029</v>
      </c>
      <c r="K25" s="32">
        <f>IF('Log_working_2-way'!$D24="","",B25^('Log_working_2-way'!$D24))</f>
        <v>2.1986586658056355</v>
      </c>
      <c r="L25" s="37">
        <f t="shared" si="9"/>
        <v>0.54336734693877553</v>
      </c>
      <c r="M25" s="37">
        <f t="shared" si="10"/>
        <v>0.45663265306122452</v>
      </c>
      <c r="N25" s="38">
        <v>121</v>
      </c>
      <c r="O25" s="38">
        <f t="shared" si="11"/>
        <v>53.402234636871505</v>
      </c>
      <c r="P25" s="38">
        <f t="shared" si="12"/>
        <v>64.192488262910786</v>
      </c>
      <c r="Q25" s="38">
        <f t="shared" si="13"/>
        <v>56.8075117370892</v>
      </c>
      <c r="R25" s="38">
        <f t="shared" si="14"/>
        <v>67.597765363128488</v>
      </c>
      <c r="S25" s="39">
        <f t="shared" si="15"/>
        <v>-3.4052771002176954</v>
      </c>
      <c r="T25" s="39">
        <f t="shared" si="16"/>
        <v>-3.4052771002177025</v>
      </c>
      <c r="U25" t="s">
        <v>243</v>
      </c>
      <c r="V25" t="s">
        <v>244</v>
      </c>
      <c r="W25" t="s">
        <v>471</v>
      </c>
      <c r="X25" s="48" t="s">
        <v>466</v>
      </c>
      <c r="Y25" s="41"/>
    </row>
    <row r="26" spans="1:25" ht="15" x14ac:dyDescent="0.25">
      <c r="A26">
        <v>2.0699999999999998</v>
      </c>
      <c r="B26">
        <v>1.85</v>
      </c>
      <c r="C26" s="29">
        <f t="shared" si="0"/>
        <v>2.3632327980154022E-2</v>
      </c>
      <c r="D26" s="30">
        <f>IF(OR($A26="",$B26=""),"",A26*'MPTO_working_2-way'!$G25)</f>
        <v>2.1189189189189186</v>
      </c>
      <c r="E26" s="32">
        <f>IF(OR($A26="",$B26=""),"",B26*'MPTO_working_2-way'!$G25)</f>
        <v>1.893719806763285</v>
      </c>
      <c r="F26" s="30">
        <f>IF(OR($A26="",$B26=""),"",'MPTO_working_2-way'!D25)</f>
        <v>2.1219005402410303</v>
      </c>
      <c r="G26" s="32">
        <f>IF(OR($A26="",$B26=""),"",'MPTO_working_2-way'!E25)</f>
        <v>1.8913446104457341</v>
      </c>
      <c r="H26" s="30">
        <f>IF(OR($A26="",$B26=""),"",'OddsRatio_working_2-way'!M25)</f>
        <v>2.1219730519989164</v>
      </c>
      <c r="I26" s="30">
        <f>IF(OR($A26="",$B26=""),"",'OddsRatio_working_2-way'!N25)</f>
        <v>1.8912870039243732</v>
      </c>
      <c r="J26" s="30">
        <f>IF('Log_working_2-way'!$D25="","",A26^('Log_working_2-way'!$D25))</f>
        <v>2.1233226399853709</v>
      </c>
      <c r="K26" s="32">
        <f>IF('Log_working_2-way'!$D25="","",B26^('Log_working_2-way'!$D25))</f>
        <v>1.8902161893692622</v>
      </c>
      <c r="L26" s="37">
        <f t="shared" si="9"/>
        <v>0.47193877551020413</v>
      </c>
      <c r="M26" s="37">
        <f t="shared" si="10"/>
        <v>0.52806122448979598</v>
      </c>
      <c r="N26" s="38">
        <v>122</v>
      </c>
      <c r="O26" s="38">
        <f t="shared" si="11"/>
        <v>63.062801932367151</v>
      </c>
      <c r="P26" s="38">
        <f t="shared" si="12"/>
        <v>56.054054054054056</v>
      </c>
      <c r="Q26" s="38">
        <f t="shared" si="13"/>
        <v>65.945945945945937</v>
      </c>
      <c r="R26" s="38">
        <f t="shared" si="14"/>
        <v>58.937198067632856</v>
      </c>
      <c r="S26" s="39">
        <f t="shared" si="15"/>
        <v>-2.8831440135787858</v>
      </c>
      <c r="T26" s="39">
        <f t="shared" si="16"/>
        <v>-2.8831440135788</v>
      </c>
      <c r="U26" t="s">
        <v>245</v>
      </c>
      <c r="V26" t="s">
        <v>246</v>
      </c>
      <c r="W26" t="s">
        <v>471</v>
      </c>
      <c r="X26" s="48" t="s">
        <v>466</v>
      </c>
      <c r="Y26" s="41"/>
    </row>
    <row r="27" spans="1:25" ht="15" x14ac:dyDescent="0.25">
      <c r="A27">
        <v>1.58</v>
      </c>
      <c r="B27">
        <v>2.5</v>
      </c>
      <c r="C27" s="29">
        <f t="shared" si="0"/>
        <v>3.2911392405063244E-2</v>
      </c>
      <c r="D27" s="30">
        <f>IF(OR($A27="",$B27=""),"",A27*'MPTO_working_2-way'!$G26)</f>
        <v>1.6319999999999999</v>
      </c>
      <c r="E27" s="32">
        <f>IF(OR($A27="",$B27=""),"",B27*'MPTO_working_2-way'!$G26)</f>
        <v>2.5822784810126582</v>
      </c>
      <c r="F27" s="30">
        <f>IF(OR($A27="",$B27=""),"",'MPTO_working_2-way'!D26)</f>
        <v>1.62217659137577</v>
      </c>
      <c r="G27" s="32">
        <f>IF(OR($A27="",$B27=""),"",'MPTO_working_2-way'!E26)</f>
        <v>2.6072607260726071</v>
      </c>
      <c r="H27" s="30">
        <f>IF(OR($A27="",$B27=""),"",'OddsRatio_working_2-way'!M26)</f>
        <v>1.6218252702059208</v>
      </c>
      <c r="I27" s="30">
        <f>IF(OR($A27="",$B27=""),"",'OddsRatio_working_2-way'!N26)</f>
        <v>2.6081688022566918</v>
      </c>
      <c r="J27" s="30">
        <f>IF('Log_working_2-way'!$D26="","",A27^('Log_working_2-way'!$D26))</f>
        <v>1.6173569217090376</v>
      </c>
      <c r="K27" s="32">
        <f>IF('Log_working_2-way'!$D26="","",B27^('Log_working_2-way'!$D26))</f>
        <v>2.6198085173024386</v>
      </c>
      <c r="L27" s="37">
        <f t="shared" si="9"/>
        <v>0.61274509803921573</v>
      </c>
      <c r="M27" s="37">
        <f t="shared" si="10"/>
        <v>0.38725490196078433</v>
      </c>
      <c r="N27" s="38">
        <v>123</v>
      </c>
      <c r="O27" s="38">
        <f t="shared" si="11"/>
        <v>45.151898734177209</v>
      </c>
      <c r="P27" s="38">
        <f t="shared" si="12"/>
        <v>73.8</v>
      </c>
      <c r="Q27" s="38">
        <f t="shared" si="13"/>
        <v>49.2</v>
      </c>
      <c r="R27" s="38">
        <f t="shared" si="14"/>
        <v>77.848101265822777</v>
      </c>
      <c r="S27" s="39">
        <f t="shared" si="15"/>
        <v>-4.0481012658227939</v>
      </c>
      <c r="T27" s="39">
        <f t="shared" si="16"/>
        <v>-4.0481012658227797</v>
      </c>
      <c r="U27" t="s">
        <v>247</v>
      </c>
      <c r="V27" t="s">
        <v>248</v>
      </c>
      <c r="W27" t="s">
        <v>472</v>
      </c>
      <c r="X27" s="48" t="s">
        <v>466</v>
      </c>
      <c r="Y27" s="41"/>
    </row>
    <row r="28" spans="1:25" ht="15" x14ac:dyDescent="0.25">
      <c r="A28">
        <v>2.0699999999999998</v>
      </c>
      <c r="B28">
        <v>1.83</v>
      </c>
      <c r="C28" s="29">
        <f t="shared" si="0"/>
        <v>2.9539874871307603E-2</v>
      </c>
      <c r="D28" s="30">
        <f>IF(OR($A28="",$B28=""),"",A28*'MPTO_working_2-way'!$G27)</f>
        <v>2.1311475409836067</v>
      </c>
      <c r="E28" s="32">
        <f>IF(OR($A28="",$B28=""),"",B28*'MPTO_working_2-way'!$G27)</f>
        <v>1.8840579710144929</v>
      </c>
      <c r="F28" s="30">
        <f>IF(OR($A28="",$B28=""),"",'MPTO_working_2-way'!D27)</f>
        <v>2.1352836729517204</v>
      </c>
      <c r="G28" s="32">
        <f>IF(OR($A28="",$B28=""),"",'MPTO_working_2-way'!E27)</f>
        <v>1.8808371192373576</v>
      </c>
      <c r="H28" s="30">
        <f>IF(OR($A28="",$B28=""),"",'OddsRatio_working_2-way'!M27)</f>
        <v>2.1354103339788768</v>
      </c>
      <c r="I28" s="30">
        <f>IF(OR($A28="",$B28=""),"",'OddsRatio_working_2-way'!N27)</f>
        <v>1.8807388571985679</v>
      </c>
      <c r="J28" s="30">
        <f>IF('Log_working_2-way'!$D27="","",A28^('Log_working_2-way'!$D27))</f>
        <v>2.137293622577233</v>
      </c>
      <c r="K28" s="32">
        <f>IF('Log_working_2-way'!$D27="","",B28^('Log_working_2-way'!$D27))</f>
        <v>1.8792804075818812</v>
      </c>
      <c r="L28" s="37">
        <f t="shared" si="9"/>
        <v>0.46923076923076917</v>
      </c>
      <c r="M28" s="37">
        <f t="shared" si="10"/>
        <v>0.53076923076923077</v>
      </c>
      <c r="N28" s="38">
        <v>124</v>
      </c>
      <c r="O28" s="38">
        <f t="shared" si="11"/>
        <v>64.096618357487927</v>
      </c>
      <c r="P28" s="38">
        <f t="shared" si="12"/>
        <v>56.240437158469945</v>
      </c>
      <c r="Q28" s="38">
        <f t="shared" si="13"/>
        <v>67.759562841530041</v>
      </c>
      <c r="R28" s="38">
        <f t="shared" si="14"/>
        <v>59.90338164251208</v>
      </c>
      <c r="S28" s="39">
        <f t="shared" si="15"/>
        <v>-3.6629444840421144</v>
      </c>
      <c r="T28" s="39">
        <f t="shared" si="16"/>
        <v>-3.6629444840421357</v>
      </c>
      <c r="U28" t="s">
        <v>249</v>
      </c>
      <c r="V28" t="s">
        <v>250</v>
      </c>
      <c r="W28" t="s">
        <v>472</v>
      </c>
      <c r="X28" s="48" t="s">
        <v>466</v>
      </c>
      <c r="Y28" s="41"/>
    </row>
    <row r="29" spans="1:25" ht="15" x14ac:dyDescent="0.25">
      <c r="A29">
        <v>2.11</v>
      </c>
      <c r="B29">
        <v>1.79</v>
      </c>
      <c r="C29" s="29">
        <f t="shared" si="0"/>
        <v>3.2592867166194583E-2</v>
      </c>
      <c r="D29" s="30">
        <f>IF(OR($A29="",$B29=""),"",A29*'MPTO_working_2-way'!$G28)</f>
        <v>2.1787709497206706</v>
      </c>
      <c r="E29" s="32">
        <f>IF(OR($A29="",$B29=""),"",B29*'MPTO_working_2-way'!$G28)</f>
        <v>1.8483412322274884</v>
      </c>
      <c r="F29" s="30">
        <f>IF(OR($A29="",$B29=""),"",'MPTO_working_2-way'!D28)</f>
        <v>2.1851369724319478</v>
      </c>
      <c r="G29" s="32">
        <f>IF(OR($A29="",$B29=""),"",'MPTO_working_2-way'!E28)</f>
        <v>1.8437843247333352</v>
      </c>
      <c r="H29" s="30">
        <f>IF(OR($A29="",$B29=""),"",'OddsRatio_working_2-way'!M28)</f>
        <v>2.1853536565680476</v>
      </c>
      <c r="I29" s="30">
        <f>IF(OR($A29="",$B29=""),"",'OddsRatio_working_2-way'!N28)</f>
        <v>1.8436300798997822</v>
      </c>
      <c r="J29" s="30">
        <f>IF('Log_working_2-way'!$D28="","",A29^('Log_working_2-way'!$D28))</f>
        <v>2.1882656756587764</v>
      </c>
      <c r="K29" s="32">
        <f>IF('Log_working_2-way'!$D28="","",B29^('Log_working_2-way'!$D28))</f>
        <v>1.8415626408173078</v>
      </c>
      <c r="L29" s="37">
        <f t="shared" si="9"/>
        <v>0.4589743589743589</v>
      </c>
      <c r="M29" s="37">
        <f t="shared" si="10"/>
        <v>0.54102564102564099</v>
      </c>
      <c r="N29" s="38">
        <v>125</v>
      </c>
      <c r="O29" s="38">
        <f t="shared" si="11"/>
        <v>65.758293838862556</v>
      </c>
      <c r="P29" s="38">
        <f t="shared" si="12"/>
        <v>55.167597765363126</v>
      </c>
      <c r="Q29" s="38">
        <f t="shared" si="13"/>
        <v>69.832402234636874</v>
      </c>
      <c r="R29" s="38">
        <f t="shared" si="14"/>
        <v>59.241706161137444</v>
      </c>
      <c r="S29" s="39">
        <f t="shared" si="15"/>
        <v>-4.0741083957743172</v>
      </c>
      <c r="T29" s="39">
        <f t="shared" si="16"/>
        <v>-4.0741083957743172</v>
      </c>
      <c r="U29" t="s">
        <v>251</v>
      </c>
      <c r="V29" t="s">
        <v>252</v>
      </c>
      <c r="W29" t="s">
        <v>472</v>
      </c>
      <c r="X29" s="48" t="s">
        <v>466</v>
      </c>
      <c r="Y29" s="41"/>
    </row>
    <row r="30" spans="1:25" s="35" customFormat="1" ht="15" x14ac:dyDescent="0.25">
      <c r="A30">
        <v>1.66</v>
      </c>
      <c r="B30">
        <v>2.33</v>
      </c>
      <c r="C30" s="29">
        <f t="shared" si="0"/>
        <v>3.1594187910440219E-2</v>
      </c>
      <c r="D30" s="30">
        <f>IF(OR($A30="",$B30=""),"",A30*'MPTO_working_2-way'!$G29)</f>
        <v>1.7124463519313307</v>
      </c>
      <c r="E30" s="32">
        <f>IF(OR($A30="",$B30=""),"",B30*'MPTO_working_2-way'!$G29)</f>
        <v>2.4036144578313259</v>
      </c>
      <c r="F30" s="30">
        <f>IF(OR($A30="",$B30=""),"",'MPTO_working_2-way'!D29)</f>
        <v>1.7047027193794351</v>
      </c>
      <c r="G30" s="32">
        <f>IF(OR($A30="",$B30=""),"",'MPTO_working_2-way'!E29)</f>
        <v>2.4190380886859724</v>
      </c>
      <c r="H30" s="30">
        <f>IF(OR($A30="",$B30=""),"",'OddsRatio_working_2-way'!M29)</f>
        <v>1.7044434693456672</v>
      </c>
      <c r="I30" s="30">
        <f>IF(OR($A30="",$B30=""),"",'OddsRatio_working_2-way'!N29)</f>
        <v>2.4195603245905111</v>
      </c>
      <c r="J30" s="30">
        <f>IF('Log_working_2-way'!$D29="","",A30^('Log_working_2-way'!$D29))</f>
        <v>1.7009310320714472</v>
      </c>
      <c r="K30" s="32">
        <f>IF('Log_working_2-way'!$D29="","",B30^('Log_working_2-way'!$D29))</f>
        <v>2.4266738869367481</v>
      </c>
      <c r="L30" s="37">
        <f t="shared" si="9"/>
        <v>0.58395989974937335</v>
      </c>
      <c r="M30" s="37">
        <f t="shared" si="10"/>
        <v>0.41604010025062649</v>
      </c>
      <c r="N30" s="38">
        <v>126</v>
      </c>
      <c r="O30" s="38">
        <f t="shared" si="11"/>
        <v>50.096385542168676</v>
      </c>
      <c r="P30" s="38">
        <f t="shared" si="12"/>
        <v>71.922746781115876</v>
      </c>
      <c r="Q30" s="38">
        <f t="shared" si="13"/>
        <v>54.077253218884124</v>
      </c>
      <c r="R30" s="38">
        <f t="shared" si="14"/>
        <v>75.903614457831338</v>
      </c>
      <c r="S30" s="39">
        <f t="shared" si="15"/>
        <v>-3.9808676767154481</v>
      </c>
      <c r="T30" s="39">
        <f t="shared" si="16"/>
        <v>-3.9808676767154623</v>
      </c>
      <c r="U30" t="s">
        <v>253</v>
      </c>
      <c r="V30" t="s">
        <v>254</v>
      </c>
      <c r="W30" t="s">
        <v>472</v>
      </c>
      <c r="X30" s="48" t="s">
        <v>466</v>
      </c>
      <c r="Y30" s="41"/>
    </row>
    <row r="31" spans="1:25" ht="15" x14ac:dyDescent="0.25">
      <c r="A31">
        <v>2.35</v>
      </c>
      <c r="B31">
        <v>1.66</v>
      </c>
      <c r="C31" s="29">
        <f t="shared" si="0"/>
        <v>2.7941553447834E-2</v>
      </c>
      <c r="D31" s="30">
        <f>IF(OR($A31="",$B31=""),"",A31*'MPTO_working_2-way'!$G30)</f>
        <v>2.4156626506024099</v>
      </c>
      <c r="E31" s="32">
        <f>IF(OR($A31="",$B31=""),"",B31*'MPTO_working_2-way'!$G30)</f>
        <v>1.7063829787234044</v>
      </c>
      <c r="F31" s="30">
        <f>IF(OR($A31="",$B31=""),"",'MPTO_working_2-way'!D30)</f>
        <v>2.4297726564933044</v>
      </c>
      <c r="G31" s="32">
        <f>IF(OR($A31="",$B31=""),"",'MPTO_working_2-way'!E30)</f>
        <v>1.6994118928338053</v>
      </c>
      <c r="H31" s="30">
        <f>IF(OR($A31="",$B31=""),"",'OddsRatio_working_2-way'!M30)</f>
        <v>2.4301938838683887</v>
      </c>
      <c r="I31" s="30">
        <f>IF(OR($A31="",$B31=""),"",'OddsRatio_working_2-way'!N30)</f>
        <v>1.6992058987801013</v>
      </c>
      <c r="J31" s="30">
        <f>IF('Log_working_2-way'!$D30="","",A31^('Log_working_2-way'!$D30))</f>
        <v>2.4366771636172895</v>
      </c>
      <c r="K31" s="32">
        <f>IF('Log_working_2-way'!$D30="","",B31^('Log_working_2-way'!$D30))</f>
        <v>1.6960505987873902</v>
      </c>
      <c r="L31" s="37">
        <f t="shared" si="9"/>
        <v>0.41396508728179549</v>
      </c>
      <c r="M31" s="37">
        <f t="shared" si="10"/>
        <v>0.5860349127182044</v>
      </c>
      <c r="N31" s="38">
        <v>127</v>
      </c>
      <c r="O31" s="38">
        <f t="shared" si="11"/>
        <v>72.957446808510639</v>
      </c>
      <c r="P31" s="38">
        <f t="shared" si="12"/>
        <v>50.493975903614455</v>
      </c>
      <c r="Q31" s="38">
        <f t="shared" si="13"/>
        <v>76.506024096385545</v>
      </c>
      <c r="R31" s="38">
        <f t="shared" si="14"/>
        <v>54.042553191489361</v>
      </c>
      <c r="S31" s="39">
        <f t="shared" si="15"/>
        <v>-3.548577287874906</v>
      </c>
      <c r="T31" s="39">
        <f t="shared" si="16"/>
        <v>-3.548577287874906</v>
      </c>
      <c r="U31" t="s">
        <v>160</v>
      </c>
      <c r="V31" t="s">
        <v>255</v>
      </c>
      <c r="W31" t="s">
        <v>183</v>
      </c>
      <c r="X31" s="48" t="s">
        <v>466</v>
      </c>
      <c r="Y31" s="41"/>
    </row>
    <row r="32" spans="1:25" ht="15" x14ac:dyDescent="0.25">
      <c r="A32">
        <v>2.06</v>
      </c>
      <c r="B32">
        <v>1.85</v>
      </c>
      <c r="C32" s="29">
        <f t="shared" si="0"/>
        <v>2.5977433744424072E-2</v>
      </c>
      <c r="D32" s="30">
        <f>IF(OR($A32="",$B32=""),"",A32*'MPTO_working_2-way'!$G31)</f>
        <v>2.1135135135135137</v>
      </c>
      <c r="E32" s="32">
        <f>IF(OR($A32="",$B32=""),"",B32*'MPTO_working_2-way'!$G31)</f>
        <v>1.8980582524271847</v>
      </c>
      <c r="F32" s="30">
        <f>IF(OR($A32="",$B32=""),"",'MPTO_working_2-way'!D31)</f>
        <v>2.1166342682588173</v>
      </c>
      <c r="G32" s="32">
        <f>IF(OR($A32="",$B32=""),"",'MPTO_working_2-way'!E31)</f>
        <v>1.8955483710519774</v>
      </c>
      <c r="H32" s="30">
        <f>IF(OR($A32="",$B32=""),"",'OddsRatio_working_2-way'!M31)</f>
        <v>2.1167178800079327</v>
      </c>
      <c r="I32" s="30">
        <f>IF(OR($A32="",$B32=""),"",'OddsRatio_working_2-way'!N31)</f>
        <v>1.8954813188742858</v>
      </c>
      <c r="J32" s="30">
        <f>IF('Log_working_2-way'!$D31="","",A32^('Log_working_2-way'!$D31))</f>
        <v>2.1181333306010104</v>
      </c>
      <c r="K32" s="32">
        <f>IF('Log_working_2-way'!$D31="","",B32^('Log_working_2-way'!$D31))</f>
        <v>1.8943477245799318</v>
      </c>
      <c r="L32" s="37">
        <f t="shared" si="9"/>
        <v>0.47314578005115088</v>
      </c>
      <c r="M32" s="37">
        <f t="shared" si="10"/>
        <v>0.52685421994884907</v>
      </c>
      <c r="N32" s="38">
        <v>128</v>
      </c>
      <c r="O32" s="38">
        <f t="shared" si="11"/>
        <v>65.864077669902912</v>
      </c>
      <c r="P32" s="38">
        <f t="shared" si="12"/>
        <v>58.810810810810807</v>
      </c>
      <c r="Q32" s="38">
        <f t="shared" si="13"/>
        <v>69.189189189189179</v>
      </c>
      <c r="R32" s="38">
        <f t="shared" si="14"/>
        <v>62.135922330097088</v>
      </c>
      <c r="S32" s="39">
        <f t="shared" si="15"/>
        <v>-3.325111519286267</v>
      </c>
      <c r="T32" s="39">
        <f t="shared" si="16"/>
        <v>-3.3251115192862812</v>
      </c>
      <c r="U32" t="s">
        <v>256</v>
      </c>
      <c r="V32" t="s">
        <v>257</v>
      </c>
      <c r="W32" t="s">
        <v>183</v>
      </c>
      <c r="X32" s="48" t="s">
        <v>466</v>
      </c>
      <c r="Y32" s="41"/>
    </row>
    <row r="33" spans="1:25" ht="15" x14ac:dyDescent="0.25">
      <c r="A33">
        <v>1.7</v>
      </c>
      <c r="B33">
        <v>2.27</v>
      </c>
      <c r="C33" s="29">
        <f t="shared" si="0"/>
        <v>2.876392847888054E-2</v>
      </c>
      <c r="D33" s="30">
        <f>IF(OR($A33="",$B33=""),"",A33*'MPTO_working_2-way'!$G32)</f>
        <v>1.748898678414097</v>
      </c>
      <c r="E33" s="32">
        <f>IF(OR($A33="",$B33=""),"",B33*'MPTO_working_2-way'!$G32)</f>
        <v>2.335294117647059</v>
      </c>
      <c r="F33" s="30">
        <f>IF(OR($A33="",$B33=""),"",'MPTO_working_2-way'!D32)</f>
        <v>1.7426055543011967</v>
      </c>
      <c r="G33" s="32">
        <f>IF(OR($A33="",$B33=""),"",'MPTO_working_2-way'!E32)</f>
        <v>2.3466099118273029</v>
      </c>
      <c r="H33" s="30">
        <f>IF(OR($A33="",$B33=""),"",'OddsRatio_working_2-way'!M32)</f>
        <v>1.7424157207132702</v>
      </c>
      <c r="I33" s="30">
        <f>IF(OR($A33="",$B33=""),"",'OddsRatio_working_2-way'!N32)</f>
        <v>2.3469542361512192</v>
      </c>
      <c r="J33" s="30">
        <f>IF('Log_working_2-way'!$D32="","",A33^('Log_working_2-way'!$D32))</f>
        <v>1.7395677440294552</v>
      </c>
      <c r="K33" s="32">
        <f>IF('Log_working_2-way'!$D32="","",B33^('Log_working_2-way'!$D32))</f>
        <v>2.352141177157876</v>
      </c>
      <c r="L33" s="37">
        <f t="shared" si="9"/>
        <v>0.5717884130982368</v>
      </c>
      <c r="M33" s="37">
        <f t="shared" si="10"/>
        <v>0.4282115869017632</v>
      </c>
      <c r="N33" s="38">
        <v>129</v>
      </c>
      <c r="O33" s="38">
        <f t="shared" si="11"/>
        <v>53.117647058823522</v>
      </c>
      <c r="P33" s="38">
        <f t="shared" si="12"/>
        <v>72.171806167400874</v>
      </c>
      <c r="Q33" s="38">
        <f t="shared" si="13"/>
        <v>56.828193832599119</v>
      </c>
      <c r="R33" s="38">
        <f t="shared" si="14"/>
        <v>75.882352941176478</v>
      </c>
      <c r="S33" s="39">
        <f t="shared" si="15"/>
        <v>-3.7105467737755973</v>
      </c>
      <c r="T33" s="39">
        <f t="shared" si="16"/>
        <v>-3.7105467737756044</v>
      </c>
      <c r="U33" t="s">
        <v>258</v>
      </c>
      <c r="V33" t="s">
        <v>93</v>
      </c>
      <c r="W33" t="s">
        <v>183</v>
      </c>
      <c r="X33" s="48" t="s">
        <v>466</v>
      </c>
      <c r="Y33" s="41"/>
    </row>
    <row r="34" spans="1:25" ht="15" x14ac:dyDescent="0.25">
      <c r="A34">
        <v>2.23</v>
      </c>
      <c r="B34">
        <v>1.72</v>
      </c>
      <c r="C34" s="29">
        <f t="shared" si="0"/>
        <v>2.982584211075201E-2</v>
      </c>
      <c r="D34" s="30">
        <f>IF(OR($A34="",$B34=""),"",A34*'MPTO_working_2-way'!$G33)</f>
        <v>2.2965116279069768</v>
      </c>
      <c r="E34" s="32">
        <f>IF(OR($A34="",$B34=""),"",B34*'MPTO_working_2-way'!$G33)</f>
        <v>1.7713004484304935</v>
      </c>
      <c r="F34" s="30">
        <f>IF(OR($A34="",$B34=""),"",'MPTO_working_2-way'!D33)</f>
        <v>2.3067115708443593</v>
      </c>
      <c r="G34" s="32">
        <f>IF(OR($A34="",$B34=""),"",'MPTO_working_2-way'!E33)</f>
        <v>1.7652798232695142</v>
      </c>
      <c r="H34" s="30">
        <f>IF(OR($A34="",$B34=""),"",'OddsRatio_working_2-way'!M33)</f>
        <v>2.3070322617798436</v>
      </c>
      <c r="I34" s="30">
        <f>IF(OR($A34="",$B34=""),"",'OddsRatio_working_2-way'!N33)</f>
        <v>1.7650920556760061</v>
      </c>
      <c r="J34" s="30">
        <f>IF('Log_working_2-way'!$D33="","",A34^('Log_working_2-way'!$D33))</f>
        <v>2.3117058576345526</v>
      </c>
      <c r="K34" s="32">
        <f>IF('Log_working_2-way'!$D33="","",B34^('Log_working_2-way'!$D33))</f>
        <v>1.7623660397486636</v>
      </c>
      <c r="L34" s="37">
        <f t="shared" si="9"/>
        <v>0.43544303797468353</v>
      </c>
      <c r="M34" s="37">
        <f t="shared" si="10"/>
        <v>0.56455696202531636</v>
      </c>
      <c r="N34" s="38">
        <v>130</v>
      </c>
      <c r="O34" s="38">
        <f t="shared" si="11"/>
        <v>71.704035874439455</v>
      </c>
      <c r="P34" s="38">
        <f t="shared" si="12"/>
        <v>54.418604651162788</v>
      </c>
      <c r="Q34" s="38">
        <f t="shared" si="13"/>
        <v>75.581395348837219</v>
      </c>
      <c r="R34" s="38">
        <f t="shared" si="14"/>
        <v>58.295964125560538</v>
      </c>
      <c r="S34" s="39">
        <f t="shared" si="15"/>
        <v>-3.877359474397764</v>
      </c>
      <c r="T34" s="39">
        <f t="shared" si="16"/>
        <v>-3.8773594743977498</v>
      </c>
      <c r="U34" t="s">
        <v>259</v>
      </c>
      <c r="V34" t="s">
        <v>260</v>
      </c>
      <c r="W34" t="s">
        <v>183</v>
      </c>
      <c r="X34" s="48" t="s">
        <v>466</v>
      </c>
      <c r="Y34" s="41"/>
    </row>
    <row r="35" spans="1:25" ht="15" x14ac:dyDescent="0.25">
      <c r="A35">
        <v>1.59</v>
      </c>
      <c r="B35">
        <v>2.4700000000000002</v>
      </c>
      <c r="C35" s="29">
        <f t="shared" si="0"/>
        <v>3.37891172052045E-2</v>
      </c>
      <c r="D35" s="30">
        <f>IF(OR($A35="",$B35=""),"",A35*'MPTO_working_2-way'!$G34)</f>
        <v>1.6437246963562753</v>
      </c>
      <c r="E35" s="32">
        <f>IF(OR($A35="",$B35=""),"",B35*'MPTO_working_2-way'!$G34)</f>
        <v>2.5534591194968552</v>
      </c>
      <c r="F35" s="30">
        <f>IF(OR($A35="",$B35=""),"",'MPTO_working_2-way'!D34)</f>
        <v>1.6338901254342355</v>
      </c>
      <c r="G35" s="32">
        <f>IF(OR($A35="",$B35=""),"",'MPTO_working_2-way'!E34)</f>
        <v>2.5775604633610079</v>
      </c>
      <c r="H35" s="30">
        <f>IF(OR($A35="",$B35=""),"",'OddsRatio_working_2-way'!M34)</f>
        <v>1.6335302236023845</v>
      </c>
      <c r="I35" s="30">
        <f>IF(OR($A35="",$B35=""),"",'OddsRatio_working_2-way'!N34)</f>
        <v>2.5784566588059405</v>
      </c>
      <c r="J35" s="30">
        <f>IF('Log_working_2-way'!$D34="","",A35^('Log_working_2-way'!$D34))</f>
        <v>1.6290563739914652</v>
      </c>
      <c r="K35" s="32">
        <f>IF('Log_working_2-way'!$D34="","",B35^('Log_working_2-way'!$D34))</f>
        <v>2.5896826442672194</v>
      </c>
      <c r="L35" s="37">
        <f t="shared" si="9"/>
        <v>0.60837438423645318</v>
      </c>
      <c r="M35" s="37">
        <f t="shared" si="10"/>
        <v>0.39162561576354682</v>
      </c>
      <c r="N35" s="38">
        <v>131</v>
      </c>
      <c r="O35" s="38">
        <f t="shared" si="11"/>
        <v>48.610062893081775</v>
      </c>
      <c r="P35" s="38">
        <f t="shared" si="12"/>
        <v>77.963562753036456</v>
      </c>
      <c r="Q35" s="38">
        <f t="shared" si="13"/>
        <v>53.036437246963558</v>
      </c>
      <c r="R35" s="38">
        <f t="shared" si="14"/>
        <v>82.389937106918239</v>
      </c>
      <c r="S35" s="39">
        <f t="shared" si="15"/>
        <v>-4.4263743538817835</v>
      </c>
      <c r="T35" s="39">
        <f t="shared" si="16"/>
        <v>-4.4263743538817835</v>
      </c>
      <c r="U35" t="s">
        <v>261</v>
      </c>
      <c r="V35" t="s">
        <v>158</v>
      </c>
      <c r="W35" t="s">
        <v>183</v>
      </c>
      <c r="X35" s="48" t="s">
        <v>466</v>
      </c>
      <c r="Y35" s="41"/>
    </row>
    <row r="36" spans="1:25" ht="15" x14ac:dyDescent="0.25">
      <c r="A36">
        <v>1.83</v>
      </c>
      <c r="B36">
        <v>2.0699999999999998</v>
      </c>
      <c r="C36" s="29">
        <f t="shared" si="0"/>
        <v>2.9539874871307603E-2</v>
      </c>
      <c r="D36" s="30">
        <f>IF(OR($A36="",$B36=""),"",A36*'MPTO_working_2-way'!$G35)</f>
        <v>1.8840579710144929</v>
      </c>
      <c r="E36" s="32">
        <f>IF(OR($A36="",$B36=""),"",B36*'MPTO_working_2-way'!$G35)</f>
        <v>2.1311475409836067</v>
      </c>
      <c r="F36" s="30">
        <f>IF(OR($A36="",$B36=""),"",'MPTO_working_2-way'!D35)</f>
        <v>1.8808371192373576</v>
      </c>
      <c r="G36" s="32">
        <f>IF(OR($A36="",$B36=""),"",'MPTO_working_2-way'!E35)</f>
        <v>2.1352836729517204</v>
      </c>
      <c r="H36" s="30">
        <f>IF(OR($A36="",$B36=""),"",'OddsRatio_working_2-way'!M35)</f>
        <v>1.8807388571985679</v>
      </c>
      <c r="I36" s="30">
        <f>IF(OR($A36="",$B36=""),"",'OddsRatio_working_2-way'!N35)</f>
        <v>2.1354103339788768</v>
      </c>
      <c r="J36" s="30">
        <f>IF('Log_working_2-way'!$D35="","",A36^('Log_working_2-way'!$D35))</f>
        <v>1.8792804075818812</v>
      </c>
      <c r="K36" s="32">
        <f>IF('Log_working_2-way'!$D35="","",B36^('Log_working_2-way'!$D35))</f>
        <v>2.137293622577233</v>
      </c>
      <c r="L36" s="37">
        <f t="shared" si="9"/>
        <v>0.53076923076923077</v>
      </c>
      <c r="M36" s="37">
        <f t="shared" si="10"/>
        <v>0.46923076923076917</v>
      </c>
      <c r="N36" s="38">
        <v>132</v>
      </c>
      <c r="O36" s="38">
        <f t="shared" si="11"/>
        <v>59.868852459016388</v>
      </c>
      <c r="P36" s="38">
        <f t="shared" si="12"/>
        <v>68.231884057971001</v>
      </c>
      <c r="Q36" s="38">
        <f t="shared" si="13"/>
        <v>63.768115942028992</v>
      </c>
      <c r="R36" s="38">
        <f t="shared" si="14"/>
        <v>72.131147540983605</v>
      </c>
      <c r="S36" s="39">
        <f t="shared" si="15"/>
        <v>-3.8992634830126036</v>
      </c>
      <c r="T36" s="39">
        <f t="shared" si="16"/>
        <v>-3.8992634830126036</v>
      </c>
      <c r="U36" t="s">
        <v>262</v>
      </c>
      <c r="V36" t="s">
        <v>159</v>
      </c>
      <c r="W36" t="s">
        <v>183</v>
      </c>
      <c r="X36" s="48" t="s">
        <v>466</v>
      </c>
      <c r="Y36" s="41"/>
    </row>
    <row r="37" spans="1:25" ht="15" x14ac:dyDescent="0.25">
      <c r="A37">
        <v>2.14</v>
      </c>
      <c r="B37">
        <v>1.77</v>
      </c>
      <c r="C37" s="29">
        <f t="shared" si="0"/>
        <v>3.2261471038597556E-2</v>
      </c>
      <c r="D37" s="30">
        <f>IF(OR($A37="",$B37=""),"",A37*'MPTO_working_2-way'!$G36)</f>
        <v>2.2090395480225991</v>
      </c>
      <c r="E37" s="32">
        <f>IF(OR($A37="",$B37=""),"",B37*'MPTO_working_2-way'!$G36)</f>
        <v>1.8271028037383177</v>
      </c>
      <c r="F37" s="30">
        <f>IF(OR($A37="",$B37=""),"",'MPTO_working_2-way'!D36)</f>
        <v>2.216513546725964</v>
      </c>
      <c r="G37" s="32">
        <f>IF(OR($A37="",$B37=""),"",'MPTO_working_2-way'!E36)</f>
        <v>1.822021261243927</v>
      </c>
      <c r="H37" s="30">
        <f>IF(OR($A37="",$B37=""),"",'OddsRatio_working_2-way'!M36)</f>
        <v>2.2167659925061516</v>
      </c>
      <c r="I37" s="30">
        <f>IF(OR($A37="",$B37=""),"",'OddsRatio_working_2-way'!N36)</f>
        <v>1.8218507142366114</v>
      </c>
      <c r="J37" s="30">
        <f>IF('Log_working_2-way'!$D36="","",A37^('Log_working_2-way'!$D36))</f>
        <v>2.2201875884465903</v>
      </c>
      <c r="K37" s="32">
        <f>IF('Log_working_2-way'!$D36="","",B37^('Log_working_2-way'!$D36))</f>
        <v>1.8195461168991689</v>
      </c>
      <c r="L37" s="37">
        <f t="shared" si="9"/>
        <v>0.45268542199488487</v>
      </c>
      <c r="M37" s="37">
        <f t="shared" si="10"/>
        <v>0.54731457800511507</v>
      </c>
      <c r="N37" s="38">
        <v>133</v>
      </c>
      <c r="O37" s="38">
        <f t="shared" si="11"/>
        <v>70.850467289719631</v>
      </c>
      <c r="P37" s="38">
        <f t="shared" si="12"/>
        <v>57.858757062146893</v>
      </c>
      <c r="Q37" s="38">
        <f t="shared" si="13"/>
        <v>75.141242937853107</v>
      </c>
      <c r="R37" s="38">
        <f t="shared" si="14"/>
        <v>62.149532710280376</v>
      </c>
      <c r="S37" s="39">
        <f t="shared" si="15"/>
        <v>-4.2907756481334758</v>
      </c>
      <c r="T37" s="39">
        <f t="shared" si="16"/>
        <v>-4.2907756481334829</v>
      </c>
      <c r="U37" t="s">
        <v>101</v>
      </c>
      <c r="V37" t="s">
        <v>108</v>
      </c>
      <c r="W37" t="s">
        <v>78</v>
      </c>
      <c r="X37" s="48" t="s">
        <v>466</v>
      </c>
      <c r="Y37" s="41"/>
    </row>
    <row r="38" spans="1:25" ht="15" x14ac:dyDescent="0.25">
      <c r="A38">
        <v>2.36</v>
      </c>
      <c r="B38">
        <v>1.64</v>
      </c>
      <c r="C38" s="29">
        <f t="shared" si="0"/>
        <v>3.3484911120297722E-2</v>
      </c>
      <c r="D38" s="30">
        <f>IF(OR($A38="",$B38=""),"",A38*'MPTO_working_2-way'!$G37)</f>
        <v>2.4390243902439024</v>
      </c>
      <c r="E38" s="32">
        <f>IF(OR($A38="",$B38=""),"",B38*'MPTO_working_2-way'!$G37)</f>
        <v>1.6949152542372881</v>
      </c>
      <c r="F38" s="30">
        <f>IF(OR($A38="",$B38=""),"",'MPTO_working_2-way'!D37)</f>
        <v>2.4570848146267141</v>
      </c>
      <c r="G38" s="32">
        <f>IF(OR($A38="",$B38=""),"",'MPTO_working_2-way'!E37)</f>
        <v>1.6863018473335656</v>
      </c>
      <c r="H38" s="30">
        <f>IF(OR($A38="",$B38=""),"",'OddsRatio_working_2-way'!M37)</f>
        <v>2.4577379737113252</v>
      </c>
      <c r="I38" s="30">
        <f>IF(OR($A38="",$B38=""),"",'OddsRatio_working_2-way'!N37)</f>
        <v>1.6859943405700353</v>
      </c>
      <c r="J38" s="30">
        <f>IF('Log_working_2-way'!$D37="","",A38^('Log_working_2-way'!$D37))</f>
        <v>2.4661000827478752</v>
      </c>
      <c r="K38" s="32">
        <f>IF('Log_working_2-way'!$D37="","",B38^('Log_working_2-way'!$D37))</f>
        <v>1.6820816748919711</v>
      </c>
      <c r="L38" s="37">
        <f t="shared" si="9"/>
        <v>0.41000000000000003</v>
      </c>
      <c r="M38" s="37">
        <f t="shared" si="10"/>
        <v>0.59000000000000008</v>
      </c>
      <c r="N38" s="38">
        <v>134</v>
      </c>
      <c r="O38" s="38">
        <f t="shared" si="11"/>
        <v>77.220338983050851</v>
      </c>
      <c r="P38" s="38">
        <f t="shared" si="12"/>
        <v>52.292682926829265</v>
      </c>
      <c r="Q38" s="38">
        <f t="shared" si="13"/>
        <v>81.707317073170728</v>
      </c>
      <c r="R38" s="38">
        <f t="shared" si="14"/>
        <v>56.779661016949156</v>
      </c>
      <c r="S38" s="39">
        <f t="shared" si="15"/>
        <v>-4.4869780901198766</v>
      </c>
      <c r="T38" s="39">
        <f t="shared" si="16"/>
        <v>-4.4869780901198908</v>
      </c>
      <c r="U38" t="s">
        <v>91</v>
      </c>
      <c r="V38" t="s">
        <v>86</v>
      </c>
      <c r="W38" t="s">
        <v>78</v>
      </c>
      <c r="X38" s="48" t="s">
        <v>466</v>
      </c>
      <c r="Y38" s="41"/>
    </row>
    <row r="39" spans="1:25" ht="15" x14ac:dyDescent="0.25">
      <c r="A39">
        <v>2.2400000000000002</v>
      </c>
      <c r="B39">
        <v>1.69</v>
      </c>
      <c r="C39" s="29">
        <f t="shared" si="0"/>
        <v>3.8144547759932479E-2</v>
      </c>
      <c r="D39" s="30">
        <f>IF(OR($A39="",$B39=""),"",A39*'MPTO_working_2-way'!$G38)</f>
        <v>2.3254437869822491</v>
      </c>
      <c r="E39" s="32">
        <f>IF(OR($A39="",$B39=""),"",B39*'MPTO_working_2-way'!$G38)</f>
        <v>1.7544642857142858</v>
      </c>
      <c r="F39" s="30">
        <f>IF(OR($A39="",$B39=""),"",'MPTO_working_2-way'!D38)</f>
        <v>2.3399678575843743</v>
      </c>
      <c r="G39" s="32">
        <f>IF(OR($A39="",$B39=""),"",'MPTO_working_2-way'!E38)</f>
        <v>1.7462865578005351</v>
      </c>
      <c r="H39" s="30">
        <f>IF(OR($A39="",$B39=""),"",'OddsRatio_working_2-way'!M38)</f>
        <v>2.3405601251996737</v>
      </c>
      <c r="I39" s="30">
        <f>IF(OR($A39="",$B39=""),"",'OddsRatio_working_2-way'!N38)</f>
        <v>1.7459568438611086</v>
      </c>
      <c r="J39" s="30">
        <f>IF('Log_working_2-way'!$D38="","",A39^('Log_working_2-way'!$D38))</f>
        <v>2.347284961783934</v>
      </c>
      <c r="K39" s="32">
        <f>IF('Log_working_2-way'!$D38="","",B39^('Log_working_2-way'!$D38))</f>
        <v>1.7422334757420166</v>
      </c>
      <c r="L39" s="37">
        <f t="shared" si="9"/>
        <v>0.43002544529262077</v>
      </c>
      <c r="M39" s="37">
        <f t="shared" si="10"/>
        <v>0.56997455470737912</v>
      </c>
      <c r="N39" s="38">
        <v>135</v>
      </c>
      <c r="O39" s="38">
        <f t="shared" si="11"/>
        <v>74.732142857142861</v>
      </c>
      <c r="P39" s="38">
        <f t="shared" si="12"/>
        <v>55.118343195266277</v>
      </c>
      <c r="Q39" s="38">
        <f t="shared" si="13"/>
        <v>79.881656804733737</v>
      </c>
      <c r="R39" s="38">
        <f t="shared" si="14"/>
        <v>60.267857142857139</v>
      </c>
      <c r="S39" s="39">
        <f t="shared" si="15"/>
        <v>-5.1495139475908758</v>
      </c>
      <c r="T39" s="39">
        <f t="shared" si="16"/>
        <v>-5.1495139475908616</v>
      </c>
      <c r="U39" t="s">
        <v>96</v>
      </c>
      <c r="V39" t="s">
        <v>107</v>
      </c>
      <c r="W39" t="s">
        <v>78</v>
      </c>
      <c r="X39" s="48" t="s">
        <v>466</v>
      </c>
      <c r="Y39" s="41"/>
    </row>
    <row r="40" spans="1:25" ht="15" x14ac:dyDescent="0.25">
      <c r="A40">
        <v>1.98</v>
      </c>
      <c r="B40">
        <v>1.91</v>
      </c>
      <c r="C40" s="29">
        <f t="shared" si="0"/>
        <v>2.861071447458885E-2</v>
      </c>
      <c r="D40" s="30">
        <f>IF(OR($A40="",$B40=""),"",A40*'MPTO_working_2-way'!$G39)</f>
        <v>2.0366492146596857</v>
      </c>
      <c r="E40" s="32">
        <f>IF(OR($A40="",$B40=""),"",B40*'MPTO_working_2-way'!$G39)</f>
        <v>1.9646464646464645</v>
      </c>
      <c r="F40" s="30">
        <f>IF(OR($A40="",$B40=""),"",'MPTO_working_2-way'!D39)</f>
        <v>2.0377175494369308</v>
      </c>
      <c r="G40" s="32">
        <f>IF(OR($A40="",$B40=""),"",'MPTO_working_2-way'!E39)</f>
        <v>1.9636533568721115</v>
      </c>
      <c r="H40" s="30">
        <f>IF(OR($A40="",$B40=""),"",'OddsRatio_working_2-way'!M39)</f>
        <v>2.0377490433255412</v>
      </c>
      <c r="I40" s="30">
        <f>IF(OR($A40="",$B40=""),"",'OddsRatio_working_2-way'!N39)</f>
        <v>1.9636241116594322</v>
      </c>
      <c r="J40" s="30">
        <f>IF('Log_working_2-way'!$D39="","",A40^('Log_working_2-way'!$D39))</f>
        <v>2.0382337672504618</v>
      </c>
      <c r="K40" s="32">
        <f>IF('Log_working_2-way'!$D39="","",B40^('Log_working_2-way'!$D39))</f>
        <v>1.9631742210121639</v>
      </c>
      <c r="L40" s="37">
        <f t="shared" si="9"/>
        <v>0.49100257069408743</v>
      </c>
      <c r="M40" s="37">
        <f t="shared" si="10"/>
        <v>0.50899742930591263</v>
      </c>
      <c r="N40" s="38">
        <v>136</v>
      </c>
      <c r="O40" s="38">
        <f t="shared" si="11"/>
        <v>67.313131313131308</v>
      </c>
      <c r="P40" s="38">
        <f t="shared" si="12"/>
        <v>64.795811518324598</v>
      </c>
      <c r="Q40" s="38">
        <f t="shared" si="13"/>
        <v>71.204188481675388</v>
      </c>
      <c r="R40" s="38">
        <f t="shared" si="14"/>
        <v>68.686868686868692</v>
      </c>
      <c r="S40" s="39">
        <f t="shared" si="15"/>
        <v>-3.89105716854408</v>
      </c>
      <c r="T40" s="39">
        <f t="shared" si="16"/>
        <v>-3.8910571685440942</v>
      </c>
      <c r="U40" t="s">
        <v>98</v>
      </c>
      <c r="V40" t="s">
        <v>113</v>
      </c>
      <c r="W40" t="s">
        <v>78</v>
      </c>
      <c r="X40" s="48" t="s">
        <v>466</v>
      </c>
      <c r="Y40" s="41"/>
    </row>
    <row r="41" spans="1:25" s="35" customFormat="1" ht="15" x14ac:dyDescent="0.25">
      <c r="A41">
        <v>2.11</v>
      </c>
      <c r="B41">
        <v>1.79</v>
      </c>
      <c r="C41" s="29">
        <f t="shared" si="0"/>
        <v>3.2592867166194583E-2</v>
      </c>
      <c r="D41" s="30">
        <f>IF(OR($A41="",$B41=""),"",A41*'MPTO_working_2-way'!$G40)</f>
        <v>2.1787709497206706</v>
      </c>
      <c r="E41" s="32">
        <f>IF(OR($A41="",$B41=""),"",B41*'MPTO_working_2-way'!$G40)</f>
        <v>1.8483412322274884</v>
      </c>
      <c r="F41" s="30">
        <f>IF(OR($A41="",$B41=""),"",'MPTO_working_2-way'!D40)</f>
        <v>2.1851369724319478</v>
      </c>
      <c r="G41" s="32">
        <f>IF(OR($A41="",$B41=""),"",'MPTO_working_2-way'!E40)</f>
        <v>1.8437843247333352</v>
      </c>
      <c r="H41" s="30">
        <f>IF(OR($A41="",$B41=""),"",'OddsRatio_working_2-way'!M40)</f>
        <v>2.1853536565680476</v>
      </c>
      <c r="I41" s="30">
        <f>IF(OR($A41="",$B41=""),"",'OddsRatio_working_2-way'!N40)</f>
        <v>1.8436300798997822</v>
      </c>
      <c r="J41" s="30">
        <f>IF('Log_working_2-way'!$D40="","",A41^('Log_working_2-way'!$D40))</f>
        <v>2.1882656756587764</v>
      </c>
      <c r="K41" s="32">
        <f>IF('Log_working_2-way'!$D40="","",B41^('Log_working_2-way'!$D40))</f>
        <v>1.8415626408173078</v>
      </c>
      <c r="L41" s="37">
        <f t="shared" si="9"/>
        <v>0.4589743589743589</v>
      </c>
      <c r="M41" s="37">
        <f t="shared" si="10"/>
        <v>0.54102564102564099</v>
      </c>
      <c r="N41" s="38">
        <v>137</v>
      </c>
      <c r="O41" s="38">
        <f t="shared" si="11"/>
        <v>72.071090047393369</v>
      </c>
      <c r="P41" s="38">
        <f t="shared" si="12"/>
        <v>60.463687150837998</v>
      </c>
      <c r="Q41" s="38">
        <f t="shared" si="13"/>
        <v>76.536312849162002</v>
      </c>
      <c r="R41" s="38">
        <f t="shared" si="14"/>
        <v>64.928909952606631</v>
      </c>
      <c r="S41" s="39">
        <f t="shared" si="15"/>
        <v>-4.4652228017686326</v>
      </c>
      <c r="T41" s="39">
        <f t="shared" si="16"/>
        <v>-4.4652228017686326</v>
      </c>
      <c r="U41" t="s">
        <v>97</v>
      </c>
      <c r="V41" t="s">
        <v>87</v>
      </c>
      <c r="W41" t="s">
        <v>78</v>
      </c>
      <c r="X41" s="48" t="s">
        <v>466</v>
      </c>
      <c r="Y41" s="41"/>
    </row>
    <row r="42" spans="1:25" ht="15" x14ac:dyDescent="0.25">
      <c r="A42">
        <v>2.44</v>
      </c>
      <c r="B42">
        <v>1.6</v>
      </c>
      <c r="C42" s="29">
        <f t="shared" si="0"/>
        <v>3.4836065573770503E-2</v>
      </c>
      <c r="D42" s="30">
        <f>IF(OR($A42="",$B42=""),"",A42*'MPTO_working_2-way'!$G41)</f>
        <v>2.5249999999999999</v>
      </c>
      <c r="E42" s="32">
        <f>IF(OR($A42="",$B42=""),"",B42*'MPTO_working_2-way'!$G41)</f>
        <v>1.6557377049180328</v>
      </c>
      <c r="F42" s="30">
        <f>IF(OR($A42="",$B42=""),"",'MPTO_working_2-way'!D41)</f>
        <v>2.548302872062663</v>
      </c>
      <c r="G42" s="32">
        <f>IF(OR($A42="",$B42=""),"",'MPTO_working_2-way'!E41)</f>
        <v>1.6458684654300169</v>
      </c>
      <c r="H42" s="30">
        <f>IF(OR($A42="",$B42=""),"",'OddsRatio_working_2-way'!M41)</f>
        <v>2.5491933384829668</v>
      </c>
      <c r="I42" s="30">
        <f>IF(OR($A42="",$B42=""),"",'OddsRatio_working_2-way'!N41)</f>
        <v>1.6454972243679031</v>
      </c>
      <c r="J42" s="30">
        <f>IF('Log_working_2-way'!$D41="","",A42^('Log_working_2-way'!$D41))</f>
        <v>2.5600465119993632</v>
      </c>
      <c r="K42" s="32">
        <f>IF('Log_working_2-way'!$D41="","",B42^('Log_working_2-way'!$D41))</f>
        <v>1.6410065291696188</v>
      </c>
      <c r="L42" s="37">
        <f t="shared" si="9"/>
        <v>0.39603960396039606</v>
      </c>
      <c r="M42" s="37">
        <f t="shared" si="10"/>
        <v>0.60396039603960394</v>
      </c>
      <c r="N42" s="38">
        <v>138</v>
      </c>
      <c r="O42" s="38">
        <f t="shared" si="11"/>
        <v>81.442622950819668</v>
      </c>
      <c r="P42" s="38">
        <f t="shared" si="12"/>
        <v>51.750000000000007</v>
      </c>
      <c r="Q42" s="38">
        <f t="shared" si="13"/>
        <v>86.25</v>
      </c>
      <c r="R42" s="38">
        <f t="shared" si="14"/>
        <v>56.557377049180332</v>
      </c>
      <c r="S42" s="39">
        <f t="shared" si="15"/>
        <v>-4.8073770491803316</v>
      </c>
      <c r="T42" s="39">
        <f t="shared" si="16"/>
        <v>-4.8073770491803245</v>
      </c>
      <c r="U42" t="s">
        <v>99</v>
      </c>
      <c r="V42" t="s">
        <v>112</v>
      </c>
      <c r="W42" t="s">
        <v>78</v>
      </c>
      <c r="X42" s="48" t="s">
        <v>466</v>
      </c>
      <c r="Y42" s="41"/>
    </row>
    <row r="43" spans="1:25" ht="15" x14ac:dyDescent="0.25">
      <c r="A43">
        <v>2.29</v>
      </c>
      <c r="B43">
        <v>1.68</v>
      </c>
      <c r="C43" s="29">
        <f t="shared" si="0"/>
        <v>3.1919317945518833E-2</v>
      </c>
      <c r="D43" s="30">
        <f>IF(OR($A43="",$B43=""),"",A43*'MPTO_working_2-way'!$G42)</f>
        <v>2.3630952380952381</v>
      </c>
      <c r="E43" s="32">
        <f>IF(OR($A43="",$B43=""),"",B43*'MPTO_working_2-way'!$G42)</f>
        <v>1.7336244541484715</v>
      </c>
      <c r="F43" s="30">
        <f>IF(OR($A43="",$B43=""),"",'MPTO_working_2-way'!D42)</f>
        <v>2.3768688990485605</v>
      </c>
      <c r="G43" s="32">
        <f>IF(OR($A43="",$B43=""),"",'MPTO_working_2-way'!E42)</f>
        <v>1.7262855604415328</v>
      </c>
      <c r="H43" s="30">
        <f>IF(OR($A43="",$B43=""),"",'OddsRatio_working_2-way'!M42)</f>
        <v>2.3773375851727168</v>
      </c>
      <c r="I43" s="30">
        <f>IF(OR($A43="",$B43=""),"",'OddsRatio_working_2-way'!N42)</f>
        <v>1.7260384169902692</v>
      </c>
      <c r="J43" s="30">
        <f>IF('Log_working_2-way'!$D42="","",A43^('Log_working_2-way'!$D42))</f>
        <v>2.3836811049586637</v>
      </c>
      <c r="K43" s="32">
        <f>IF('Log_working_2-way'!$D42="","",B43^('Log_working_2-way'!$D42))</f>
        <v>1.7227098761530257</v>
      </c>
      <c r="L43" s="37">
        <f t="shared" si="9"/>
        <v>0.42317380352644834</v>
      </c>
      <c r="M43" s="37">
        <f t="shared" si="10"/>
        <v>0.57682619647355171</v>
      </c>
      <c r="N43" s="38">
        <v>139</v>
      </c>
      <c r="O43" s="38">
        <f t="shared" si="11"/>
        <v>78.301310043668124</v>
      </c>
      <c r="P43" s="38">
        <f t="shared" si="12"/>
        <v>56.261904761904752</v>
      </c>
      <c r="Q43" s="38">
        <f t="shared" si="13"/>
        <v>82.738095238095241</v>
      </c>
      <c r="R43" s="38">
        <f t="shared" si="14"/>
        <v>60.698689956331883</v>
      </c>
      <c r="S43" s="39">
        <f t="shared" si="15"/>
        <v>-4.4367851944271166</v>
      </c>
      <c r="T43" s="39">
        <f t="shared" si="16"/>
        <v>-4.4367851944271308</v>
      </c>
      <c r="U43" t="s">
        <v>102</v>
      </c>
      <c r="V43" t="s">
        <v>111</v>
      </c>
      <c r="W43" t="s">
        <v>78</v>
      </c>
      <c r="X43" s="48" t="s">
        <v>466</v>
      </c>
      <c r="Y43" s="41"/>
    </row>
    <row r="44" spans="1:25" ht="15" x14ac:dyDescent="0.25">
      <c r="A44">
        <v>2.13</v>
      </c>
      <c r="B44">
        <v>1.76</v>
      </c>
      <c r="C44" s="29">
        <f t="shared" si="0"/>
        <v>3.7665386256935607E-2</v>
      </c>
      <c r="D44" s="30">
        <f>IF(OR($A44="",$B44=""),"",A44*'MPTO_working_2-way'!$G43)</f>
        <v>2.2102272727272729</v>
      </c>
      <c r="E44" s="32">
        <f>IF(OR($A44="",$B44=""),"",B44*'MPTO_working_2-way'!$G43)</f>
        <v>1.8262910798122067</v>
      </c>
      <c r="F44" s="30">
        <f>IF(OR($A44="",$B44=""),"",'MPTO_working_2-way'!D43)</f>
        <v>2.2190126672191313</v>
      </c>
      <c r="G44" s="32">
        <f>IF(OR($A44="",$B44=""),"",'MPTO_working_2-way'!E43)</f>
        <v>1.8203360202000585</v>
      </c>
      <c r="H44" s="30">
        <f>IF(OR($A44="",$B44=""),"",'OddsRatio_working_2-way'!M43)</f>
        <v>2.2193613513897996</v>
      </c>
      <c r="I44" s="30">
        <f>IF(OR($A44="",$B44=""),"",'OddsRatio_working_2-way'!N43)</f>
        <v>1.8201014398727853</v>
      </c>
      <c r="J44" s="30">
        <f>IF('Log_working_2-way'!$D43="","",A44^('Log_working_2-way'!$D43))</f>
        <v>2.2234058151600675</v>
      </c>
      <c r="K44" s="32">
        <f>IF('Log_working_2-way'!$D43="","",B44^('Log_working_2-way'!$D43))</f>
        <v>1.8173902621748135</v>
      </c>
      <c r="L44" s="37">
        <f t="shared" si="9"/>
        <v>0.45244215938303339</v>
      </c>
      <c r="M44" s="37">
        <f t="shared" si="10"/>
        <v>0.54755784061696655</v>
      </c>
      <c r="N44" s="38">
        <v>140</v>
      </c>
      <c r="O44" s="38">
        <f t="shared" si="11"/>
        <v>74.272300469483568</v>
      </c>
      <c r="P44" s="38">
        <f t="shared" si="12"/>
        <v>60.45454545454546</v>
      </c>
      <c r="Q44" s="38">
        <f t="shared" si="13"/>
        <v>79.545454545454547</v>
      </c>
      <c r="R44" s="38">
        <f t="shared" si="14"/>
        <v>65.727699530516432</v>
      </c>
      <c r="S44" s="39">
        <f t="shared" si="15"/>
        <v>-5.2731540759709787</v>
      </c>
      <c r="T44" s="39">
        <f t="shared" si="16"/>
        <v>-5.2731540759709716</v>
      </c>
      <c r="U44" t="s">
        <v>109</v>
      </c>
      <c r="V44" t="s">
        <v>94</v>
      </c>
      <c r="W44" t="s">
        <v>78</v>
      </c>
      <c r="X44" s="48" t="s">
        <v>466</v>
      </c>
      <c r="Y44" s="41"/>
    </row>
    <row r="45" spans="1:25" ht="15" x14ac:dyDescent="0.25">
      <c r="A45">
        <v>2.04</v>
      </c>
      <c r="B45">
        <v>1.85</v>
      </c>
      <c r="C45" s="29">
        <f t="shared" si="0"/>
        <v>3.0736618971912932E-2</v>
      </c>
      <c r="D45" s="30">
        <f>IF(OR($A45="",$B45=""),"",A45*'MPTO_working_2-way'!$G44)</f>
        <v>2.1027027027027025</v>
      </c>
      <c r="E45" s="32">
        <f>IF(OR($A45="",$B45=""),"",B45*'MPTO_working_2-way'!$G44)</f>
        <v>1.9068627450980391</v>
      </c>
      <c r="F45" s="30">
        <f>IF(OR($A45="",$B45=""),"",'MPTO_working_2-way'!D44)</f>
        <v>2.1060267857142851</v>
      </c>
      <c r="G45" s="32">
        <f>IF(OR($A45="",$B45=""),"",'MPTO_working_2-way'!E44)</f>
        <v>1.9041372351160444</v>
      </c>
      <c r="H45" s="30">
        <f>IF(OR($A45="",$B45=""),"",'OddsRatio_working_2-way'!M44)</f>
        <v>2.1061326375099441</v>
      </c>
      <c r="I45" s="30">
        <f>IF(OR($A45="",$B45=""),"",'OddsRatio_working_2-way'!N44)</f>
        <v>1.904050713349474</v>
      </c>
      <c r="J45" s="30">
        <f>IF('Log_working_2-way'!$D44="","",A45^('Log_working_2-way'!$D44))</f>
        <v>2.1076465292124213</v>
      </c>
      <c r="K45" s="32">
        <f>IF('Log_working_2-way'!$D44="","",B45^('Log_working_2-way'!$D44))</f>
        <v>1.9028150891340896</v>
      </c>
      <c r="L45" s="37">
        <f t="shared" si="9"/>
        <v>0.47557840616966585</v>
      </c>
      <c r="M45" s="37">
        <f t="shared" si="10"/>
        <v>0.52442159383033427</v>
      </c>
      <c r="N45" s="38">
        <v>141</v>
      </c>
      <c r="O45" s="38">
        <f t="shared" si="11"/>
        <v>71.882352941176464</v>
      </c>
      <c r="P45" s="38">
        <f t="shared" si="12"/>
        <v>64.78378378378379</v>
      </c>
      <c r="Q45" s="38">
        <f t="shared" si="13"/>
        <v>76.21621621621621</v>
      </c>
      <c r="R45" s="38">
        <f t="shared" si="14"/>
        <v>69.117647058823522</v>
      </c>
      <c r="S45" s="39">
        <f t="shared" si="15"/>
        <v>-4.3338632750397466</v>
      </c>
      <c r="T45" s="39">
        <f t="shared" si="16"/>
        <v>-4.3338632750397323</v>
      </c>
      <c r="U45" t="s">
        <v>104</v>
      </c>
      <c r="V45" t="s">
        <v>110</v>
      </c>
      <c r="W45" t="s">
        <v>78</v>
      </c>
      <c r="X45" s="48" t="s">
        <v>466</v>
      </c>
      <c r="Y45" s="41"/>
    </row>
    <row r="46" spans="1:25" s="35" customFormat="1" ht="15" x14ac:dyDescent="0.25">
      <c r="A46">
        <v>2.4300000000000002</v>
      </c>
      <c r="B46">
        <v>1.61</v>
      </c>
      <c r="C46" s="29">
        <f t="shared" si="0"/>
        <v>3.2640646167216181E-2</v>
      </c>
      <c r="D46" s="30">
        <f>IF(OR($A46="",$B46=""),"",A46*'MPTO_working_2-way'!$G45)</f>
        <v>2.5093167701863357</v>
      </c>
      <c r="E46" s="32">
        <f>IF(OR($A46="",$B46=""),"",B46*'MPTO_working_2-way'!$G45)</f>
        <v>1.6625514403292181</v>
      </c>
      <c r="F46" s="30">
        <f>IF(OR($A46="",$B46=""),"",'MPTO_working_2-way'!D45)</f>
        <v>2.5303495779840248</v>
      </c>
      <c r="G46" s="32">
        <f>IF(OR($A46="",$B46=""),"",'MPTO_working_2-way'!E45)</f>
        <v>1.6534454704900365</v>
      </c>
      <c r="H46" s="30">
        <f>IF(OR($A46="",$B46=""),"",'OddsRatio_working_2-way'!M45)</f>
        <v>2.5310983949707371</v>
      </c>
      <c r="I46" s="30">
        <f>IF(OR($A46="",$B46=""),"",'OddsRatio_working_2-way'!N45)</f>
        <v>1.6531258887637414</v>
      </c>
      <c r="J46" s="30">
        <f>IF('Log_working_2-way'!$D45="","",A46^('Log_working_2-way'!$D45))</f>
        <v>2.5408594420942658</v>
      </c>
      <c r="K46" s="32">
        <f>IF('Log_working_2-way'!$D45="","",B46^('Log_working_2-way'!$D45))</f>
        <v>1.6489884623355247</v>
      </c>
      <c r="L46" s="37">
        <f t="shared" si="9"/>
        <v>0.39851485148514848</v>
      </c>
      <c r="M46" s="37">
        <f t="shared" si="10"/>
        <v>0.60148514851485146</v>
      </c>
      <c r="N46" s="38">
        <v>142</v>
      </c>
      <c r="O46" s="38">
        <f t="shared" si="11"/>
        <v>83.563786008230451</v>
      </c>
      <c r="P46" s="38">
        <f t="shared" si="12"/>
        <v>53.801242236024841</v>
      </c>
      <c r="Q46" s="38">
        <f t="shared" si="13"/>
        <v>88.198757763975152</v>
      </c>
      <c r="R46" s="38">
        <f t="shared" si="14"/>
        <v>58.436213991769542</v>
      </c>
      <c r="S46" s="39">
        <f t="shared" si="15"/>
        <v>-4.6349717557447008</v>
      </c>
      <c r="T46" s="39">
        <f t="shared" si="16"/>
        <v>-4.6349717557447008</v>
      </c>
      <c r="U46" t="s">
        <v>106</v>
      </c>
      <c r="V46" t="s">
        <v>103</v>
      </c>
      <c r="W46" t="s">
        <v>78</v>
      </c>
      <c r="X46" s="48" t="s">
        <v>466</v>
      </c>
      <c r="Y46" s="41"/>
    </row>
    <row r="47" spans="1:25" ht="15" x14ac:dyDescent="0.25">
      <c r="A47">
        <v>2.0499999999999998</v>
      </c>
      <c r="B47">
        <v>1.85</v>
      </c>
      <c r="C47" s="29">
        <f t="shared" si="0"/>
        <v>2.8345418589321048E-2</v>
      </c>
      <c r="D47" s="30">
        <f>IF(OR($A47="",$B47=""),"",A47*'MPTO_working_2-way'!$G46)</f>
        <v>2.1081081081081079</v>
      </c>
      <c r="E47" s="32">
        <f>IF(OR($A47="",$B47=""),"",B47*'MPTO_working_2-way'!$G46)</f>
        <v>1.902439024390244</v>
      </c>
      <c r="F47" s="30">
        <f>IF(OR($A47="",$B47=""),"",'MPTO_working_2-way'!D46)</f>
        <v>2.1113430758524703</v>
      </c>
      <c r="G47" s="32">
        <f>IF(OR($A47="",$B47=""),"",'MPTO_working_2-way'!E46)</f>
        <v>1.8998121477770822</v>
      </c>
      <c r="H47" s="30">
        <f>IF(OR($A47="",$B47=""),"",'OddsRatio_working_2-way'!M46)</f>
        <v>2.1114378604524222</v>
      </c>
      <c r="I47" s="30">
        <f>IF(OR($A47="",$B47=""),"",'OddsRatio_working_2-way'!N46)</f>
        <v>1.8997354108424378</v>
      </c>
      <c r="J47" s="30">
        <f>IF('Log_working_2-way'!$D46="","",A47^('Log_working_2-way'!$D46))</f>
        <v>2.1129081281913611</v>
      </c>
      <c r="K47" s="32">
        <f>IF('Log_working_2-way'!$D46="","",B47^('Log_working_2-way'!$D46))</f>
        <v>1.8985467665018629</v>
      </c>
      <c r="L47" s="37">
        <f t="shared" si="9"/>
        <v>0.47435897435897439</v>
      </c>
      <c r="M47" s="37">
        <f t="shared" si="10"/>
        <v>0.52564102564102555</v>
      </c>
      <c r="N47" s="38">
        <v>143</v>
      </c>
      <c r="O47" s="38">
        <f t="shared" si="11"/>
        <v>73.243902439024382</v>
      </c>
      <c r="P47" s="38">
        <f t="shared" si="12"/>
        <v>65.702702702702695</v>
      </c>
      <c r="Q47" s="38">
        <f t="shared" si="13"/>
        <v>77.297297297297291</v>
      </c>
      <c r="R47" s="38">
        <f t="shared" si="14"/>
        <v>69.756097560975618</v>
      </c>
      <c r="S47" s="39">
        <f t="shared" si="15"/>
        <v>-4.0533948582729096</v>
      </c>
      <c r="T47" s="39">
        <f t="shared" si="16"/>
        <v>-4.0533948582729238</v>
      </c>
      <c r="U47" t="s">
        <v>92</v>
      </c>
      <c r="V47" t="s">
        <v>100</v>
      </c>
      <c r="W47" t="s">
        <v>78</v>
      </c>
      <c r="X47" s="48" t="s">
        <v>466</v>
      </c>
      <c r="Y47" s="41"/>
    </row>
    <row r="48" spans="1:25" ht="15" x14ac:dyDescent="0.25">
      <c r="A48">
        <v>1.79</v>
      </c>
      <c r="B48">
        <v>2.08</v>
      </c>
      <c r="C48" s="29">
        <f t="shared" si="0"/>
        <v>3.9428448646325664E-2</v>
      </c>
      <c r="D48" s="30">
        <f>IF(OR($A48="",$B48=""),"",A48*'MPTO_working_2-way'!$G47)</f>
        <v>1.8605769230769229</v>
      </c>
      <c r="E48" s="32">
        <f>IF(OR($A48="",$B48=""),"",B48*'MPTO_working_2-way'!$G47)</f>
        <v>2.1620111731843576</v>
      </c>
      <c r="F48" s="30">
        <f>IF(OR($A48="",$B48=""),"",'MPTO_working_2-way'!D47)</f>
        <v>1.8554769261437256</v>
      </c>
      <c r="G48" s="32">
        <f>IF(OR($A48="",$B48=""),"",'MPTO_working_2-way'!E47)</f>
        <v>2.1689385995572641</v>
      </c>
      <c r="H48" s="30">
        <f>IF(OR($A48="",$B48=""),"",'OddsRatio_working_2-way'!M47)</f>
        <v>1.8552669065744805</v>
      </c>
      <c r="I48" s="30">
        <f>IF(OR($A48="",$B48=""),"",'OddsRatio_working_2-way'!N47)</f>
        <v>2.1692256444309357</v>
      </c>
      <c r="J48" s="30">
        <f>IF('Log_working_2-way'!$D47="","",A48^('Log_working_2-way'!$D47))</f>
        <v>1.8529410467292624</v>
      </c>
      <c r="K48" s="32">
        <f>IF('Log_working_2-way'!$D47="","",B48^('Log_working_2-way'!$D47))</f>
        <v>2.1724139714397546</v>
      </c>
      <c r="L48" s="37">
        <f t="shared" si="9"/>
        <v>0.53746770025839796</v>
      </c>
      <c r="M48" s="37">
        <f t="shared" si="10"/>
        <v>0.46253229974160204</v>
      </c>
      <c r="N48" s="38">
        <v>144</v>
      </c>
      <c r="O48" s="38">
        <f t="shared" si="11"/>
        <v>63.553072625698313</v>
      </c>
      <c r="P48" s="38">
        <f t="shared" si="12"/>
        <v>74.769230769230759</v>
      </c>
      <c r="Q48" s="38">
        <f t="shared" si="13"/>
        <v>69.230769230769226</v>
      </c>
      <c r="R48" s="38">
        <f t="shared" si="14"/>
        <v>80.446927374301666</v>
      </c>
      <c r="S48" s="39">
        <f t="shared" si="15"/>
        <v>-5.6776966050709134</v>
      </c>
      <c r="T48" s="39">
        <f t="shared" si="16"/>
        <v>-5.6776966050709063</v>
      </c>
      <c r="U48" t="s">
        <v>71</v>
      </c>
      <c r="V48" t="s">
        <v>124</v>
      </c>
      <c r="W48" t="s">
        <v>82</v>
      </c>
      <c r="X48" s="48" t="s">
        <v>466</v>
      </c>
      <c r="Y48" s="41"/>
    </row>
    <row r="49" spans="1:25" ht="15" x14ac:dyDescent="0.25">
      <c r="A49">
        <v>2.1800000000000002</v>
      </c>
      <c r="B49">
        <v>1.73</v>
      </c>
      <c r="C49" s="29">
        <f t="shared" si="0"/>
        <v>3.6750278411200155E-2</v>
      </c>
      <c r="D49" s="30">
        <f>IF(OR($A49="",$B49=""),"",A49*'MPTO_working_2-way'!$G48)</f>
        <v>2.2601156069364166</v>
      </c>
      <c r="E49" s="32">
        <f>IF(OR($A49="",$B49=""),"",B49*'MPTO_working_2-way'!$G48)</f>
        <v>1.7935779816513762</v>
      </c>
      <c r="F49" s="30">
        <f>IF(OR($A49="",$B49=""),"",'MPTO_working_2-way'!D48)</f>
        <v>2.2709700728608424</v>
      </c>
      <c r="G49" s="32">
        <f>IF(OR($A49="",$B49=""),"",'MPTO_working_2-way'!E48)</f>
        <v>1.7868005874828257</v>
      </c>
      <c r="H49" s="30">
        <f>IF(OR($A49="",$B49=""),"",'OddsRatio_working_2-way'!M48)</f>
        <v>2.2713922904298198</v>
      </c>
      <c r="I49" s="30">
        <f>IF(OR($A49="",$B49=""),"",'OddsRatio_working_2-way'!N48)</f>
        <v>1.786539298316753</v>
      </c>
      <c r="J49" s="30">
        <f>IF('Log_working_2-way'!$D48="","",A49^('Log_working_2-way'!$D48))</f>
        <v>2.2763953119018545</v>
      </c>
      <c r="K49" s="32">
        <f>IF('Log_working_2-way'!$D48="","",B49^('Log_working_2-way'!$D48))</f>
        <v>1.7834563404262846</v>
      </c>
      <c r="L49" s="37">
        <f t="shared" si="9"/>
        <v>0.44245524296675187</v>
      </c>
      <c r="M49" s="37">
        <f t="shared" si="10"/>
        <v>0.55754475703324813</v>
      </c>
      <c r="N49" s="38">
        <v>145</v>
      </c>
      <c r="O49" s="38">
        <f t="shared" si="11"/>
        <v>78.486238532110093</v>
      </c>
      <c r="P49" s="38">
        <f t="shared" si="12"/>
        <v>61.184971098265898</v>
      </c>
      <c r="Q49" s="38">
        <f t="shared" si="13"/>
        <v>83.815028901734109</v>
      </c>
      <c r="R49" s="38">
        <f t="shared" si="14"/>
        <v>66.513761467889907</v>
      </c>
      <c r="S49" s="39">
        <f t="shared" si="15"/>
        <v>-5.3287903696240164</v>
      </c>
      <c r="T49" s="39">
        <f t="shared" si="16"/>
        <v>-5.3287903696240093</v>
      </c>
      <c r="U49" t="s">
        <v>85</v>
      </c>
      <c r="V49" t="s">
        <v>135</v>
      </c>
      <c r="W49" t="s">
        <v>82</v>
      </c>
      <c r="X49" s="48" t="s">
        <v>466</v>
      </c>
      <c r="Y49" s="41"/>
    </row>
    <row r="50" spans="1:25" ht="15" x14ac:dyDescent="0.25">
      <c r="A50">
        <v>2.0699999999999998</v>
      </c>
      <c r="B50">
        <v>1.8</v>
      </c>
      <c r="C50" s="29">
        <f t="shared" si="0"/>
        <v>3.8647342995169254E-2</v>
      </c>
      <c r="D50" s="30">
        <f>IF(OR($A50="",$B50=""),"",A50*'MPTO_working_2-way'!$G49)</f>
        <v>2.1500000000000004</v>
      </c>
      <c r="E50" s="32">
        <f>IF(OR($A50="",$B50=""),"",B50*'MPTO_working_2-way'!$G49)</f>
        <v>1.8695652173913047</v>
      </c>
      <c r="F50" s="30">
        <f>IF(OR($A50="",$B50=""),"",'MPTO_working_2-way'!D49)</f>
        <v>2.15625</v>
      </c>
      <c r="G50" s="32">
        <f>IF(OR($A50="",$B50=""),"",'MPTO_working_2-way'!E49)</f>
        <v>1.8648648648648651</v>
      </c>
      <c r="H50" s="30">
        <f>IF(OR($A50="",$B50=""),"",'OddsRatio_working_2-way'!M49)</f>
        <v>2.1565033506220384</v>
      </c>
      <c r="I50" s="30">
        <f>IF(OR($A50="",$B50=""),"",'OddsRatio_working_2-way'!N49)</f>
        <v>1.8646754023342345</v>
      </c>
      <c r="J50" s="30">
        <f>IF('Log_working_2-way'!$D49="","",A50^('Log_working_2-way'!$D49))</f>
        <v>2.1593762623614712</v>
      </c>
      <c r="K50" s="32">
        <f>IF('Log_working_2-way'!$D49="","",B50^('Log_working_2-way'!$D49))</f>
        <v>1.8625327535713179</v>
      </c>
      <c r="L50" s="37">
        <f t="shared" si="9"/>
        <v>0.46511627906976738</v>
      </c>
      <c r="M50" s="37">
        <f t="shared" si="10"/>
        <v>0.53488372093023251</v>
      </c>
      <c r="N50" s="38">
        <v>146</v>
      </c>
      <c r="O50" s="38">
        <f t="shared" si="11"/>
        <v>75.468599033816417</v>
      </c>
      <c r="P50" s="38">
        <f t="shared" si="12"/>
        <v>64.8888888888889</v>
      </c>
      <c r="Q50" s="38">
        <f t="shared" si="13"/>
        <v>81.111111111111114</v>
      </c>
      <c r="R50" s="38">
        <f t="shared" si="14"/>
        <v>70.531400966183583</v>
      </c>
      <c r="S50" s="39">
        <f t="shared" si="15"/>
        <v>-5.6425120772946968</v>
      </c>
      <c r="T50" s="39">
        <f t="shared" si="16"/>
        <v>-5.6425120772946826</v>
      </c>
      <c r="U50" t="s">
        <v>129</v>
      </c>
      <c r="V50" t="s">
        <v>133</v>
      </c>
      <c r="W50" t="s">
        <v>82</v>
      </c>
      <c r="X50" s="48" t="s">
        <v>466</v>
      </c>
      <c r="Y50" s="41"/>
    </row>
    <row r="51" spans="1:25" ht="15" x14ac:dyDescent="0.25">
      <c r="A51">
        <v>1.92</v>
      </c>
      <c r="B51">
        <v>1.95</v>
      </c>
      <c r="C51" s="29">
        <f t="shared" si="0"/>
        <v>3.3653846153846256E-2</v>
      </c>
      <c r="D51" s="30">
        <f>IF(OR($A51="",$B51=""),"",A51*'MPTO_working_2-way'!$G50)</f>
        <v>1.9846153846153847</v>
      </c>
      <c r="E51" s="32">
        <f>IF(OR($A51="",$B51=""),"",B51*'MPTO_working_2-way'!$G50)</f>
        <v>2.015625</v>
      </c>
      <c r="F51" s="30">
        <f>IF(OR($A51="",$B51=""),"",'MPTO_working_2-way'!D50)</f>
        <v>1.9841017488076311</v>
      </c>
      <c r="G51" s="32">
        <f>IF(OR($A51="",$B51=""),"",'MPTO_working_2-way'!E50)</f>
        <v>2.0161550888529889</v>
      </c>
      <c r="H51" s="30">
        <f>IF(OR($A51="",$B51=""),"",'OddsRatio_working_2-way'!M50)</f>
        <v>1.9840838646332837</v>
      </c>
      <c r="I51" s="30">
        <f>IF(OR($A51="",$B51=""),"",'OddsRatio_working_2-way'!N50)</f>
        <v>2.0161735558713256</v>
      </c>
      <c r="J51" s="30">
        <f>IF('Log_working_2-way'!$D50="","",A51^('Log_working_2-way'!$D50))</f>
        <v>1.9838501055423525</v>
      </c>
      <c r="K51" s="32">
        <f>IF('Log_working_2-way'!$D50="","",B51^('Log_working_2-way'!$D50))</f>
        <v>2.0164149948926431</v>
      </c>
      <c r="L51" s="37">
        <f t="shared" si="9"/>
        <v>0.50387596899224807</v>
      </c>
      <c r="M51" s="37">
        <f t="shared" si="10"/>
        <v>0.49612403100775193</v>
      </c>
      <c r="N51" s="38">
        <v>147</v>
      </c>
      <c r="O51" s="38">
        <f t="shared" si="11"/>
        <v>70.437500000000014</v>
      </c>
      <c r="P51" s="38">
        <f t="shared" si="12"/>
        <v>71.615384615384613</v>
      </c>
      <c r="Q51" s="38">
        <f t="shared" si="13"/>
        <v>75.384615384615401</v>
      </c>
      <c r="R51" s="38">
        <f t="shared" si="14"/>
        <v>76.5625</v>
      </c>
      <c r="S51" s="39">
        <f t="shared" si="15"/>
        <v>-4.9471153846153868</v>
      </c>
      <c r="T51" s="39">
        <f t="shared" si="16"/>
        <v>-4.9471153846153868</v>
      </c>
      <c r="U51" t="s">
        <v>115</v>
      </c>
      <c r="V51" t="s">
        <v>120</v>
      </c>
      <c r="W51" t="s">
        <v>82</v>
      </c>
      <c r="X51" s="48" t="s">
        <v>466</v>
      </c>
      <c r="Y51" s="41"/>
    </row>
    <row r="52" spans="1:25" ht="15" x14ac:dyDescent="0.25">
      <c r="A52">
        <v>1.93</v>
      </c>
      <c r="B52">
        <v>1.93</v>
      </c>
      <c r="C52" s="29">
        <f t="shared" si="0"/>
        <v>3.62694300518136E-2</v>
      </c>
      <c r="D52" s="30">
        <f>IF(OR($A52="",$B52=""),"",A52*'MPTO_working_2-way'!$G51)</f>
        <v>2</v>
      </c>
      <c r="E52" s="32">
        <f>IF(OR($A52="",$B52=""),"",B52*'MPTO_working_2-way'!$G51)</f>
        <v>2</v>
      </c>
      <c r="F52" s="30">
        <f>IF(OR($A52="",$B52=""),"",'MPTO_working_2-way'!D51)</f>
        <v>2.0000000000000004</v>
      </c>
      <c r="G52" s="32">
        <f>IF(OR($A52="",$B52=""),"",'MPTO_working_2-way'!E51)</f>
        <v>2.0000000000000004</v>
      </c>
      <c r="H52" s="30">
        <f>IF(OR($A52="",$B52=""),"",'OddsRatio_working_2-way'!M51)</f>
        <v>2</v>
      </c>
      <c r="I52" s="30">
        <f>IF(OR($A52="",$B52=""),"",'OddsRatio_working_2-way'!N51)</f>
        <v>2</v>
      </c>
      <c r="J52" s="30">
        <f>IF('Log_working_2-way'!$D51="","",A52^('Log_working_2-way'!$D51))</f>
        <v>1.9999999999999618</v>
      </c>
      <c r="K52" s="32">
        <f>IF('Log_working_2-way'!$D51="","",B52^('Log_working_2-way'!$D51))</f>
        <v>1.9999999999999618</v>
      </c>
      <c r="L52" s="37">
        <f t="shared" si="9"/>
        <v>0.5</v>
      </c>
      <c r="M52" s="37">
        <f t="shared" si="10"/>
        <v>0.5</v>
      </c>
      <c r="N52" s="38">
        <v>148</v>
      </c>
      <c r="O52" s="38">
        <f t="shared" si="11"/>
        <v>71.316062176165801</v>
      </c>
      <c r="P52" s="38">
        <f t="shared" si="12"/>
        <v>71.316062176165801</v>
      </c>
      <c r="Q52" s="38">
        <f t="shared" si="13"/>
        <v>76.683937823834214</v>
      </c>
      <c r="R52" s="38">
        <f t="shared" si="14"/>
        <v>76.683937823834214</v>
      </c>
      <c r="S52" s="39">
        <f t="shared" si="15"/>
        <v>-5.3678756476684129</v>
      </c>
      <c r="T52" s="39">
        <f t="shared" si="16"/>
        <v>-5.3678756476684129</v>
      </c>
      <c r="U52" t="s">
        <v>117</v>
      </c>
      <c r="V52" t="s">
        <v>122</v>
      </c>
      <c r="W52" t="s">
        <v>82</v>
      </c>
      <c r="X52" s="48" t="s">
        <v>466</v>
      </c>
      <c r="Y52" s="41"/>
    </row>
    <row r="53" spans="1:25" s="35" customFormat="1" ht="15" x14ac:dyDescent="0.25">
      <c r="A53">
        <v>2.1800000000000002</v>
      </c>
      <c r="B53">
        <v>1.73</v>
      </c>
      <c r="C53" s="29">
        <f t="shared" si="0"/>
        <v>3.6750278411200155E-2</v>
      </c>
      <c r="D53" s="30">
        <f>IF(OR($A53="",$B53=""),"",A53*'MPTO_working_2-way'!$G52)</f>
        <v>2.2601156069364166</v>
      </c>
      <c r="E53" s="32">
        <f>IF(OR($A53="",$B53=""),"",B53*'MPTO_working_2-way'!$G52)</f>
        <v>1.7935779816513762</v>
      </c>
      <c r="F53" s="30">
        <f>IF(OR($A53="",$B53=""),"",'MPTO_working_2-way'!D52)</f>
        <v>2.2709700728608424</v>
      </c>
      <c r="G53" s="32">
        <f>IF(OR($A53="",$B53=""),"",'MPTO_working_2-way'!E52)</f>
        <v>1.7868005874828257</v>
      </c>
      <c r="H53" s="30">
        <f>IF(OR($A53="",$B53=""),"",'OddsRatio_working_2-way'!M52)</f>
        <v>2.2713922904298198</v>
      </c>
      <c r="I53" s="30">
        <f>IF(OR($A53="",$B53=""),"",'OddsRatio_working_2-way'!N52)</f>
        <v>1.786539298316753</v>
      </c>
      <c r="J53" s="30">
        <f>IF('Log_working_2-way'!$D52="","",A53^('Log_working_2-way'!$D52))</f>
        <v>2.2763953119018545</v>
      </c>
      <c r="K53" s="32">
        <f>IF('Log_working_2-way'!$D52="","",B53^('Log_working_2-way'!$D52))</f>
        <v>1.7834563404262846</v>
      </c>
      <c r="L53" s="37">
        <f t="shared" si="9"/>
        <v>0.44245524296675187</v>
      </c>
      <c r="M53" s="37">
        <f t="shared" si="10"/>
        <v>0.55754475703324813</v>
      </c>
      <c r="N53" s="38">
        <v>149</v>
      </c>
      <c r="O53" s="38">
        <f t="shared" si="11"/>
        <v>80.651376146789005</v>
      </c>
      <c r="P53" s="38">
        <f t="shared" si="12"/>
        <v>62.872832369942188</v>
      </c>
      <c r="Q53" s="38">
        <f t="shared" si="13"/>
        <v>86.127167630057812</v>
      </c>
      <c r="R53" s="38">
        <f t="shared" si="14"/>
        <v>68.348623853211009</v>
      </c>
      <c r="S53" s="39">
        <f t="shared" si="15"/>
        <v>-5.4757914832688073</v>
      </c>
      <c r="T53" s="39">
        <f t="shared" si="16"/>
        <v>-5.4757914832688215</v>
      </c>
      <c r="U53" t="s">
        <v>116</v>
      </c>
      <c r="V53" t="s">
        <v>114</v>
      </c>
      <c r="W53" t="s">
        <v>82</v>
      </c>
      <c r="X53" s="48" t="s">
        <v>466</v>
      </c>
      <c r="Y53" s="41"/>
    </row>
    <row r="54" spans="1:25" ht="15" x14ac:dyDescent="0.25">
      <c r="A54">
        <v>2.08</v>
      </c>
      <c r="B54">
        <v>1.79</v>
      </c>
      <c r="C54" s="29">
        <f t="shared" si="0"/>
        <v>3.9428448646325664E-2</v>
      </c>
      <c r="D54" s="30">
        <f>IF(OR($A54="",$B54=""),"",A54*'MPTO_working_2-way'!$G53)</f>
        <v>2.1620111731843576</v>
      </c>
      <c r="E54" s="32">
        <f>IF(OR($A54="",$B54=""),"",B54*'MPTO_working_2-way'!$G53)</f>
        <v>1.8605769230769229</v>
      </c>
      <c r="F54" s="30">
        <f>IF(OR($A54="",$B54=""),"",'MPTO_working_2-way'!D53)</f>
        <v>2.1689385995572641</v>
      </c>
      <c r="G54" s="32">
        <f>IF(OR($A54="",$B54=""),"",'MPTO_working_2-way'!E53)</f>
        <v>1.8554769261437256</v>
      </c>
      <c r="H54" s="30">
        <f>IF(OR($A54="",$B54=""),"",'OddsRatio_working_2-way'!M53)</f>
        <v>2.1692256444309357</v>
      </c>
      <c r="I54" s="30">
        <f>IF(OR($A54="",$B54=""),"",'OddsRatio_working_2-way'!N53)</f>
        <v>1.8552669065744805</v>
      </c>
      <c r="J54" s="30">
        <f>IF('Log_working_2-way'!$D53="","",A54^('Log_working_2-way'!$D53))</f>
        <v>2.1724139714397546</v>
      </c>
      <c r="K54" s="32">
        <f>IF('Log_working_2-way'!$D53="","",B54^('Log_working_2-way'!$D53))</f>
        <v>1.8529410467292624</v>
      </c>
      <c r="L54" s="37">
        <f t="shared" si="9"/>
        <v>0.46253229974160204</v>
      </c>
      <c r="M54" s="37">
        <f t="shared" si="10"/>
        <v>0.53746770025839796</v>
      </c>
      <c r="N54" s="38">
        <v>150</v>
      </c>
      <c r="O54" s="38">
        <f t="shared" si="11"/>
        <v>77.884615384615373</v>
      </c>
      <c r="P54" s="38">
        <f t="shared" si="12"/>
        <v>66.201117318435749</v>
      </c>
      <c r="Q54" s="38">
        <f t="shared" si="13"/>
        <v>83.798882681564237</v>
      </c>
      <c r="R54" s="38">
        <f t="shared" si="14"/>
        <v>72.115384615384613</v>
      </c>
      <c r="S54" s="39">
        <f t="shared" si="15"/>
        <v>-5.9142672969488643</v>
      </c>
      <c r="T54" s="39">
        <f t="shared" si="16"/>
        <v>-5.9142672969488643</v>
      </c>
      <c r="U54" t="s">
        <v>118</v>
      </c>
      <c r="V54" t="s">
        <v>126</v>
      </c>
      <c r="W54" t="s">
        <v>82</v>
      </c>
      <c r="X54" s="48" t="s">
        <v>466</v>
      </c>
      <c r="Y54" s="41"/>
    </row>
    <row r="55" spans="1:25" ht="15" x14ac:dyDescent="0.25">
      <c r="A55">
        <v>2.27</v>
      </c>
      <c r="B55">
        <v>1.67</v>
      </c>
      <c r="C55" s="29">
        <f t="shared" si="0"/>
        <v>3.9331029570814469E-2</v>
      </c>
      <c r="D55" s="30">
        <f>IF(OR($A55="",$B55=""),"",A55*'MPTO_working_2-way'!$G54)</f>
        <v>2.3592814371257487</v>
      </c>
      <c r="E55" s="32">
        <f>IF(OR($A55="",$B55=""),"",B55*'MPTO_working_2-way'!$G54)</f>
        <v>1.7356828193832601</v>
      </c>
      <c r="F55" s="30">
        <f>IF(OR($A55="",$B55=""),"",'MPTO_working_2-way'!D54)</f>
        <v>2.3760694474913038</v>
      </c>
      <c r="G55" s="32">
        <f>IF(OR($A55="",$B55=""),"",'MPTO_working_2-way'!E54)</f>
        <v>1.7267075087111983</v>
      </c>
      <c r="H55" s="30">
        <f>IF(OR($A55="",$B55=""),"",'OddsRatio_working_2-way'!M54)</f>
        <v>2.376779716606729</v>
      </c>
      <c r="I55" s="30">
        <f>IF(OR($A55="",$B55=""),"",'OddsRatio_working_2-way'!N54)</f>
        <v>1.7263326063988251</v>
      </c>
      <c r="J55" s="30">
        <f>IF('Log_working_2-way'!$D54="","",A55^('Log_working_2-way'!$D54))</f>
        <v>2.3845761893383783</v>
      </c>
      <c r="K55" s="32">
        <f>IF('Log_working_2-way'!$D54="","",B55^('Log_working_2-way'!$D54))</f>
        <v>1.7222426672508611</v>
      </c>
      <c r="L55" s="37">
        <f t="shared" si="9"/>
        <v>0.42385786802030456</v>
      </c>
      <c r="M55" s="37">
        <f t="shared" si="10"/>
        <v>0.57614213197969533</v>
      </c>
      <c r="N55" s="38">
        <v>151</v>
      </c>
      <c r="O55" s="38">
        <f t="shared" si="11"/>
        <v>84.480176211453738</v>
      </c>
      <c r="P55" s="38">
        <f t="shared" si="12"/>
        <v>60.580838323353291</v>
      </c>
      <c r="Q55" s="38">
        <f t="shared" si="13"/>
        <v>90.419161676646709</v>
      </c>
      <c r="R55" s="38">
        <f t="shared" si="14"/>
        <v>66.519823788546248</v>
      </c>
      <c r="S55" s="39">
        <f t="shared" si="15"/>
        <v>-5.938985465192971</v>
      </c>
      <c r="T55" s="39">
        <f t="shared" si="16"/>
        <v>-5.9389854651929568</v>
      </c>
      <c r="U55" t="s">
        <v>127</v>
      </c>
      <c r="V55" t="s">
        <v>123</v>
      </c>
      <c r="W55" t="s">
        <v>82</v>
      </c>
      <c r="X55" s="48" t="s">
        <v>466</v>
      </c>
      <c r="Y55" s="41"/>
    </row>
    <row r="56" spans="1:25" ht="15" x14ac:dyDescent="0.25">
      <c r="A56">
        <v>2.11</v>
      </c>
      <c r="B56">
        <v>1.78</v>
      </c>
      <c r="C56" s="29">
        <f t="shared" si="0"/>
        <v>3.5731402098088338E-2</v>
      </c>
      <c r="D56" s="30">
        <f>IF(OR($A56="",$B56=""),"",A56*'MPTO_working_2-way'!$G55)</f>
        <v>2.1853932584269664</v>
      </c>
      <c r="E56" s="32">
        <f>IF(OR($A56="",$B56=""),"",B56*'MPTO_working_2-way'!$G55)</f>
        <v>1.8436018957345972</v>
      </c>
      <c r="F56" s="30">
        <f>IF(OR($A56="",$B56=""),"",'MPTO_working_2-way'!D55)</f>
        <v>2.1926557300484557</v>
      </c>
      <c r="G56" s="32">
        <f>IF(OR($A56="",$B56=""),"",'MPTO_working_2-way'!E55)</f>
        <v>1.8384649273092173</v>
      </c>
      <c r="H56" s="30">
        <f>IF(OR($A56="",$B56=""),"",'OddsRatio_working_2-way'!M55)</f>
        <v>2.192927878405448</v>
      </c>
      <c r="I56" s="30">
        <f>IF(OR($A56="",$B56=""),"",'OddsRatio_working_2-way'!N55)</f>
        <v>1.838273644284909</v>
      </c>
      <c r="J56" s="30">
        <f>IF('Log_working_2-way'!$D55="","",A56^('Log_working_2-way'!$D55))</f>
        <v>2.1962612557480616</v>
      </c>
      <c r="K56" s="32">
        <f>IF('Log_working_2-way'!$D55="","",B56^('Log_working_2-way'!$D55))</f>
        <v>1.8359377980310738</v>
      </c>
      <c r="L56" s="37">
        <f t="shared" si="9"/>
        <v>0.45758354755784059</v>
      </c>
      <c r="M56" s="37">
        <f t="shared" si="10"/>
        <v>0.54241645244215941</v>
      </c>
      <c r="N56" s="38">
        <v>152</v>
      </c>
      <c r="O56" s="38">
        <f t="shared" si="11"/>
        <v>79.962085308056857</v>
      </c>
      <c r="P56" s="38">
        <f t="shared" si="12"/>
        <v>66.606741573033716</v>
      </c>
      <c r="Q56" s="38">
        <f t="shared" si="13"/>
        <v>85.393258426966298</v>
      </c>
      <c r="R56" s="38">
        <f t="shared" si="14"/>
        <v>72.037914691943129</v>
      </c>
      <c r="S56" s="39">
        <f t="shared" si="15"/>
        <v>-5.4311731189094417</v>
      </c>
      <c r="T56" s="39">
        <f t="shared" si="16"/>
        <v>-5.4311731189094132</v>
      </c>
      <c r="U56" t="s">
        <v>125</v>
      </c>
      <c r="V56" t="s">
        <v>121</v>
      </c>
      <c r="W56" t="s">
        <v>82</v>
      </c>
      <c r="X56" s="48" t="s">
        <v>466</v>
      </c>
      <c r="Y56" s="41"/>
    </row>
    <row r="57" spans="1:25" ht="15" x14ac:dyDescent="0.25">
      <c r="A57">
        <v>1.79</v>
      </c>
      <c r="B57">
        <v>2.09</v>
      </c>
      <c r="C57" s="29">
        <f t="shared" si="0"/>
        <v>3.7128117398625982E-2</v>
      </c>
      <c r="D57" s="30">
        <f>IF(OR($A57="",$B57=""),"",A57*'MPTO_working_2-way'!$G56)</f>
        <v>1.8564593301435406</v>
      </c>
      <c r="E57" s="32">
        <f>IF(OR($A57="",$B57=""),"",B57*'MPTO_working_2-way'!$G56)</f>
        <v>2.1675977653631282</v>
      </c>
      <c r="F57" s="30">
        <f>IF(OR($A57="",$B57=""),"",'MPTO_working_2-way'!D56)</f>
        <v>1.8515255747197545</v>
      </c>
      <c r="G57" s="32">
        <f>IF(OR($A57="",$B57=""),"",'MPTO_working_2-way'!E56)</f>
        <v>2.1743628490889537</v>
      </c>
      <c r="H57" s="30">
        <f>IF(OR($A57="",$B57=""),"",'OddsRatio_working_2-way'!M56)</f>
        <v>1.8513346241060764</v>
      </c>
      <c r="I57" s="30">
        <f>IF(OR($A57="",$B57=""),"",'OddsRatio_working_2-way'!N56)</f>
        <v>2.1746262535134471</v>
      </c>
      <c r="J57" s="30">
        <f>IF('Log_working_2-way'!$D56="","",A57^('Log_working_2-way'!$D56))</f>
        <v>1.8490885498780329</v>
      </c>
      <c r="K57" s="32">
        <f>IF('Log_working_2-way'!$D56="","",B57^('Log_working_2-way'!$D56))</f>
        <v>2.177733465070919</v>
      </c>
      <c r="L57" s="37">
        <f t="shared" si="9"/>
        <v>0.53865979381443296</v>
      </c>
      <c r="M57" s="37">
        <f t="shared" si="10"/>
        <v>0.46134020618556709</v>
      </c>
      <c r="N57" s="38">
        <v>153</v>
      </c>
      <c r="O57" s="38">
        <f t="shared" si="11"/>
        <v>67.52513966480447</v>
      </c>
      <c r="P57" s="38">
        <f t="shared" si="12"/>
        <v>79.794258373205736</v>
      </c>
      <c r="Q57" s="38">
        <f t="shared" si="13"/>
        <v>73.205741626794264</v>
      </c>
      <c r="R57" s="38">
        <f t="shared" si="14"/>
        <v>85.47486033519553</v>
      </c>
      <c r="S57" s="39">
        <f t="shared" si="15"/>
        <v>-5.6806019619897938</v>
      </c>
      <c r="T57" s="39">
        <f t="shared" si="16"/>
        <v>-5.6806019619897938</v>
      </c>
      <c r="U57" t="s">
        <v>128</v>
      </c>
      <c r="V57" t="s">
        <v>130</v>
      </c>
      <c r="W57" t="s">
        <v>82</v>
      </c>
      <c r="X57" s="48" t="s">
        <v>466</v>
      </c>
      <c r="Y57" s="41"/>
    </row>
    <row r="58" spans="1:25" ht="15" x14ac:dyDescent="0.25">
      <c r="A58">
        <v>2</v>
      </c>
      <c r="B58">
        <v>1.87</v>
      </c>
      <c r="C58" s="29">
        <f t="shared" si="0"/>
        <v>3.475935828876997E-2</v>
      </c>
      <c r="D58" s="30">
        <f>IF(OR($A58="",$B58=""),"",A58*'MPTO_working_2-way'!$G57)</f>
        <v>2.0695187165775399</v>
      </c>
      <c r="E58" s="32">
        <f>IF(OR($A58="",$B58=""),"",B58*'MPTO_working_2-way'!$G57)</f>
        <v>1.9350000000000001</v>
      </c>
      <c r="F58" s="30">
        <f>IF(OR($A58="",$B58=""),"",'MPTO_working_2-way'!D57)</f>
        <v>2.0720221606648197</v>
      </c>
      <c r="G58" s="32">
        <f>IF(OR($A58="",$B58=""),"",'MPTO_working_2-way'!E57)</f>
        <v>1.9328165374677002</v>
      </c>
      <c r="H58" s="30">
        <f>IF(OR($A58="",$B58=""),"",'OddsRatio_working_2-way'!M57)</f>
        <v>2.0721125348377947</v>
      </c>
      <c r="I58" s="30">
        <f>IF(OR($A58="",$B58=""),"",'OddsRatio_working_2-way'!N57)</f>
        <v>1.9327379053088816</v>
      </c>
      <c r="J58" s="30">
        <f>IF('Log_working_2-way'!$D57="","",A58^('Log_working_2-way'!$D57))</f>
        <v>2.0732557161055905</v>
      </c>
      <c r="K58" s="32">
        <f>IF('Log_working_2-way'!$D57="","",B58^('Log_working_2-way'!$D57))</f>
        <v>1.9317443969723613</v>
      </c>
      <c r="L58" s="37">
        <f t="shared" si="9"/>
        <v>0.48320413436692511</v>
      </c>
      <c r="M58" s="37">
        <f t="shared" si="10"/>
        <v>0.51679586563307489</v>
      </c>
      <c r="N58" s="38">
        <v>154</v>
      </c>
      <c r="O58" s="38">
        <f t="shared" si="11"/>
        <v>77</v>
      </c>
      <c r="P58" s="38">
        <f t="shared" si="12"/>
        <v>71.647058823529406</v>
      </c>
      <c r="Q58" s="38">
        <f t="shared" si="13"/>
        <v>82.35294117647058</v>
      </c>
      <c r="R58" s="38">
        <f t="shared" si="14"/>
        <v>77</v>
      </c>
      <c r="S58" s="39">
        <f t="shared" si="15"/>
        <v>-5.3529411764705799</v>
      </c>
      <c r="T58" s="39">
        <f t="shared" si="16"/>
        <v>-5.3529411764705941</v>
      </c>
      <c r="U58" t="s">
        <v>131</v>
      </c>
      <c r="V58" t="s">
        <v>119</v>
      </c>
      <c r="W58" t="s">
        <v>82</v>
      </c>
      <c r="X58" s="48" t="s">
        <v>466</v>
      </c>
      <c r="Y58" s="41"/>
    </row>
    <row r="59" spans="1:25" ht="15" x14ac:dyDescent="0.25">
      <c r="A59">
        <v>2.17</v>
      </c>
      <c r="B59">
        <v>1.73</v>
      </c>
      <c r="C59" s="29">
        <f t="shared" si="0"/>
        <v>3.8864175168482618E-2</v>
      </c>
      <c r="D59" s="30">
        <f>IF(OR($A59="",$B59=""),"",A59*'MPTO_working_2-way'!$G58)</f>
        <v>2.254335260115607</v>
      </c>
      <c r="E59" s="32">
        <f>IF(OR($A59="",$B59=""),"",B59*'MPTO_working_2-way'!$G58)</f>
        <v>1.7972350230414749</v>
      </c>
      <c r="F59" s="30">
        <f>IF(OR($A59="",$B59=""),"",'MPTO_working_2-way'!D58)</f>
        <v>2.2655321203343295</v>
      </c>
      <c r="G59" s="32">
        <f>IF(OR($A59="",$B59=""),"",'MPTO_working_2-way'!E58)</f>
        <v>1.7901814453637255</v>
      </c>
      <c r="H59" s="30">
        <f>IF(OR($A59="",$B59=""),"",'OddsRatio_working_2-way'!M58)</f>
        <v>2.2659935726643319</v>
      </c>
      <c r="I59" s="30">
        <f>IF(OR($A59="",$B59=""),"",'OddsRatio_working_2-way'!N58)</f>
        <v>1.789893425679455</v>
      </c>
      <c r="J59" s="30">
        <f>IF('Log_working_2-way'!$D58="","",A59^('Log_working_2-way'!$D58))</f>
        <v>2.2711647318744981</v>
      </c>
      <c r="K59" s="32">
        <f>IF('Log_working_2-way'!$D58="","",B59^('Log_working_2-way'!$D58))</f>
        <v>1.7866801012683895</v>
      </c>
      <c r="L59" s="37">
        <f t="shared" si="9"/>
        <v>0.44358974358974357</v>
      </c>
      <c r="M59" s="37">
        <f t="shared" si="10"/>
        <v>0.55641025641025632</v>
      </c>
      <c r="N59" s="38">
        <v>155</v>
      </c>
      <c r="O59" s="38">
        <f t="shared" si="11"/>
        <v>83.571428571428555</v>
      </c>
      <c r="P59" s="38">
        <f t="shared" si="12"/>
        <v>65.404624277456634</v>
      </c>
      <c r="Q59" s="38">
        <f t="shared" si="13"/>
        <v>89.595375722543366</v>
      </c>
      <c r="R59" s="38">
        <f t="shared" si="14"/>
        <v>71.428571428571431</v>
      </c>
      <c r="S59" s="39">
        <f t="shared" si="15"/>
        <v>-6.023947151114811</v>
      </c>
      <c r="T59" s="39">
        <f t="shared" si="16"/>
        <v>-6.0239471511147968</v>
      </c>
      <c r="U59" t="s">
        <v>132</v>
      </c>
      <c r="V59" t="s">
        <v>134</v>
      </c>
      <c r="W59" t="s">
        <v>82</v>
      </c>
      <c r="X59" s="48" t="s">
        <v>466</v>
      </c>
      <c r="Y59" s="41"/>
    </row>
    <row r="60" spans="1:25" s="35" customFormat="1" ht="15" x14ac:dyDescent="0.25">
      <c r="A60">
        <v>2.37</v>
      </c>
      <c r="B60">
        <v>1.62</v>
      </c>
      <c r="C60" s="29">
        <f t="shared" si="0"/>
        <v>3.9224878887325954E-2</v>
      </c>
      <c r="D60" s="30">
        <f>IF(OR($A60="",$B60=""),"",A60*'MPTO_working_2-way'!$G59)</f>
        <v>2.4629629629629628</v>
      </c>
      <c r="E60" s="32">
        <f>IF(OR($A60="",$B60=""),"",B60*'MPTO_working_2-way'!$G59)</f>
        <v>1.6835443037974682</v>
      </c>
      <c r="F60" s="30">
        <f>IF(OR($A60="",$B60=""),"",'MPTO_working_2-way'!D59)</f>
        <v>2.4855311711011843</v>
      </c>
      <c r="G60" s="32">
        <f>IF(OR($A60="",$B60=""),"",'MPTO_working_2-way'!E59)</f>
        <v>1.6731598901817231</v>
      </c>
      <c r="H60" s="30">
        <f>IF(OR($A60="",$B60=""),"",'OddsRatio_working_2-way'!M59)</f>
        <v>2.4864983751605103</v>
      </c>
      <c r="I60" s="30">
        <f>IF(OR($A60="",$B60=""),"",'OddsRatio_working_2-way'!N59)</f>
        <v>1.672721892408406</v>
      </c>
      <c r="J60" s="30">
        <f>IF('Log_working_2-way'!$D59="","",A60^('Log_working_2-way'!$D59))</f>
        <v>2.4970338824714675</v>
      </c>
      <c r="K60" s="32">
        <f>IF('Log_working_2-way'!$D59="","",B60^('Log_working_2-way'!$D59))</f>
        <v>1.6679875530598065</v>
      </c>
      <c r="L60" s="37">
        <f t="shared" si="9"/>
        <v>0.406015037593985</v>
      </c>
      <c r="M60" s="37">
        <f t="shared" si="10"/>
        <v>0.59398496240601506</v>
      </c>
      <c r="N60" s="38">
        <v>156</v>
      </c>
      <c r="O60" s="38">
        <f t="shared" si="11"/>
        <v>90.177215189873422</v>
      </c>
      <c r="P60" s="38">
        <f t="shared" si="12"/>
        <v>59.703703703703717</v>
      </c>
      <c r="Q60" s="38">
        <f t="shared" si="13"/>
        <v>96.296296296296291</v>
      </c>
      <c r="R60" s="38">
        <f t="shared" si="14"/>
        <v>65.822784810126578</v>
      </c>
      <c r="S60" s="39">
        <f t="shared" si="15"/>
        <v>-6.1190811064228683</v>
      </c>
      <c r="T60" s="39">
        <f t="shared" si="16"/>
        <v>-6.1190811064228612</v>
      </c>
      <c r="U60" t="s">
        <v>72</v>
      </c>
      <c r="V60" t="s">
        <v>75</v>
      </c>
      <c r="W60" t="s">
        <v>83</v>
      </c>
      <c r="X60" s="48" t="s">
        <v>466</v>
      </c>
      <c r="Y60" s="41"/>
    </row>
    <row r="61" spans="1:25" ht="15" x14ac:dyDescent="0.25">
      <c r="A61">
        <v>2.46</v>
      </c>
      <c r="B61">
        <v>1.58</v>
      </c>
      <c r="C61" s="29">
        <f t="shared" si="0"/>
        <v>3.9415457445713731E-2</v>
      </c>
      <c r="D61" s="30">
        <f>IF(OR($A61="",$B61=""),"",A61*'MPTO_working_2-way'!$G60)</f>
        <v>2.5569620253164556</v>
      </c>
      <c r="E61" s="32">
        <f>IF(OR($A61="",$B61=""),"",B61*'MPTO_working_2-way'!$G60)</f>
        <v>1.6422764227642277</v>
      </c>
      <c r="F61" s="30">
        <f>IF(OR($A61="",$B61=""),"",'MPTO_working_2-way'!D60)</f>
        <v>2.5853398962352006</v>
      </c>
      <c r="G61" s="32">
        <f>IF(OR($A61="",$B61=""),"",'MPTO_working_2-way'!E60)</f>
        <v>1.630779558613745</v>
      </c>
      <c r="H61" s="30">
        <f>IF(OR($A61="",$B61=""),"",'OddsRatio_working_2-way'!M60)</f>
        <v>2.5865816648727367</v>
      </c>
      <c r="I61" s="30">
        <f>IF(OR($A61="",$B61=""),"",'OddsRatio_working_2-way'!N60)</f>
        <v>1.6302858668672515</v>
      </c>
      <c r="J61" s="30">
        <f>IF('Log_working_2-way'!$D60="","",A61^('Log_working_2-way'!$D60))</f>
        <v>2.599899815124826</v>
      </c>
      <c r="K61" s="32">
        <f>IF('Log_working_2-way'!$D60="","",B61^('Log_working_2-way'!$D60))</f>
        <v>1.6250391371672495</v>
      </c>
      <c r="L61" s="37">
        <f t="shared" si="9"/>
        <v>0.3910891089108911</v>
      </c>
      <c r="M61" s="37">
        <f t="shared" si="10"/>
        <v>0.6089108910891089</v>
      </c>
      <c r="N61" s="38">
        <v>157</v>
      </c>
      <c r="O61" s="38">
        <f t="shared" si="11"/>
        <v>93.178861788617866</v>
      </c>
      <c r="P61" s="38">
        <f t="shared" si="12"/>
        <v>57.632911392405056</v>
      </c>
      <c r="Q61" s="38">
        <f t="shared" si="13"/>
        <v>99.367088607594923</v>
      </c>
      <c r="R61" s="38">
        <f t="shared" si="14"/>
        <v>63.821138211382113</v>
      </c>
      <c r="S61" s="39">
        <f t="shared" si="15"/>
        <v>-6.1882268189770571</v>
      </c>
      <c r="T61" s="39">
        <f t="shared" si="16"/>
        <v>-6.1882268189770571</v>
      </c>
      <c r="U61" t="s">
        <v>140</v>
      </c>
      <c r="V61" t="s">
        <v>147</v>
      </c>
      <c r="W61" t="s">
        <v>83</v>
      </c>
      <c r="X61" s="48" t="s">
        <v>466</v>
      </c>
      <c r="Y61" s="41"/>
    </row>
    <row r="62" spans="1:25" ht="15" x14ac:dyDescent="0.25">
      <c r="A62">
        <v>2.25</v>
      </c>
      <c r="B62">
        <v>1.68</v>
      </c>
      <c r="C62" s="29">
        <f t="shared" si="0"/>
        <v>3.9682539682539542E-2</v>
      </c>
      <c r="D62" s="30">
        <f>IF(OR($A62="",$B62=""),"",A62*'MPTO_working_2-way'!$G61)</f>
        <v>2.339285714285714</v>
      </c>
      <c r="E62" s="32">
        <f>IF(OR($A62="",$B62=""),"",B62*'MPTO_working_2-way'!$G61)</f>
        <v>1.7466666666666664</v>
      </c>
      <c r="F62" s="30">
        <f>IF(OR($A62="",$B62=""),"",'MPTO_working_2-way'!D61)</f>
        <v>2.3551401869158877</v>
      </c>
      <c r="G62" s="32">
        <f>IF(OR($A62="",$B62=""),"",'MPTO_working_2-way'!E61)</f>
        <v>1.7379310344827583</v>
      </c>
      <c r="H62" s="30">
        <f>IF(OR($A62="",$B62=""),"",'OddsRatio_working_2-way'!M61)</f>
        <v>2.3558153613666013</v>
      </c>
      <c r="I62" s="30">
        <f>IF(OR($A62="",$B62=""),"",'OddsRatio_working_2-way'!N61)</f>
        <v>1.7375635565834309</v>
      </c>
      <c r="J62" s="30">
        <f>IF('Log_working_2-way'!$D61="","",A62^('Log_working_2-way'!$D61))</f>
        <v>2.3631739395308338</v>
      </c>
      <c r="K62" s="32">
        <f>IF('Log_working_2-way'!$D61="","",B62^('Log_working_2-way'!$D61))</f>
        <v>1.733582099100242</v>
      </c>
      <c r="L62" s="37">
        <f t="shared" si="9"/>
        <v>0.4274809160305344</v>
      </c>
      <c r="M62" s="37">
        <f t="shared" si="10"/>
        <v>0.57251908396946571</v>
      </c>
      <c r="N62" s="38">
        <v>158</v>
      </c>
      <c r="O62" s="38">
        <f t="shared" si="11"/>
        <v>87.777777777777771</v>
      </c>
      <c r="P62" s="38">
        <f t="shared" si="12"/>
        <v>63.952380952380949</v>
      </c>
      <c r="Q62" s="38">
        <f t="shared" si="13"/>
        <v>94.047619047619051</v>
      </c>
      <c r="R62" s="38">
        <f t="shared" si="14"/>
        <v>70.222222222222214</v>
      </c>
      <c r="S62" s="39">
        <f t="shared" si="15"/>
        <v>-6.2698412698412795</v>
      </c>
      <c r="T62" s="39">
        <f t="shared" si="16"/>
        <v>-6.2698412698412653</v>
      </c>
      <c r="U62" t="s">
        <v>138</v>
      </c>
      <c r="V62" t="s">
        <v>74</v>
      </c>
      <c r="W62" t="s">
        <v>83</v>
      </c>
      <c r="X62" s="48" t="s">
        <v>466</v>
      </c>
      <c r="Y62" s="41"/>
    </row>
    <row r="63" spans="1:25" s="50" customFormat="1" ht="15" x14ac:dyDescent="0.25">
      <c r="A63">
        <v>2.31</v>
      </c>
      <c r="B63">
        <v>1.65</v>
      </c>
      <c r="C63" s="29">
        <f t="shared" si="0"/>
        <v>3.8961038961038863E-2</v>
      </c>
      <c r="D63" s="30">
        <f>IF(OR($A63="",$B63=""),"",A63*'MPTO_working_2-way'!$G62)</f>
        <v>2.4</v>
      </c>
      <c r="E63" s="32">
        <f>IF(OR($A63="",$B63=""),"",B63*'MPTO_working_2-way'!$G62)</f>
        <v>1.714285714285714</v>
      </c>
      <c r="F63" s="30">
        <f>IF(OR($A63="",$B63=""),"",'MPTO_working_2-way'!D62)</f>
        <v>2.418848167539267</v>
      </c>
      <c r="G63" s="32">
        <f>IF(OR($A63="",$B63=""),"",'MPTO_working_2-way'!E62)</f>
        <v>1.7047970479704795</v>
      </c>
      <c r="H63" s="30">
        <f>IF(OR($A63="",$B63=""),"",'OddsRatio_working_2-way'!M62)</f>
        <v>2.4196424251848119</v>
      </c>
      <c r="I63" s="30">
        <f>IF(OR($A63="",$B63=""),"",'OddsRatio_working_2-way'!N62)</f>
        <v>1.7044027300535323</v>
      </c>
      <c r="J63" s="30">
        <f>IF('Log_working_2-way'!$D62="","",A63^('Log_working_2-way'!$D62))</f>
        <v>2.4284098319246836</v>
      </c>
      <c r="K63" s="32">
        <f>IF('Log_working_2-way'!$D62="","",B63^('Log_working_2-way'!$D62))</f>
        <v>1.7000791913146875</v>
      </c>
      <c r="L63" s="37">
        <f t="shared" si="9"/>
        <v>0.41666666666666669</v>
      </c>
      <c r="M63" s="37">
        <f t="shared" si="10"/>
        <v>0.58333333333333348</v>
      </c>
      <c r="N63" s="38">
        <v>159</v>
      </c>
      <c r="O63" s="38">
        <f t="shared" si="11"/>
        <v>90.168831168831176</v>
      </c>
      <c r="P63" s="38">
        <f t="shared" si="12"/>
        <v>62.636363636363619</v>
      </c>
      <c r="Q63" s="38">
        <f t="shared" si="13"/>
        <v>96.36363636363636</v>
      </c>
      <c r="R63" s="38">
        <f t="shared" si="14"/>
        <v>68.831168831168824</v>
      </c>
      <c r="S63" s="39">
        <f t="shared" si="15"/>
        <v>-6.1948051948051841</v>
      </c>
      <c r="T63" s="39">
        <f t="shared" si="16"/>
        <v>-6.1948051948052054</v>
      </c>
      <c r="U63" t="s">
        <v>88</v>
      </c>
      <c r="V63" t="s">
        <v>146</v>
      </c>
      <c r="W63" t="s">
        <v>83</v>
      </c>
      <c r="X63" s="48" t="s">
        <v>466</v>
      </c>
      <c r="Y63" s="51"/>
    </row>
    <row r="64" spans="1:25" ht="15" x14ac:dyDescent="0.25">
      <c r="A64">
        <v>2.08</v>
      </c>
      <c r="B64">
        <v>1.79</v>
      </c>
      <c r="C64" s="29">
        <f t="shared" si="0"/>
        <v>3.9428448646325664E-2</v>
      </c>
      <c r="D64" s="30">
        <f>IF(OR($A64="",$B64=""),"",A64*'MPTO_working_2-way'!$G63)</f>
        <v>2.1620111731843576</v>
      </c>
      <c r="E64" s="32">
        <f>IF(OR($A64="",$B64=""),"",B64*'MPTO_working_2-way'!$G63)</f>
        <v>1.8605769230769229</v>
      </c>
      <c r="F64" s="30">
        <f>IF(OR($A64="",$B64=""),"",'MPTO_working_2-way'!D63)</f>
        <v>2.1689385995572641</v>
      </c>
      <c r="G64" s="32">
        <f>IF(OR($A64="",$B64=""),"",'MPTO_working_2-way'!E63)</f>
        <v>1.8554769261437256</v>
      </c>
      <c r="H64" s="30">
        <f>IF(OR($A64="",$B64=""),"",'OddsRatio_working_2-way'!M63)</f>
        <v>2.1692256444309357</v>
      </c>
      <c r="I64" s="30">
        <f>IF(OR($A64="",$B64=""),"",'OddsRatio_working_2-way'!N63)</f>
        <v>1.8552669065744805</v>
      </c>
      <c r="J64" s="30">
        <f>IF('Log_working_2-way'!$D63="","",A64^('Log_working_2-way'!$D63))</f>
        <v>2.1724139714397546</v>
      </c>
      <c r="K64" s="32">
        <f>IF('Log_working_2-way'!$D63="","",B64^('Log_working_2-way'!$D63))</f>
        <v>1.8529410467292624</v>
      </c>
      <c r="L64" s="37">
        <f t="shared" si="9"/>
        <v>0.46253229974160204</v>
      </c>
      <c r="M64" s="37">
        <f t="shared" si="10"/>
        <v>0.53746770025839796</v>
      </c>
      <c r="N64" s="38">
        <v>160</v>
      </c>
      <c r="O64" s="38">
        <f t="shared" si="11"/>
        <v>83.07692307692308</v>
      </c>
      <c r="P64" s="38">
        <f t="shared" si="12"/>
        <v>70.614525139664792</v>
      </c>
      <c r="Q64" s="38">
        <f t="shared" si="13"/>
        <v>89.385474860335194</v>
      </c>
      <c r="R64" s="38">
        <f t="shared" si="14"/>
        <v>76.92307692307692</v>
      </c>
      <c r="S64" s="39">
        <f t="shared" si="15"/>
        <v>-6.3085517834121134</v>
      </c>
      <c r="T64" s="39">
        <f t="shared" si="16"/>
        <v>-6.3085517834121276</v>
      </c>
      <c r="U64" t="s">
        <v>151</v>
      </c>
      <c r="V64" t="s">
        <v>149</v>
      </c>
      <c r="W64" t="s">
        <v>83</v>
      </c>
      <c r="X64" s="48" t="s">
        <v>466</v>
      </c>
      <c r="Y64" s="41"/>
    </row>
    <row r="65" spans="1:25" ht="15" x14ac:dyDescent="0.25">
      <c r="A65">
        <v>2.52</v>
      </c>
      <c r="B65">
        <v>1.56</v>
      </c>
      <c r="C65" s="29">
        <f t="shared" si="0"/>
        <v>3.7851037851037717E-2</v>
      </c>
      <c r="D65" s="30">
        <f>IF(OR($A65="",$B65=""),"",A65*'MPTO_working_2-way'!$G64)</f>
        <v>2.615384615384615</v>
      </c>
      <c r="E65" s="32">
        <f>IF(OR($A65="",$B65=""),"",B65*'MPTO_working_2-way'!$G64)</f>
        <v>1.6190476190476188</v>
      </c>
      <c r="F65" s="30">
        <f>IF(OR($A65="",$B65=""),"",'MPTO_working_2-way'!D64)</f>
        <v>2.646203554119547</v>
      </c>
      <c r="G65" s="32">
        <f>IF(OR($A65="",$B65=""),"",'MPTO_working_2-way'!E64)</f>
        <v>1.6074582924435721</v>
      </c>
      <c r="H65" s="30">
        <f>IF(OR($A65="",$B65=""),"",'OddsRatio_working_2-way'!M64)</f>
        <v>2.6475089420958278</v>
      </c>
      <c r="I65" s="30">
        <f>IF(OR($A65="",$B65=""),"",'OddsRatio_working_2-way'!N64)</f>
        <v>1.6069769786668839</v>
      </c>
      <c r="J65" s="30">
        <f>IF('Log_working_2-way'!$D64="","",A65^('Log_working_2-way'!$D64))</f>
        <v>2.6619886766517245</v>
      </c>
      <c r="K65" s="32">
        <f>IF('Log_working_2-way'!$D64="","",B65^('Log_working_2-way'!$D64))</f>
        <v>1.6016888165654291</v>
      </c>
      <c r="L65" s="37">
        <f t="shared" si="9"/>
        <v>0.38235294117647067</v>
      </c>
      <c r="M65" s="37">
        <f t="shared" si="10"/>
        <v>0.61764705882352944</v>
      </c>
      <c r="N65" s="38">
        <v>161</v>
      </c>
      <c r="O65" s="38">
        <f t="shared" si="11"/>
        <v>97.111111111111114</v>
      </c>
      <c r="P65" s="38">
        <f t="shared" si="12"/>
        <v>57.794871794871788</v>
      </c>
      <c r="Q65" s="38">
        <f t="shared" si="13"/>
        <v>103.20512820512819</v>
      </c>
      <c r="R65" s="38">
        <f t="shared" si="14"/>
        <v>63.888888888888886</v>
      </c>
      <c r="S65" s="39">
        <f t="shared" si="15"/>
        <v>-6.0940170940170759</v>
      </c>
      <c r="T65" s="39">
        <f t="shared" si="16"/>
        <v>-6.0940170940170972</v>
      </c>
      <c r="U65" t="s">
        <v>145</v>
      </c>
      <c r="V65" t="s">
        <v>136</v>
      </c>
      <c r="W65" t="s">
        <v>83</v>
      </c>
      <c r="X65" s="48" t="s">
        <v>466</v>
      </c>
      <c r="Y65" s="41"/>
    </row>
    <row r="66" spans="1:25" ht="15" x14ac:dyDescent="0.25">
      <c r="A66">
        <v>2.37</v>
      </c>
      <c r="B66">
        <v>1.62</v>
      </c>
      <c r="C66" s="29">
        <f t="shared" si="0"/>
        <v>3.9224878887325954E-2</v>
      </c>
      <c r="D66" s="30">
        <f>IF(OR($A66="",$B66=""),"",A66*'MPTO_working_2-way'!$G65)</f>
        <v>2.4629629629629628</v>
      </c>
      <c r="E66" s="32">
        <f>IF(OR($A66="",$B66=""),"",B66*'MPTO_working_2-way'!$G65)</f>
        <v>1.6835443037974682</v>
      </c>
      <c r="F66" s="30">
        <f>IF(OR($A66="",$B66=""),"",'MPTO_working_2-way'!D65)</f>
        <v>2.4855311711011843</v>
      </c>
      <c r="G66" s="32">
        <f>IF(OR($A66="",$B66=""),"",'MPTO_working_2-way'!E65)</f>
        <v>1.6731598901817231</v>
      </c>
      <c r="H66" s="30">
        <f>IF(OR($A66="",$B66=""),"",'OddsRatio_working_2-way'!M65)</f>
        <v>2.4864983751605103</v>
      </c>
      <c r="I66" s="30">
        <f>IF(OR($A66="",$B66=""),"",'OddsRatio_working_2-way'!N65)</f>
        <v>1.672721892408406</v>
      </c>
      <c r="J66" s="30">
        <f>IF('Log_working_2-way'!$D65="","",A66^('Log_working_2-way'!$D65))</f>
        <v>2.4970338824714675</v>
      </c>
      <c r="K66" s="32">
        <f>IF('Log_working_2-way'!$D65="","",B66^('Log_working_2-way'!$D65))</f>
        <v>1.6679875530598065</v>
      </c>
      <c r="L66" s="37">
        <f t="shared" si="9"/>
        <v>0.406015037593985</v>
      </c>
      <c r="M66" s="37">
        <f t="shared" si="10"/>
        <v>0.59398496240601506</v>
      </c>
      <c r="N66" s="38">
        <v>162</v>
      </c>
      <c r="O66" s="38">
        <f t="shared" si="11"/>
        <v>93.645569620253156</v>
      </c>
      <c r="P66" s="38">
        <f t="shared" si="12"/>
        <v>61.999999999999993</v>
      </c>
      <c r="Q66" s="38">
        <f t="shared" si="13"/>
        <v>100</v>
      </c>
      <c r="R66" s="38">
        <f t="shared" si="14"/>
        <v>68.35443037974683</v>
      </c>
      <c r="S66" s="39">
        <f t="shared" si="15"/>
        <v>-6.3544303797468444</v>
      </c>
      <c r="T66" s="39">
        <f t="shared" si="16"/>
        <v>-6.3544303797468373</v>
      </c>
      <c r="U66" t="s">
        <v>139</v>
      </c>
      <c r="V66" t="s">
        <v>153</v>
      </c>
      <c r="W66" t="s">
        <v>83</v>
      </c>
      <c r="X66" s="48" t="s">
        <v>466</v>
      </c>
      <c r="Y66" s="41"/>
    </row>
    <row r="67" spans="1:25" ht="15" x14ac:dyDescent="0.25">
      <c r="A67">
        <v>2.2599999999999998</v>
      </c>
      <c r="B67">
        <v>1.68</v>
      </c>
      <c r="C67" s="29">
        <f t="shared" ref="C67:C130" si="17">IF(OR($A67="",$B67=""),"",(1/A67)+(1/B67)-1)</f>
        <v>3.7715971344289834E-2</v>
      </c>
      <c r="D67" s="30">
        <f>IF(OR($A67="",$B67=""),"",A67*'MPTO_working_2-way'!$G66)</f>
        <v>2.3452380952380949</v>
      </c>
      <c r="E67" s="32">
        <f>IF(OR($A67="",$B67=""),"",B67*'MPTO_working_2-way'!$G66)</f>
        <v>1.7433628318584069</v>
      </c>
      <c r="F67" s="30">
        <f>IF(OR($A67="",$B67=""),"",'MPTO_working_2-way'!D66)</f>
        <v>2.3606068142253167</v>
      </c>
      <c r="G67" s="32">
        <f>IF(OR($A67="",$B67=""),"",'MPTO_working_2-way'!E66)</f>
        <v>1.7349661853408882</v>
      </c>
      <c r="H67" s="30">
        <f>IF(OR($A67="",$B67=""),"",'OddsRatio_working_2-way'!M66)</f>
        <v>2.3612278194595446</v>
      </c>
      <c r="I67" s="30">
        <f>IF(OR($A67="",$B67=""),"",'OddsRatio_working_2-way'!N66)</f>
        <v>1.7346308866924531</v>
      </c>
      <c r="J67" s="30">
        <f>IF('Log_working_2-way'!$D66="","",A67^('Log_working_2-way'!$D66))</f>
        <v>2.3683470446740844</v>
      </c>
      <c r="K67" s="32">
        <f>IF('Log_working_2-way'!$D66="","",B67^('Log_working_2-way'!$D66))</f>
        <v>1.7308087549076629</v>
      </c>
      <c r="L67" s="37">
        <f t="shared" si="9"/>
        <v>0.42639593908629447</v>
      </c>
      <c r="M67" s="37">
        <f t="shared" si="10"/>
        <v>0.57360406091370564</v>
      </c>
      <c r="N67" s="38">
        <v>163</v>
      </c>
      <c r="O67" s="38">
        <f t="shared" si="11"/>
        <v>90.876106194690237</v>
      </c>
      <c r="P67" s="38">
        <f t="shared" si="12"/>
        <v>65.976190476190467</v>
      </c>
      <c r="Q67" s="38">
        <f t="shared" si="13"/>
        <v>97.023809523809518</v>
      </c>
      <c r="R67" s="38">
        <f t="shared" si="14"/>
        <v>72.123893805309734</v>
      </c>
      <c r="S67" s="39">
        <f t="shared" si="15"/>
        <v>-6.1477033291192811</v>
      </c>
      <c r="T67" s="39">
        <f t="shared" si="16"/>
        <v>-6.1477033291192669</v>
      </c>
      <c r="U67" t="s">
        <v>142</v>
      </c>
      <c r="V67" t="s">
        <v>89</v>
      </c>
      <c r="W67" t="s">
        <v>83</v>
      </c>
      <c r="X67" s="48" t="s">
        <v>466</v>
      </c>
      <c r="Y67" s="41"/>
    </row>
    <row r="68" spans="1:25" ht="15" x14ac:dyDescent="0.25">
      <c r="A68">
        <v>1.98</v>
      </c>
      <c r="B68">
        <v>1.89</v>
      </c>
      <c r="C68" s="29">
        <f t="shared" si="17"/>
        <v>3.4151034151034265E-2</v>
      </c>
      <c r="D68" s="30">
        <f>IF(OR($A68="",$B68=""),"",A68*'MPTO_working_2-way'!$G67)</f>
        <v>2.0476190476190479</v>
      </c>
      <c r="E68" s="32">
        <f>IF(OR($A68="",$B68=""),"",B68*'MPTO_working_2-way'!$G67)</f>
        <v>1.9545454545454546</v>
      </c>
      <c r="F68" s="30">
        <f>IF(OR($A68="",$B68=""),"",'MPTO_working_2-way'!D67)</f>
        <v>2.0492853622474128</v>
      </c>
      <c r="G68" s="32">
        <f>IF(OR($A68="",$B68=""),"",'MPTO_working_2-way'!E67)</f>
        <v>1.9530295913574449</v>
      </c>
      <c r="H68" s="30">
        <f>IF(OR($A68="",$B68=""),"",'OddsRatio_working_2-way'!M67)</f>
        <v>2.0493443645942064</v>
      </c>
      <c r="I68" s="30">
        <f>IF(OR($A68="",$B68=""),"",'OddsRatio_working_2-way'!N67)</f>
        <v>1.9529760045804527</v>
      </c>
      <c r="J68" s="30">
        <f>IF('Log_working_2-way'!$D67="","",A68^('Log_working_2-way'!$D67))</f>
        <v>2.0501043431252364</v>
      </c>
      <c r="K68" s="32">
        <f>IF('Log_working_2-way'!$D67="","",B68^('Log_working_2-way'!$D67))</f>
        <v>1.9522863194945297</v>
      </c>
      <c r="L68" s="37">
        <f t="shared" si="9"/>
        <v>0.48837209302325574</v>
      </c>
      <c r="M68" s="37">
        <f t="shared" si="10"/>
        <v>0.51162790697674421</v>
      </c>
      <c r="N68" s="38">
        <v>164</v>
      </c>
      <c r="O68" s="38">
        <f t="shared" si="11"/>
        <v>81.171717171717162</v>
      </c>
      <c r="P68" s="38">
        <f t="shared" si="12"/>
        <v>77.227513227513228</v>
      </c>
      <c r="Q68" s="38">
        <f t="shared" si="13"/>
        <v>86.772486772486786</v>
      </c>
      <c r="R68" s="38">
        <f t="shared" si="14"/>
        <v>82.828282828282838</v>
      </c>
      <c r="S68" s="39">
        <f t="shared" si="15"/>
        <v>-5.6007696007696239</v>
      </c>
      <c r="T68" s="39">
        <f t="shared" si="16"/>
        <v>-5.6007696007696097</v>
      </c>
      <c r="U68" t="s">
        <v>144</v>
      </c>
      <c r="V68" t="s">
        <v>73</v>
      </c>
      <c r="W68" t="s">
        <v>83</v>
      </c>
      <c r="X68" s="48" t="s">
        <v>466</v>
      </c>
      <c r="Y68" s="41"/>
    </row>
    <row r="69" spans="1:25" ht="15" x14ac:dyDescent="0.25">
      <c r="A69">
        <v>2.31</v>
      </c>
      <c r="B69">
        <v>1.65</v>
      </c>
      <c r="C69" s="29">
        <f t="shared" si="17"/>
        <v>3.8961038961038863E-2</v>
      </c>
      <c r="D69" s="30">
        <f>IF(OR($A69="",$B69=""),"",A69*'MPTO_working_2-way'!$G68)</f>
        <v>2.4</v>
      </c>
      <c r="E69" s="32">
        <f>IF(OR($A69="",$B69=""),"",B69*'MPTO_working_2-way'!$G68)</f>
        <v>1.714285714285714</v>
      </c>
      <c r="F69" s="30">
        <f>IF(OR($A69="",$B69=""),"",'MPTO_working_2-way'!D68)</f>
        <v>2.418848167539267</v>
      </c>
      <c r="G69" s="32">
        <f>IF(OR($A69="",$B69=""),"",'MPTO_working_2-way'!E68)</f>
        <v>1.7047970479704795</v>
      </c>
      <c r="H69" s="30">
        <f>IF(OR($A69="",$B69=""),"",'OddsRatio_working_2-way'!M68)</f>
        <v>2.4196424251848119</v>
      </c>
      <c r="I69" s="30">
        <f>IF(OR($A69="",$B69=""),"",'OddsRatio_working_2-way'!N68)</f>
        <v>1.7044027300535323</v>
      </c>
      <c r="J69" s="30">
        <f>IF('Log_working_2-way'!$D68="","",A69^('Log_working_2-way'!$D68))</f>
        <v>2.4284098319246836</v>
      </c>
      <c r="K69" s="32">
        <f>IF('Log_working_2-way'!$D68="","",B69^('Log_working_2-way'!$D68))</f>
        <v>1.7000791913146875</v>
      </c>
      <c r="L69" s="37">
        <f t="shared" ref="L69:L132" si="18">(1/D69)</f>
        <v>0.41666666666666669</v>
      </c>
      <c r="M69" s="37">
        <f t="shared" ref="M69:M132" si="19">(1/E69)</f>
        <v>0.58333333333333348</v>
      </c>
      <c r="N69" s="38">
        <v>165</v>
      </c>
      <c r="O69" s="38">
        <f t="shared" ref="O69:O132" si="20">(1/A69)*((N69*A69)-N69)</f>
        <v>93.571428571428584</v>
      </c>
      <c r="P69" s="38">
        <f t="shared" ref="P69:P132" si="21">(1/B69)*((N69*B69)-N69)</f>
        <v>65</v>
      </c>
      <c r="Q69" s="38">
        <f t="shared" ref="Q69:Q132" si="22">(1/B69)*N69</f>
        <v>100</v>
      </c>
      <c r="R69" s="38">
        <f t="shared" ref="R69:R132" si="23">(1/A69)*N69</f>
        <v>71.428571428571431</v>
      </c>
      <c r="S69" s="39">
        <f t="shared" ref="S69:S132" si="24">O69-Q69</f>
        <v>-6.4285714285714164</v>
      </c>
      <c r="T69" s="39">
        <f t="shared" ref="T69:T132" si="25">P69-R69</f>
        <v>-6.4285714285714306</v>
      </c>
      <c r="U69" t="s">
        <v>137</v>
      </c>
      <c r="V69" t="s">
        <v>143</v>
      </c>
      <c r="W69" t="s">
        <v>83</v>
      </c>
      <c r="X69" s="48" t="s">
        <v>466</v>
      </c>
      <c r="Y69" s="41"/>
    </row>
    <row r="70" spans="1:25" ht="15" x14ac:dyDescent="0.25">
      <c r="A70">
        <v>2.35</v>
      </c>
      <c r="B70">
        <v>1.63</v>
      </c>
      <c r="C70" s="29">
        <f t="shared" si="17"/>
        <v>3.9028847408954404E-2</v>
      </c>
      <c r="D70" s="30">
        <f>IF(OR($A70="",$B70=""),"",A70*'MPTO_working_2-way'!$G69)</f>
        <v>2.4417177914110431</v>
      </c>
      <c r="E70" s="32">
        <f>IF(OR($A70="",$B70=""),"",B70*'MPTO_working_2-way'!$G69)</f>
        <v>1.6936170212765955</v>
      </c>
      <c r="F70" s="30">
        <f>IF(OR($A70="",$B70=""),"",'MPTO_working_2-way'!D69)</f>
        <v>2.4629480790869636</v>
      </c>
      <c r="G70" s="32">
        <f>IF(OR($A70="",$B70=""),"",'MPTO_working_2-way'!E69)</f>
        <v>1.6835512581035048</v>
      </c>
      <c r="H70" s="30">
        <f>IF(OR($A70="",$B70=""),"",'OddsRatio_working_2-way'!M69)</f>
        <v>2.4638501094227996</v>
      </c>
      <c r="I70" s="30">
        <f>IF(OR($A70="",$B70=""),"",'OddsRatio_working_2-way'!N69)</f>
        <v>1.6831300510639733</v>
      </c>
      <c r="J70" s="30">
        <f>IF('Log_working_2-way'!$D69="","",A70^('Log_working_2-way'!$D69))</f>
        <v>2.4737476176576996</v>
      </c>
      <c r="K70" s="32">
        <f>IF('Log_working_2-way'!$D69="","",B70^('Log_working_2-way'!$D69))</f>
        <v>1.6785422334314666</v>
      </c>
      <c r="L70" s="37">
        <f t="shared" si="18"/>
        <v>0.40954773869346733</v>
      </c>
      <c r="M70" s="37">
        <f t="shared" si="19"/>
        <v>0.59045226130653272</v>
      </c>
      <c r="N70" s="38">
        <v>166</v>
      </c>
      <c r="O70" s="38">
        <f t="shared" si="20"/>
        <v>95.361702127659584</v>
      </c>
      <c r="P70" s="38">
        <f t="shared" si="21"/>
        <v>64.159509202453975</v>
      </c>
      <c r="Q70" s="38">
        <f t="shared" si="22"/>
        <v>101.84049079754601</v>
      </c>
      <c r="R70" s="38">
        <f t="shared" si="23"/>
        <v>70.638297872340431</v>
      </c>
      <c r="S70" s="39">
        <f t="shared" si="24"/>
        <v>-6.478788669886427</v>
      </c>
      <c r="T70" s="39">
        <f t="shared" si="25"/>
        <v>-6.4787886698864554</v>
      </c>
      <c r="U70" t="s">
        <v>148</v>
      </c>
      <c r="V70" t="s">
        <v>152</v>
      </c>
      <c r="W70" t="s">
        <v>83</v>
      </c>
      <c r="X70" s="48" t="s">
        <v>466</v>
      </c>
      <c r="Y70" s="41"/>
    </row>
    <row r="71" spans="1:25" ht="15" x14ac:dyDescent="0.25">
      <c r="A71">
        <v>1.93</v>
      </c>
      <c r="B71">
        <v>1.94</v>
      </c>
      <c r="C71" s="29">
        <f t="shared" si="17"/>
        <v>3.3598632551679941E-2</v>
      </c>
      <c r="D71" s="30">
        <f>IF(OR($A71="",$B71=""),"",A71*'MPTO_working_2-way'!$G70)</f>
        <v>1.9948453608247423</v>
      </c>
      <c r="E71" s="32">
        <f>IF(OR($A71="",$B71=""),"",B71*'MPTO_working_2-way'!$G70)</f>
        <v>2.0051813471502591</v>
      </c>
      <c r="F71" s="30">
        <f>IF(OR($A71="",$B71=""),"",'MPTO_working_2-way'!D70)</f>
        <v>1.9946726333173512</v>
      </c>
      <c r="G71" s="32">
        <f>IF(OR($A71="",$B71=""),"",'MPTO_working_2-way'!E70)</f>
        <v>2.0053558995233249</v>
      </c>
      <c r="H71" s="30">
        <f>IF(OR($A71="",$B71=""),"",'OddsRatio_working_2-way'!M70)</f>
        <v>1.9946666286387909</v>
      </c>
      <c r="I71" s="30">
        <f>IF(OR($A71="",$B71=""),"",'OddsRatio_working_2-way'!N70)</f>
        <v>2.0053619687316817</v>
      </c>
      <c r="J71" s="30">
        <f>IF('Log_working_2-way'!$D70="","",A71^('Log_working_2-way'!$D70))</f>
        <v>1.9945880029745278</v>
      </c>
      <c r="K71" s="32">
        <f>IF('Log_working_2-way'!$D70="","",B71^('Log_working_2-way'!$D70))</f>
        <v>2.0054414461156225</v>
      </c>
      <c r="L71" s="37">
        <f t="shared" si="18"/>
        <v>0.50129198966408273</v>
      </c>
      <c r="M71" s="37">
        <f t="shared" si="19"/>
        <v>0.49870801033591733</v>
      </c>
      <c r="N71" s="38">
        <v>167</v>
      </c>
      <c r="O71" s="38">
        <f t="shared" si="20"/>
        <v>80.47150259067358</v>
      </c>
      <c r="P71" s="38">
        <f t="shared" si="21"/>
        <v>80.917525773195891</v>
      </c>
      <c r="Q71" s="38">
        <f t="shared" si="22"/>
        <v>86.082474226804138</v>
      </c>
      <c r="R71" s="38">
        <f t="shared" si="23"/>
        <v>86.528497409326434</v>
      </c>
      <c r="S71" s="39">
        <f t="shared" si="24"/>
        <v>-5.6109716361305573</v>
      </c>
      <c r="T71" s="39">
        <f t="shared" si="25"/>
        <v>-5.6109716361305431</v>
      </c>
      <c r="U71" t="s">
        <v>150</v>
      </c>
      <c r="V71" t="s">
        <v>141</v>
      </c>
      <c r="W71" t="s">
        <v>83</v>
      </c>
      <c r="X71" s="48" t="s">
        <v>466</v>
      </c>
      <c r="Y71" s="41"/>
    </row>
    <row r="72" spans="1:25" ht="15" x14ac:dyDescent="0.25">
      <c r="A72">
        <v>1.79</v>
      </c>
      <c r="B72">
        <v>2.0499999999999998</v>
      </c>
      <c r="C72" s="29">
        <f t="shared" si="17"/>
        <v>4.6464095925875526E-2</v>
      </c>
      <c r="D72" s="30">
        <f>IF(OR($A72="",$B72=""),"",A72*'MPTO_working_2-way'!$G71)</f>
        <v>1.8731707317073172</v>
      </c>
      <c r="E72" s="32">
        <f>IF(OR($A72="",$B72=""),"",B72*'MPTO_working_2-way'!$G71)</f>
        <v>2.1452513966480447</v>
      </c>
      <c r="F72" s="30">
        <f>IF(OR($A72="",$B72=""),"",'MPTO_working_2-way'!D71)</f>
        <v>1.8676676421936633</v>
      </c>
      <c r="G72" s="32">
        <f>IF(OR($A72="",$B72=""),"",'MPTO_working_2-way'!E71)</f>
        <v>2.1525150315295498</v>
      </c>
      <c r="H72" s="30">
        <f>IF(OR($A72="",$B72=""),"",'OddsRatio_working_2-way'!M71)</f>
        <v>1.8673989580239028</v>
      </c>
      <c r="I72" s="30">
        <f>IF(OR($A72="",$B72=""),"",'OddsRatio_working_2-way'!N71)</f>
        <v>2.1528720328165796</v>
      </c>
      <c r="J72" s="30">
        <f>IF('Log_working_2-way'!$D71="","",A72^('Log_working_2-way'!$D71))</f>
        <v>1.8648753168978718</v>
      </c>
      <c r="K72" s="32">
        <f>IF('Log_working_2-way'!$D71="","",B72^('Log_working_2-way'!$D71))</f>
        <v>2.1562360266982945</v>
      </c>
      <c r="L72" s="37">
        <f t="shared" si="18"/>
        <v>0.53385416666666663</v>
      </c>
      <c r="M72" s="37">
        <f t="shared" si="19"/>
        <v>0.46614583333333331</v>
      </c>
      <c r="N72" s="38">
        <v>168</v>
      </c>
      <c r="O72" s="38">
        <f t="shared" si="20"/>
        <v>74.14525139664805</v>
      </c>
      <c r="P72" s="38">
        <f t="shared" si="21"/>
        <v>86.048780487804876</v>
      </c>
      <c r="Q72" s="38">
        <f t="shared" si="22"/>
        <v>81.951219512195124</v>
      </c>
      <c r="R72" s="38">
        <f t="shared" si="23"/>
        <v>93.85474860335195</v>
      </c>
      <c r="S72" s="39">
        <f t="shared" si="24"/>
        <v>-7.8059681155470741</v>
      </c>
      <c r="T72" s="39">
        <f t="shared" si="25"/>
        <v>-7.8059681155470741</v>
      </c>
      <c r="U72" t="s">
        <v>187</v>
      </c>
      <c r="V72" t="s">
        <v>69</v>
      </c>
      <c r="W72" t="s">
        <v>68</v>
      </c>
      <c r="X72" s="48" t="s">
        <v>466</v>
      </c>
      <c r="Y72" s="41"/>
    </row>
    <row r="73" spans="1:25" ht="15" x14ac:dyDescent="0.25">
      <c r="A73">
        <v>1.72</v>
      </c>
      <c r="B73">
        <v>2.15</v>
      </c>
      <c r="C73" s="29">
        <f t="shared" si="17"/>
        <v>4.6511627906976827E-2</v>
      </c>
      <c r="D73" s="30">
        <f>IF(OR($A73="",$B73=""),"",A73*'MPTO_working_2-way'!$G72)</f>
        <v>1.8</v>
      </c>
      <c r="E73" s="32">
        <f>IF(OR($A73="",$B73=""),"",B73*'MPTO_working_2-way'!$G72)</f>
        <v>2.25</v>
      </c>
      <c r="F73" s="30">
        <f>IF(OR($A73="",$B73=""),"",'MPTO_working_2-way'!D72)</f>
        <v>1.7916666666666667</v>
      </c>
      <c r="G73" s="32">
        <f>IF(OR($A73="",$B73=""),"",'MPTO_working_2-way'!E72)</f>
        <v>2.263157894736842</v>
      </c>
      <c r="H73" s="30">
        <f>IF(OR($A73="",$B73=""),"",'OddsRatio_working_2-way'!M72)</f>
        <v>1.7912565680749446</v>
      </c>
      <c r="I73" s="30">
        <f>IF(OR($A73="",$B73=""),"",'OddsRatio_working_2-way'!N72)</f>
        <v>2.2638125740085919</v>
      </c>
      <c r="J73" s="30">
        <f>IF('Log_working_2-way'!$D72="","",A73^('Log_working_2-way'!$D72))</f>
        <v>1.7874398848511364</v>
      </c>
      <c r="K73" s="32">
        <f>IF('Log_working_2-way'!$D72="","",B73^('Log_working_2-way'!$D72))</f>
        <v>2.2699382127289391</v>
      </c>
      <c r="L73" s="37">
        <f t="shared" si="18"/>
        <v>0.55555555555555558</v>
      </c>
      <c r="M73" s="37">
        <f t="shared" si="19"/>
        <v>0.44444444444444442</v>
      </c>
      <c r="N73" s="38">
        <v>169</v>
      </c>
      <c r="O73" s="38">
        <f t="shared" si="20"/>
        <v>70.744186046511629</v>
      </c>
      <c r="P73" s="38">
        <f t="shared" si="21"/>
        <v>90.395348837209283</v>
      </c>
      <c r="Q73" s="38">
        <f t="shared" si="22"/>
        <v>78.604651162790702</v>
      </c>
      <c r="R73" s="38">
        <f t="shared" si="23"/>
        <v>98.255813953488371</v>
      </c>
      <c r="S73" s="39">
        <f t="shared" si="24"/>
        <v>-7.8604651162790731</v>
      </c>
      <c r="T73" s="39">
        <f t="shared" si="25"/>
        <v>-7.8604651162790873</v>
      </c>
      <c r="U73" t="s">
        <v>190</v>
      </c>
      <c r="V73" t="s">
        <v>186</v>
      </c>
      <c r="W73" t="s">
        <v>68</v>
      </c>
      <c r="X73" s="48" t="s">
        <v>466</v>
      </c>
      <c r="Y73" s="41"/>
    </row>
    <row r="74" spans="1:25" ht="15" x14ac:dyDescent="0.25">
      <c r="A74">
        <v>1.98</v>
      </c>
      <c r="B74">
        <v>1.85</v>
      </c>
      <c r="C74" s="29">
        <f t="shared" si="17"/>
        <v>4.5591045591045543E-2</v>
      </c>
      <c r="D74" s="30">
        <f>IF(OR($A74="",$B74=""),"",A74*'MPTO_working_2-way'!$G73)</f>
        <v>2.07027027027027</v>
      </c>
      <c r="E74" s="32">
        <f>IF(OR($A74="",$B74=""),"",B74*'MPTO_working_2-way'!$G73)</f>
        <v>1.9343434343434343</v>
      </c>
      <c r="F74" s="30">
        <f>IF(OR($A74="",$B74=""),"",'MPTO_working_2-way'!D73)</f>
        <v>2.0735918482875744</v>
      </c>
      <c r="G74" s="32">
        <f>IF(OR($A74="",$B74=""),"",'MPTO_working_2-way'!E73)</f>
        <v>1.931452675982072</v>
      </c>
      <c r="H74" s="30">
        <f>IF(OR($A74="",$B74=""),"",'OddsRatio_working_2-way'!M73)</f>
        <v>2.0737509843863182</v>
      </c>
      <c r="I74" s="30">
        <f>IF(OR($A74="",$B74=""),"",'OddsRatio_working_2-way'!N73)</f>
        <v>1.9313146293146641</v>
      </c>
      <c r="J74" s="30">
        <f>IF('Log_working_2-way'!$D73="","",A74^('Log_working_2-way'!$D73))</f>
        <v>2.0752829704469682</v>
      </c>
      <c r="K74" s="32">
        <f>IF('Log_working_2-way'!$D73="","",B74^('Log_working_2-way'!$D73))</f>
        <v>1.9299877590211039</v>
      </c>
      <c r="L74" s="37">
        <f t="shared" si="18"/>
        <v>0.48302872062663194</v>
      </c>
      <c r="M74" s="37">
        <f t="shared" si="19"/>
        <v>0.51697127937336818</v>
      </c>
      <c r="N74" s="38">
        <v>170</v>
      </c>
      <c r="O74" s="38">
        <f t="shared" si="20"/>
        <v>84.14141414141416</v>
      </c>
      <c r="P74" s="38">
        <f t="shared" si="21"/>
        <v>78.108108108108098</v>
      </c>
      <c r="Q74" s="38">
        <f t="shared" si="22"/>
        <v>91.891891891891873</v>
      </c>
      <c r="R74" s="38">
        <f t="shared" si="23"/>
        <v>85.858585858585869</v>
      </c>
      <c r="S74" s="39">
        <f t="shared" si="24"/>
        <v>-7.7504777504777138</v>
      </c>
      <c r="T74" s="39">
        <f t="shared" si="25"/>
        <v>-7.7504777504777707</v>
      </c>
      <c r="U74" t="s">
        <v>76</v>
      </c>
      <c r="V74" t="s">
        <v>263</v>
      </c>
      <c r="W74" t="s">
        <v>68</v>
      </c>
      <c r="X74" s="48" t="s">
        <v>466</v>
      </c>
      <c r="Y74" s="41"/>
    </row>
    <row r="75" spans="1:25" ht="15" x14ac:dyDescent="0.25">
      <c r="A75">
        <v>1.75</v>
      </c>
      <c r="B75">
        <v>2.1</v>
      </c>
      <c r="C75" s="29">
        <f t="shared" si="17"/>
        <v>4.761904761904745E-2</v>
      </c>
      <c r="D75" s="30">
        <f>IF(OR($A75="",$B75=""),"",A75*'MPTO_working_2-way'!$G74)</f>
        <v>1.833333333333333</v>
      </c>
      <c r="E75" s="32">
        <f>IF(OR($A75="",$B75=""),"",B75*'MPTO_working_2-way'!$G74)</f>
        <v>2.1999999999999997</v>
      </c>
      <c r="F75" s="30">
        <f>IF(OR($A75="",$B75=""),"",'MPTO_working_2-way'!D74)</f>
        <v>1.8260869565217388</v>
      </c>
      <c r="G75" s="32">
        <f>IF(OR($A75="",$B75=""),"",'MPTO_working_2-way'!E74)</f>
        <v>2.2105263157894735</v>
      </c>
      <c r="H75" s="30">
        <f>IF(OR($A75="",$B75=""),"",'OddsRatio_working_2-way'!M74)</f>
        <v>1.8257228238447702</v>
      </c>
      <c r="I75" s="30">
        <f>IF(OR($A75="",$B75=""),"",'OddsRatio_working_2-way'!N74)</f>
        <v>2.2110601416389968</v>
      </c>
      <c r="J75" s="30">
        <f>IF('Log_working_2-way'!$D74="","",A75^('Log_working_2-way'!$D74))</f>
        <v>1.8223996182512778</v>
      </c>
      <c r="K75" s="32">
        <f>IF('Log_working_2-way'!$D74="","",B75^('Log_working_2-way'!$D74))</f>
        <v>2.2159538718240408</v>
      </c>
      <c r="L75" s="37">
        <f t="shared" si="18"/>
        <v>0.54545454545454553</v>
      </c>
      <c r="M75" s="37">
        <f t="shared" si="19"/>
        <v>0.45454545454545459</v>
      </c>
      <c r="N75" s="38">
        <v>171</v>
      </c>
      <c r="O75" s="38">
        <f t="shared" si="20"/>
        <v>73.285714285714278</v>
      </c>
      <c r="P75" s="38">
        <f t="shared" si="21"/>
        <v>89.571428571428584</v>
      </c>
      <c r="Q75" s="38">
        <f t="shared" si="22"/>
        <v>81.428571428571431</v>
      </c>
      <c r="R75" s="38">
        <f t="shared" si="23"/>
        <v>97.714285714285708</v>
      </c>
      <c r="S75" s="39">
        <f t="shared" si="24"/>
        <v>-8.142857142857153</v>
      </c>
      <c r="T75" s="39">
        <f t="shared" si="25"/>
        <v>-8.1428571428571246</v>
      </c>
      <c r="U75" t="s">
        <v>156</v>
      </c>
      <c r="V75" t="s">
        <v>191</v>
      </c>
      <c r="W75" t="s">
        <v>68</v>
      </c>
      <c r="X75" s="48" t="s">
        <v>466</v>
      </c>
      <c r="Y75" s="41"/>
    </row>
    <row r="76" spans="1:25" ht="15" x14ac:dyDescent="0.25">
      <c r="A76">
        <v>2.04</v>
      </c>
      <c r="B76">
        <v>1.81</v>
      </c>
      <c r="C76" s="29">
        <f t="shared" si="17"/>
        <v>4.2682266276676373E-2</v>
      </c>
      <c r="D76" s="30">
        <f>IF(OR($A76="",$B76=""),"",A76*'MPTO_working_2-way'!$G75)</f>
        <v>2.1270718232044197</v>
      </c>
      <c r="E76" s="32">
        <f>IF(OR($A76="",$B76=""),"",B76*'MPTO_working_2-way'!$G75)</f>
        <v>1.8872549019607843</v>
      </c>
      <c r="F76" s="30">
        <f>IF(OR($A76="",$B76=""),"",'MPTO_working_2-way'!D75)</f>
        <v>2.1328558225508316</v>
      </c>
      <c r="G76" s="32">
        <f>IF(OR($A76="",$B76=""),"",'MPTO_working_2-way'!E75)</f>
        <v>1.8827248623291861</v>
      </c>
      <c r="H76" s="30">
        <f>IF(OR($A76="",$B76=""),"",'OddsRatio_working_2-way'!M75)</f>
        <v>2.1331154474650633</v>
      </c>
      <c r="I76" s="30">
        <f>IF(OR($A76="",$B76=""),"",'OddsRatio_working_2-way'!N75)</f>
        <v>1.8825226081218283</v>
      </c>
      <c r="J76" s="30">
        <f>IF('Log_working_2-way'!$D75="","",A76^('Log_working_2-way'!$D75))</f>
        <v>2.1357821160163764</v>
      </c>
      <c r="K76" s="32">
        <f>IF('Log_working_2-way'!$D75="","",B76^('Log_working_2-way'!$D75))</f>
        <v>1.8804505599252526</v>
      </c>
      <c r="L76" s="37">
        <f t="shared" si="18"/>
        <v>0.47012987012987018</v>
      </c>
      <c r="M76" s="37">
        <f t="shared" si="19"/>
        <v>0.52987012987012994</v>
      </c>
      <c r="N76" s="38">
        <v>172</v>
      </c>
      <c r="O76" s="38">
        <f t="shared" si="20"/>
        <v>87.686274509803923</v>
      </c>
      <c r="P76" s="38">
        <f t="shared" si="21"/>
        <v>76.972375690607734</v>
      </c>
      <c r="Q76" s="38">
        <f t="shared" si="22"/>
        <v>95.027624309392266</v>
      </c>
      <c r="R76" s="38">
        <f t="shared" si="23"/>
        <v>84.313725490196077</v>
      </c>
      <c r="S76" s="39">
        <f t="shared" si="24"/>
        <v>-7.3413497995883432</v>
      </c>
      <c r="T76" s="39">
        <f t="shared" si="25"/>
        <v>-7.3413497995883432</v>
      </c>
      <c r="U76" t="s">
        <v>189</v>
      </c>
      <c r="V76" t="s">
        <v>188</v>
      </c>
      <c r="W76" t="s">
        <v>68</v>
      </c>
      <c r="X76" s="48" t="s">
        <v>466</v>
      </c>
      <c r="Y76" s="41"/>
    </row>
    <row r="77" spans="1:25" ht="15" x14ac:dyDescent="0.25">
      <c r="A77">
        <v>2.15</v>
      </c>
      <c r="B77">
        <v>1.71</v>
      </c>
      <c r="C77" s="29">
        <f t="shared" si="17"/>
        <v>4.9911600707194248E-2</v>
      </c>
      <c r="D77" s="30">
        <f>IF(OR($A77="",$B77=""),"",A77*'MPTO_working_2-way'!$G76)</f>
        <v>2.2573099415204676</v>
      </c>
      <c r="E77" s="32">
        <f>IF(OR($A77="",$B77=""),"",B77*'MPTO_working_2-way'!$G76)</f>
        <v>1.7953488372093021</v>
      </c>
      <c r="F77" s="30">
        <f>IF(OR($A77="",$B77=""),"",'MPTO_working_2-way'!D76)</f>
        <v>2.2718986559555074</v>
      </c>
      <c r="G77" s="32">
        <f>IF(OR($A77="",$B77=""),"",'MPTO_working_2-way'!E76)</f>
        <v>1.7862261630025504</v>
      </c>
      <c r="H77" s="30">
        <f>IF(OR($A77="",$B77=""),"",'OddsRatio_working_2-way'!M76)</f>
        <v>2.2726815429867573</v>
      </c>
      <c r="I77" s="30">
        <f>IF(OR($A77="",$B77=""),"",'OddsRatio_working_2-way'!N76)</f>
        <v>1.7857425178439978</v>
      </c>
      <c r="J77" s="30">
        <f>IF('Log_working_2-way'!$D76="","",A77^('Log_working_2-way'!$D76))</f>
        <v>2.2795010757196681</v>
      </c>
      <c r="K77" s="32">
        <f>IF('Log_working_2-way'!$D76="","",B77^('Log_working_2-way'!$D76))</f>
        <v>1.7815546379563396</v>
      </c>
      <c r="L77" s="37">
        <f t="shared" si="18"/>
        <v>0.44300518134715028</v>
      </c>
      <c r="M77" s="37">
        <f t="shared" si="19"/>
        <v>0.55699481865284983</v>
      </c>
      <c r="N77" s="38">
        <v>173</v>
      </c>
      <c r="O77" s="38">
        <f t="shared" si="20"/>
        <v>92.534883720930225</v>
      </c>
      <c r="P77" s="38">
        <f t="shared" si="21"/>
        <v>71.830409356725127</v>
      </c>
      <c r="Q77" s="38">
        <f t="shared" si="22"/>
        <v>101.16959064327484</v>
      </c>
      <c r="R77" s="38">
        <f t="shared" si="23"/>
        <v>80.465116279069761</v>
      </c>
      <c r="S77" s="39">
        <f t="shared" si="24"/>
        <v>-8.6347069223446198</v>
      </c>
      <c r="T77" s="39">
        <f t="shared" si="25"/>
        <v>-8.634706922344634</v>
      </c>
      <c r="U77" t="s">
        <v>194</v>
      </c>
      <c r="V77" t="s">
        <v>264</v>
      </c>
      <c r="W77" t="s">
        <v>68</v>
      </c>
      <c r="X77" s="48" t="s">
        <v>466</v>
      </c>
      <c r="Y77" s="41"/>
    </row>
    <row r="78" spans="1:25" ht="15" x14ac:dyDescent="0.25">
      <c r="A78">
        <v>1.87</v>
      </c>
      <c r="B78">
        <v>1.97</v>
      </c>
      <c r="C78" s="29">
        <f t="shared" si="17"/>
        <v>4.2373571486739481E-2</v>
      </c>
      <c r="D78" s="30">
        <f>IF(OR($A78="",$B78=""),"",A78*'MPTO_working_2-way'!$G77)</f>
        <v>1.9492385786802029</v>
      </c>
      <c r="E78" s="32">
        <f>IF(OR($A78="",$B78=""),"",B78*'MPTO_working_2-way'!$G77)</f>
        <v>2.0534759358288768</v>
      </c>
      <c r="F78" s="30">
        <f>IF(OR($A78="",$B78=""),"",'MPTO_working_2-way'!D77)</f>
        <v>1.9471444805623825</v>
      </c>
      <c r="G78" s="32">
        <f>IF(OR($A78="",$B78=""),"",'MPTO_working_2-way'!E77)</f>
        <v>2.0558051284913081</v>
      </c>
      <c r="H78" s="30">
        <f>IF(OR($A78="",$B78=""),"",'OddsRatio_working_2-way'!M77)</f>
        <v>1.9470518552301377</v>
      </c>
      <c r="I78" s="30">
        <f>IF(OR($A78="",$B78=""),"",'OddsRatio_working_2-way'!N77)</f>
        <v>2.0559083903140616</v>
      </c>
      <c r="J78" s="30">
        <f>IF('Log_working_2-way'!$D77="","",A78^('Log_working_2-way'!$D77))</f>
        <v>1.9460927711281228</v>
      </c>
      <c r="K78" s="32">
        <f>IF('Log_working_2-way'!$D77="","",B78^('Log_working_2-way'!$D77))</f>
        <v>2.0569787979748906</v>
      </c>
      <c r="L78" s="37">
        <f t="shared" si="18"/>
        <v>0.51302083333333337</v>
      </c>
      <c r="M78" s="37">
        <f t="shared" si="19"/>
        <v>0.48697916666666674</v>
      </c>
      <c r="N78" s="38">
        <v>174</v>
      </c>
      <c r="O78" s="38">
        <f t="shared" si="20"/>
        <v>80.951871657753998</v>
      </c>
      <c r="P78" s="38">
        <f t="shared" si="21"/>
        <v>85.675126903553277</v>
      </c>
      <c r="Q78" s="38">
        <f t="shared" si="22"/>
        <v>88.324873096446694</v>
      </c>
      <c r="R78" s="38">
        <f t="shared" si="23"/>
        <v>93.048128342245974</v>
      </c>
      <c r="S78" s="39">
        <f t="shared" si="24"/>
        <v>-7.3730014386926968</v>
      </c>
      <c r="T78" s="39">
        <f t="shared" si="25"/>
        <v>-7.3730014386926968</v>
      </c>
      <c r="U78" t="s">
        <v>265</v>
      </c>
      <c r="V78" t="s">
        <v>192</v>
      </c>
      <c r="W78" t="s">
        <v>68</v>
      </c>
      <c r="X78" s="48" t="s">
        <v>466</v>
      </c>
      <c r="Y78" s="41"/>
    </row>
    <row r="79" spans="1:25" ht="15" x14ac:dyDescent="0.25">
      <c r="A79">
        <v>1.88</v>
      </c>
      <c r="B79">
        <v>1.96</v>
      </c>
      <c r="C79" s="29">
        <f t="shared" si="17"/>
        <v>4.2118975249674229E-2</v>
      </c>
      <c r="D79" s="30">
        <f>IF(OR($A79="",$B79=""),"",A79*'MPTO_working_2-way'!$G78)</f>
        <v>1.9591836734693875</v>
      </c>
      <c r="E79" s="32">
        <f>IF(OR($A79="",$B79=""),"",B79*'MPTO_working_2-way'!$G78)</f>
        <v>2.0425531914893615</v>
      </c>
      <c r="F79" s="30">
        <f>IF(OR($A79="",$B79=""),"",'MPTO_working_2-way'!D78)</f>
        <v>1.9575010624734379</v>
      </c>
      <c r="G79" s="32">
        <f>IF(OR($A79="",$B79=""),"",'MPTO_working_2-way'!E78)</f>
        <v>2.044385264092321</v>
      </c>
      <c r="H79" s="30">
        <f>IF(OR($A79="",$B79=""),"",'OddsRatio_working_2-way'!M78)</f>
        <v>1.9574271077563381</v>
      </c>
      <c r="I79" s="30">
        <f>IF(OR($A79="",$B79=""),"",'OddsRatio_working_2-way'!N78)</f>
        <v>2.0444659357341863</v>
      </c>
      <c r="J79" s="30">
        <f>IF('Log_working_2-way'!$D78="","",A79^('Log_working_2-way'!$D78))</f>
        <v>1.9566564264322122</v>
      </c>
      <c r="K79" s="32">
        <f>IF('Log_working_2-way'!$D78="","",B79^('Log_working_2-way'!$D78))</f>
        <v>2.0453073562984208</v>
      </c>
      <c r="L79" s="37">
        <f t="shared" si="18"/>
        <v>0.51041666666666674</v>
      </c>
      <c r="M79" s="37">
        <f t="shared" si="19"/>
        <v>0.48958333333333337</v>
      </c>
      <c r="N79" s="38">
        <v>175</v>
      </c>
      <c r="O79" s="38">
        <f t="shared" si="20"/>
        <v>81.914893617021278</v>
      </c>
      <c r="P79" s="38">
        <f t="shared" si="21"/>
        <v>85.714285714285722</v>
      </c>
      <c r="Q79" s="38">
        <f t="shared" si="22"/>
        <v>89.285714285714292</v>
      </c>
      <c r="R79" s="38">
        <f t="shared" si="23"/>
        <v>93.085106382978722</v>
      </c>
      <c r="S79" s="39">
        <f t="shared" si="24"/>
        <v>-7.370820668693014</v>
      </c>
      <c r="T79" s="39">
        <f t="shared" si="25"/>
        <v>-7.3708206686929998</v>
      </c>
      <c r="U79" t="s">
        <v>266</v>
      </c>
      <c r="V79" t="s">
        <v>193</v>
      </c>
      <c r="W79" t="s">
        <v>68</v>
      </c>
      <c r="X79" s="48" t="s">
        <v>466</v>
      </c>
      <c r="Y79" s="41"/>
    </row>
    <row r="80" spans="1:25" ht="15" x14ac:dyDescent="0.25">
      <c r="A80">
        <v>1.85</v>
      </c>
      <c r="B80">
        <v>1.99</v>
      </c>
      <c r="C80" s="29">
        <f t="shared" si="17"/>
        <v>4.3053103354610656E-2</v>
      </c>
      <c r="D80" s="30">
        <f>IF(OR($A80="",$B80=""),"",A80*'MPTO_working_2-way'!$G79)</f>
        <v>1.9296482412060298</v>
      </c>
      <c r="E80" s="32">
        <f>IF(OR($A80="",$B80=""),"",B80*'MPTO_working_2-way'!$G79)</f>
        <v>2.0756756756756753</v>
      </c>
      <c r="F80" s="30">
        <f>IF(OR($A80="",$B80=""),"",'MPTO_working_2-way'!D79)</f>
        <v>1.9267303414889438</v>
      </c>
      <c r="G80" s="32">
        <f>IF(OR($A80="",$B80=""),"",'MPTO_working_2-way'!E79)</f>
        <v>2.0790625441197226</v>
      </c>
      <c r="H80" s="30">
        <f>IF(OR($A80="",$B80=""),"",'OddsRatio_working_2-way'!M79)</f>
        <v>1.9265990819042815</v>
      </c>
      <c r="I80" s="30">
        <f>IF(OR($A80="",$B80=""),"",'OddsRatio_working_2-way'!N79)</f>
        <v>2.0792154012767514</v>
      </c>
      <c r="J80" s="30">
        <f>IF('Log_working_2-way'!$D79="","",A80^('Log_working_2-way'!$D79))</f>
        <v>1.9252626773989769</v>
      </c>
      <c r="K80" s="32">
        <f>IF('Log_working_2-way'!$D79="","",B80^('Log_working_2-way'!$D79))</f>
        <v>2.0807741676242877</v>
      </c>
      <c r="L80" s="37">
        <f t="shared" si="18"/>
        <v>0.51822916666666674</v>
      </c>
      <c r="M80" s="37">
        <f t="shared" si="19"/>
        <v>0.48177083333333343</v>
      </c>
      <c r="N80" s="38">
        <v>176</v>
      </c>
      <c r="O80" s="38">
        <f t="shared" si="20"/>
        <v>80.86486486486487</v>
      </c>
      <c r="P80" s="38">
        <f t="shared" si="21"/>
        <v>87.557788944723612</v>
      </c>
      <c r="Q80" s="38">
        <f t="shared" si="22"/>
        <v>88.442211055276374</v>
      </c>
      <c r="R80" s="38">
        <f t="shared" si="23"/>
        <v>95.135135135135116</v>
      </c>
      <c r="S80" s="39">
        <f t="shared" si="24"/>
        <v>-7.5773461904115038</v>
      </c>
      <c r="T80" s="39">
        <f t="shared" si="25"/>
        <v>-7.5773461904115038</v>
      </c>
      <c r="U80" t="s">
        <v>90</v>
      </c>
      <c r="V80" t="s">
        <v>267</v>
      </c>
      <c r="W80" t="s">
        <v>68</v>
      </c>
      <c r="X80" s="48" t="s">
        <v>466</v>
      </c>
      <c r="Y80" s="41"/>
    </row>
    <row r="81" spans="1:25" ht="15" x14ac:dyDescent="0.25">
      <c r="A81">
        <v>1.29</v>
      </c>
      <c r="B81">
        <v>3.57</v>
      </c>
      <c r="C81" s="29">
        <f t="shared" si="17"/>
        <v>5.5305843267539512E-2</v>
      </c>
      <c r="D81" s="30">
        <f>IF(OR($A81="",$B81=""),"",A81*'MPTO_working_2-way'!$G80)</f>
        <v>1.3613445378151261</v>
      </c>
      <c r="E81" s="32">
        <f>IF(OR($A81="",$B81=""),"",B81*'MPTO_working_2-way'!$G80)</f>
        <v>3.7674418604651159</v>
      </c>
      <c r="F81" s="30">
        <f>IF(OR($A81="",$B81=""),"",'MPTO_working_2-way'!D80)</f>
        <v>1.3377194893468696</v>
      </c>
      <c r="G81" s="32">
        <f>IF(OR($A81="",$B81=""),"",'MPTO_working_2-way'!E80)</f>
        <v>3.9610372855115461</v>
      </c>
      <c r="H81" s="30">
        <f>IF(OR($A81="",$B81=""),"",'OddsRatio_working_2-way'!M80)</f>
        <v>1.3359173513322435</v>
      </c>
      <c r="I81" s="30">
        <f>IF(OR($A81="",$B81=""),"",'OddsRatio_working_2-way'!N80)</f>
        <v>3.9769227342202278</v>
      </c>
      <c r="J81" s="30">
        <f>IF('Log_working_2-way'!$D80="","",A81^('Log_working_2-way'!$D80))</f>
        <v>1.3248348794091753</v>
      </c>
      <c r="K81" s="32">
        <f>IF('Log_working_2-way'!$D80="","",B81^('Log_working_2-way'!$D80))</f>
        <v>4.0784871430541632</v>
      </c>
      <c r="L81" s="37">
        <f t="shared" si="18"/>
        <v>0.73456790123456783</v>
      </c>
      <c r="M81" s="37">
        <f t="shared" si="19"/>
        <v>0.26543209876543211</v>
      </c>
      <c r="N81" s="38">
        <v>177</v>
      </c>
      <c r="O81" s="38">
        <f t="shared" si="20"/>
        <v>39.79069767441861</v>
      </c>
      <c r="P81" s="38">
        <f t="shared" si="21"/>
        <v>127.42016806722688</v>
      </c>
      <c r="Q81" s="38">
        <f t="shared" si="22"/>
        <v>49.579831932773111</v>
      </c>
      <c r="R81" s="38">
        <f t="shared" si="23"/>
        <v>137.20930232558138</v>
      </c>
      <c r="S81" s="39">
        <f t="shared" si="24"/>
        <v>-9.7891342583545011</v>
      </c>
      <c r="T81" s="39">
        <f t="shared" si="25"/>
        <v>-9.789134258354494</v>
      </c>
      <c r="U81" t="s">
        <v>155</v>
      </c>
      <c r="V81" t="s">
        <v>268</v>
      </c>
      <c r="W81" t="s">
        <v>68</v>
      </c>
      <c r="X81" s="48" t="s">
        <v>466</v>
      </c>
      <c r="Y81" s="41"/>
    </row>
    <row r="82" spans="1:25" ht="15" x14ac:dyDescent="0.25">
      <c r="A82">
        <v>2.31</v>
      </c>
      <c r="B82">
        <v>1.63</v>
      </c>
      <c r="C82" s="29">
        <f t="shared" si="17"/>
        <v>4.6397365415770331E-2</v>
      </c>
      <c r="D82" s="30">
        <f>IF(OR($A82="",$B82=""),"",A82*'MPTO_working_2-way'!$G81)</f>
        <v>2.4171779141104297</v>
      </c>
      <c r="E82" s="32">
        <f>IF(OR($A82="",$B82=""),"",B82*'MPTO_working_2-way'!$G81)</f>
        <v>1.7056277056277056</v>
      </c>
      <c r="F82" s="30">
        <f>IF(OR($A82="",$B82=""),"",'MPTO_working_2-way'!D81)</f>
        <v>2.4407999222117787</v>
      </c>
      <c r="G82" s="32">
        <f>IF(OR($A82="",$B82=""),"",'MPTO_working_2-way'!E81)</f>
        <v>1.6940588936629699</v>
      </c>
      <c r="H82" s="30">
        <f>IF(OR($A82="",$B82=""),"",'OddsRatio_working_2-way'!M81)</f>
        <v>2.442000374259687</v>
      </c>
      <c r="I82" s="30">
        <f>IF(OR($A82="",$B82=""),"",'OddsRatio_working_2-way'!N81)</f>
        <v>1.6934810960180178</v>
      </c>
      <c r="J82" s="30">
        <f>IF('Log_working_2-way'!$D81="","",A82^('Log_working_2-way'!$D81))</f>
        <v>2.4530975525108785</v>
      </c>
      <c r="K82" s="32">
        <f>IF('Log_working_2-way'!$D81="","",B82^('Log_working_2-way'!$D81))</f>
        <v>1.6881850418584505</v>
      </c>
      <c r="L82" s="37">
        <f t="shared" si="18"/>
        <v>0.41370558375634514</v>
      </c>
      <c r="M82" s="37">
        <f t="shared" si="19"/>
        <v>0.58629441624365486</v>
      </c>
      <c r="N82" s="38">
        <v>178</v>
      </c>
      <c r="O82" s="38">
        <f t="shared" si="20"/>
        <v>100.94372294372295</v>
      </c>
      <c r="P82" s="38">
        <f t="shared" si="21"/>
        <v>68.797546012269933</v>
      </c>
      <c r="Q82" s="38">
        <f t="shared" si="22"/>
        <v>109.20245398773007</v>
      </c>
      <c r="R82" s="38">
        <f t="shared" si="23"/>
        <v>77.056277056277054</v>
      </c>
      <c r="S82" s="39">
        <f t="shared" si="24"/>
        <v>-8.2587310440071207</v>
      </c>
      <c r="T82" s="39">
        <f t="shared" si="25"/>
        <v>-8.2587310440071207</v>
      </c>
      <c r="U82" t="s">
        <v>269</v>
      </c>
      <c r="V82" t="s">
        <v>270</v>
      </c>
      <c r="W82" t="s">
        <v>68</v>
      </c>
      <c r="X82" s="48" t="s">
        <v>466</v>
      </c>
      <c r="Y82" s="41"/>
    </row>
    <row r="83" spans="1:25" ht="15" x14ac:dyDescent="0.25">
      <c r="A83">
        <v>1.45</v>
      </c>
      <c r="B83">
        <v>2.73</v>
      </c>
      <c r="C83" s="29">
        <f t="shared" si="17"/>
        <v>5.5955538714159481E-2</v>
      </c>
      <c r="D83" s="30">
        <f>IF(OR($A83="",$B83=""),"",A83*'MPTO_working_2-way'!$G82)</f>
        <v>1.5311355311355312</v>
      </c>
      <c r="E83" s="32">
        <f>IF(OR($A83="",$B83=""),"",B83*'MPTO_working_2-way'!$G82)</f>
        <v>2.8827586206896552</v>
      </c>
      <c r="F83" s="30">
        <f>IF(OR($A83="",$B83=""),"",'MPTO_working_2-way'!D82)</f>
        <v>1.5113104896439822</v>
      </c>
      <c r="G83" s="32">
        <f>IF(OR($A83="",$B83=""),"",'MPTO_working_2-way'!E82)</f>
        <v>2.9557588202352068</v>
      </c>
      <c r="H83" s="30">
        <f>IF(OR($A83="",$B83=""),"",'OddsRatio_working_2-way'!M82)</f>
        <v>1.5100153006885344</v>
      </c>
      <c r="I83" s="30">
        <f>IF(OR($A83="",$B83=""),"",'OddsRatio_working_2-way'!N82)</f>
        <v>2.9607254893136994</v>
      </c>
      <c r="J83" s="30">
        <f>IF('Log_working_2-way'!$D82="","",A83^('Log_working_2-way'!$D82))</f>
        <v>1.5008546902062503</v>
      </c>
      <c r="K83" s="32">
        <f>IF('Log_working_2-way'!$D82="","",B83^('Log_working_2-way'!$D82))</f>
        <v>2.9965870731406712</v>
      </c>
      <c r="L83" s="37">
        <f t="shared" si="18"/>
        <v>0.65311004784688986</v>
      </c>
      <c r="M83" s="37">
        <f t="shared" si="19"/>
        <v>0.34688995215311003</v>
      </c>
      <c r="N83" s="38">
        <v>179</v>
      </c>
      <c r="O83" s="38">
        <f t="shared" si="20"/>
        <v>55.551724137931046</v>
      </c>
      <c r="P83" s="38">
        <f t="shared" si="21"/>
        <v>113.43223443223442</v>
      </c>
      <c r="Q83" s="38">
        <f t="shared" si="22"/>
        <v>65.567765567765562</v>
      </c>
      <c r="R83" s="38">
        <f t="shared" si="23"/>
        <v>123.44827586206897</v>
      </c>
      <c r="S83" s="39">
        <f t="shared" si="24"/>
        <v>-10.016041429834516</v>
      </c>
      <c r="T83" s="39">
        <f t="shared" si="25"/>
        <v>-10.016041429834544</v>
      </c>
      <c r="U83" t="s">
        <v>77</v>
      </c>
      <c r="V83" t="s">
        <v>154</v>
      </c>
      <c r="W83" t="s">
        <v>68</v>
      </c>
      <c r="X83" s="48" t="s">
        <v>466</v>
      </c>
      <c r="Y83" s="41"/>
    </row>
    <row r="84" spans="1:25" ht="15" x14ac:dyDescent="0.25">
      <c r="A84">
        <v>1.92</v>
      </c>
      <c r="B84">
        <v>1.99</v>
      </c>
      <c r="C84" s="29">
        <f t="shared" si="17"/>
        <v>2.3345896147403788E-2</v>
      </c>
      <c r="D84" s="30">
        <f>IF(OR($A84="",$B84=""),"",A84*'MPTO_working_2-way'!$G83)</f>
        <v>1.9648241206030153</v>
      </c>
      <c r="E84" s="32">
        <f>IF(OR($A84="",$B84=""),"",B84*'MPTO_working_2-way'!$G83)</f>
        <v>2.0364583333333335</v>
      </c>
      <c r="F84" s="30">
        <f>IF(OR($A84="",$B84=""),"",'MPTO_working_2-way'!D83)</f>
        <v>1.9640176827387685</v>
      </c>
      <c r="G84" s="32">
        <f>IF(OR($A84="",$B84=""),"",'MPTO_working_2-way'!E83)</f>
        <v>2.0373253705876082</v>
      </c>
      <c r="H84" s="30">
        <f>IF(OR($A84="",$B84=""),"",'OddsRatio_working_2-way'!M83)</f>
        <v>1.9639984073082948</v>
      </c>
      <c r="I84" s="30">
        <f>IF(OR($A84="",$B84=""),"",'OddsRatio_working_2-way'!N83)</f>
        <v>2.0373461122121879</v>
      </c>
      <c r="J84" s="30">
        <f>IF('Log_working_2-way'!$D83="","",A84^('Log_working_2-way'!$D83))</f>
        <v>1.9636346459170313</v>
      </c>
      <c r="K84" s="32">
        <f>IF('Log_working_2-way'!$D83="","",B84^('Log_working_2-way'!$D83))</f>
        <v>2.0377376988644484</v>
      </c>
      <c r="L84" s="37">
        <f t="shared" si="18"/>
        <v>0.50895140664961636</v>
      </c>
      <c r="M84" s="37">
        <f t="shared" si="19"/>
        <v>0.49104859335038359</v>
      </c>
      <c r="N84" s="38">
        <v>180</v>
      </c>
      <c r="O84" s="38">
        <f t="shared" si="20"/>
        <v>86.249999999999986</v>
      </c>
      <c r="P84" s="38">
        <f t="shared" si="21"/>
        <v>89.547738693467323</v>
      </c>
      <c r="Q84" s="38">
        <f t="shared" si="22"/>
        <v>90.452261306532648</v>
      </c>
      <c r="R84" s="38">
        <f t="shared" si="23"/>
        <v>93.75</v>
      </c>
      <c r="S84" s="39">
        <f t="shared" si="24"/>
        <v>-4.2022613065326624</v>
      </c>
      <c r="T84" s="39">
        <f t="shared" si="25"/>
        <v>-4.2022613065326766</v>
      </c>
      <c r="U84" t="s">
        <v>271</v>
      </c>
      <c r="V84" t="s">
        <v>272</v>
      </c>
      <c r="W84" t="s">
        <v>473</v>
      </c>
      <c r="X84" s="48" t="s">
        <v>466</v>
      </c>
      <c r="Y84" s="41"/>
    </row>
    <row r="85" spans="1:25" ht="15" x14ac:dyDescent="0.25">
      <c r="A85">
        <v>2</v>
      </c>
      <c r="B85">
        <v>1.9</v>
      </c>
      <c r="C85" s="29">
        <f t="shared" si="17"/>
        <v>2.631578947368407E-2</v>
      </c>
      <c r="D85" s="30">
        <f>IF(OR($A85="",$B85=""),"",A85*'MPTO_working_2-way'!$G84)</f>
        <v>2.0526315789473681</v>
      </c>
      <c r="E85" s="32">
        <f>IF(OR($A85="",$B85=""),"",B85*'MPTO_working_2-way'!$G84)</f>
        <v>1.9499999999999997</v>
      </c>
      <c r="F85" s="30">
        <f>IF(OR($A85="",$B85=""),"",'MPTO_working_2-way'!D84)</f>
        <v>2.0540540540540539</v>
      </c>
      <c r="G85" s="32">
        <f>IF(OR($A85="",$B85=""),"",'MPTO_working_2-way'!E84)</f>
        <v>1.9487179487179485</v>
      </c>
      <c r="H85" s="30">
        <f>IF(OR($A85="",$B85=""),"",'OddsRatio_working_2-way'!M84)</f>
        <v>2.0540925533894594</v>
      </c>
      <c r="I85" s="30">
        <f>IF(OR($A85="",$B85=""),"",'OddsRatio_working_2-way'!N84)</f>
        <v>1.9486832980505142</v>
      </c>
      <c r="J85" s="30">
        <f>IF('Log_working_2-way'!$D84="","",A85^('Log_working_2-way'!$D84))</f>
        <v>2.0547369052254369</v>
      </c>
      <c r="K85" s="32">
        <f>IF('Log_working_2-way'!$D84="","",B85^('Log_working_2-way'!$D84))</f>
        <v>1.9481037356763915</v>
      </c>
      <c r="L85" s="37">
        <f t="shared" si="18"/>
        <v>0.48717948717948723</v>
      </c>
      <c r="M85" s="37">
        <f t="shared" si="19"/>
        <v>0.51282051282051289</v>
      </c>
      <c r="N85" s="38">
        <v>181</v>
      </c>
      <c r="O85" s="38">
        <f t="shared" si="20"/>
        <v>90.5</v>
      </c>
      <c r="P85" s="38">
        <f t="shared" si="21"/>
        <v>85.736842105263136</v>
      </c>
      <c r="Q85" s="38">
        <f t="shared" si="22"/>
        <v>95.263157894736835</v>
      </c>
      <c r="R85" s="38">
        <f t="shared" si="23"/>
        <v>90.5</v>
      </c>
      <c r="S85" s="39">
        <f t="shared" si="24"/>
        <v>-4.7631578947368354</v>
      </c>
      <c r="T85" s="39">
        <f t="shared" si="25"/>
        <v>-4.7631578947368638</v>
      </c>
      <c r="U85" t="s">
        <v>273</v>
      </c>
      <c r="V85" t="s">
        <v>274</v>
      </c>
      <c r="W85" t="s">
        <v>473</v>
      </c>
      <c r="X85" s="48" t="s">
        <v>466</v>
      </c>
      <c r="Y85" s="41"/>
    </row>
    <row r="86" spans="1:25" ht="15" x14ac:dyDescent="0.25">
      <c r="A86">
        <v>3.06</v>
      </c>
      <c r="B86">
        <v>1.4</v>
      </c>
      <c r="C86" s="29">
        <f t="shared" si="17"/>
        <v>4.1083099906629394E-2</v>
      </c>
      <c r="D86" s="30">
        <f>IF(OR($A86="",$B86=""),"",A86*'MPTO_working_2-way'!$G85)</f>
        <v>3.1857142857142859</v>
      </c>
      <c r="E86" s="32">
        <f>IF(OR($A86="",$B86=""),"",B86*'MPTO_working_2-way'!$G85)</f>
        <v>1.457516339869281</v>
      </c>
      <c r="F86" s="30">
        <f>IF(OR($A86="",$B86=""),"",'MPTO_working_2-way'!D85)</f>
        <v>3.2652439024390247</v>
      </c>
      <c r="G86" s="32">
        <f>IF(OR($A86="",$B86=""),"",'MPTO_working_2-way'!E85)</f>
        <v>1.4414535666218034</v>
      </c>
      <c r="H86" s="30">
        <f>IF(OR($A86="",$B86=""),"",'OddsRatio_working_2-way'!M85)</f>
        <v>3.2693611435820427</v>
      </c>
      <c r="I86" s="30">
        <f>IF(OR($A86="",$B86=""),"",'OddsRatio_working_2-way'!N85)</f>
        <v>1.4406526492392315</v>
      </c>
      <c r="J86" s="30">
        <f>IF('Log_working_2-way'!$D85="","",A86^('Log_working_2-way'!$D85))</f>
        <v>3.3082050167315877</v>
      </c>
      <c r="K86" s="32">
        <f>IF('Log_working_2-way'!$D85="","",B86^('Log_working_2-way'!$D85))</f>
        <v>1.4332370793533979</v>
      </c>
      <c r="L86" s="37">
        <f t="shared" si="18"/>
        <v>0.31390134529147978</v>
      </c>
      <c r="M86" s="37">
        <f t="shared" si="19"/>
        <v>0.68609865470852016</v>
      </c>
      <c r="N86" s="38">
        <v>182</v>
      </c>
      <c r="O86" s="38">
        <f t="shared" si="20"/>
        <v>122.52287581699345</v>
      </c>
      <c r="P86" s="38">
        <f t="shared" si="21"/>
        <v>51.999999999999986</v>
      </c>
      <c r="Q86" s="38">
        <f t="shared" si="22"/>
        <v>130</v>
      </c>
      <c r="R86" s="38">
        <f t="shared" si="23"/>
        <v>59.477124183006538</v>
      </c>
      <c r="S86" s="39">
        <f t="shared" si="24"/>
        <v>-7.477124183006552</v>
      </c>
      <c r="T86" s="39">
        <f t="shared" si="25"/>
        <v>-7.477124183006552</v>
      </c>
      <c r="U86" t="s">
        <v>275</v>
      </c>
      <c r="V86" t="s">
        <v>276</v>
      </c>
      <c r="W86" t="s">
        <v>79</v>
      </c>
      <c r="X86" s="48" t="s">
        <v>466</v>
      </c>
      <c r="Y86" s="41"/>
    </row>
    <row r="87" spans="1:25" ht="15" x14ac:dyDescent="0.25">
      <c r="A87">
        <v>2.39</v>
      </c>
      <c r="B87">
        <v>1.61</v>
      </c>
      <c r="C87" s="29">
        <f t="shared" si="17"/>
        <v>3.9528054263364254E-2</v>
      </c>
      <c r="D87" s="30">
        <f>IF(OR($A87="",$B87=""),"",A87*'MPTO_working_2-way'!$G86)</f>
        <v>2.4844720496894408</v>
      </c>
      <c r="E87" s="32">
        <f>IF(OR($A87="",$B87=""),"",B87*'MPTO_working_2-way'!$G86)</f>
        <v>1.6736401673640164</v>
      </c>
      <c r="F87" s="30">
        <f>IF(OR($A87="",$B87=""),"",'MPTO_working_2-way'!D86)</f>
        <v>2.5084911502982492</v>
      </c>
      <c r="G87" s="32">
        <f>IF(OR($A87="",$B87=""),"",'MPTO_working_2-way'!E86)</f>
        <v>1.6629140646945697</v>
      </c>
      <c r="H87" s="30">
        <f>IF(OR($A87="",$B87=""),"",'OddsRatio_working_2-way'!M86)</f>
        <v>2.5095325516828586</v>
      </c>
      <c r="I87" s="30">
        <f>IF(OR($A87="",$B87=""),"",'OddsRatio_working_2-way'!N86)</f>
        <v>1.6624567313140606</v>
      </c>
      <c r="J87" s="30">
        <f>IF('Log_working_2-way'!$D86="","",A87^('Log_working_2-way'!$D86))</f>
        <v>2.5207624560048121</v>
      </c>
      <c r="K87" s="32">
        <f>IF('Log_working_2-way'!$D86="","",B87^('Log_working_2-way'!$D86))</f>
        <v>1.6575648919074468</v>
      </c>
      <c r="L87" s="37">
        <f t="shared" si="18"/>
        <v>0.40250000000000002</v>
      </c>
      <c r="M87" s="37">
        <f t="shared" si="19"/>
        <v>0.59750000000000014</v>
      </c>
      <c r="N87" s="38">
        <v>183</v>
      </c>
      <c r="O87" s="38">
        <f t="shared" si="20"/>
        <v>106.43096234309623</v>
      </c>
      <c r="P87" s="38">
        <f t="shared" si="21"/>
        <v>69.335403726708066</v>
      </c>
      <c r="Q87" s="38">
        <f t="shared" si="22"/>
        <v>113.66459627329192</v>
      </c>
      <c r="R87" s="38">
        <f t="shared" si="23"/>
        <v>76.56903765690376</v>
      </c>
      <c r="S87" s="39">
        <f t="shared" si="24"/>
        <v>-7.233633930195694</v>
      </c>
      <c r="T87" s="39">
        <f t="shared" si="25"/>
        <v>-7.233633930195694</v>
      </c>
      <c r="U87" t="s">
        <v>277</v>
      </c>
      <c r="V87" t="s">
        <v>70</v>
      </c>
      <c r="W87" t="s">
        <v>79</v>
      </c>
      <c r="X87" s="48" t="s">
        <v>466</v>
      </c>
      <c r="Y87" s="41"/>
    </row>
    <row r="88" spans="1:25" ht="15" x14ac:dyDescent="0.25">
      <c r="A88">
        <v>2.58</v>
      </c>
      <c r="B88">
        <v>1.54</v>
      </c>
      <c r="C88" s="29">
        <f t="shared" si="17"/>
        <v>3.6947548575455569E-2</v>
      </c>
      <c r="D88" s="30">
        <f>IF(OR($A88="",$B88=""),"",A88*'MPTO_working_2-way'!$G87)</f>
        <v>2.6753246753246755</v>
      </c>
      <c r="E88" s="32">
        <f>IF(OR($A88="",$B88=""),"",B88*'MPTO_working_2-way'!$G87)</f>
        <v>1.5968992248062017</v>
      </c>
      <c r="F88" s="30">
        <f>IF(OR($A88="",$B88=""),"",'MPTO_working_2-way'!D87)</f>
        <v>2.7091231419609985</v>
      </c>
      <c r="G88" s="32">
        <f>IF(OR($A88="",$B88=""),"",'MPTO_working_2-way'!E87)</f>
        <v>1.5850953482805394</v>
      </c>
      <c r="H88" s="30">
        <f>IF(OR($A88="",$B88=""),"",'OddsRatio_working_2-way'!M87)</f>
        <v>2.7105338131489622</v>
      </c>
      <c r="I88" s="30">
        <f>IF(OR($A88="",$B88=""),"",'OddsRatio_working_2-way'!N87)</f>
        <v>1.5846128222154678</v>
      </c>
      <c r="J88" s="30">
        <f>IF('Log_working_2-way'!$D87="","",A88^('Log_working_2-way'!$D87))</f>
        <v>2.7264456405419453</v>
      </c>
      <c r="K88" s="32">
        <f>IF('Log_working_2-way'!$D87="","",B88^('Log_working_2-way'!$D87))</f>
        <v>1.5792247242061004</v>
      </c>
      <c r="L88" s="37">
        <f t="shared" si="18"/>
        <v>0.37378640776699024</v>
      </c>
      <c r="M88" s="37">
        <f t="shared" si="19"/>
        <v>0.62621359223300965</v>
      </c>
      <c r="N88" s="38">
        <v>184</v>
      </c>
      <c r="O88" s="38">
        <f t="shared" si="20"/>
        <v>112.68217054263566</v>
      </c>
      <c r="P88" s="38">
        <f t="shared" si="21"/>
        <v>64.519480519480524</v>
      </c>
      <c r="Q88" s="38">
        <f t="shared" si="22"/>
        <v>119.48051948051948</v>
      </c>
      <c r="R88" s="38">
        <f t="shared" si="23"/>
        <v>71.31782945736434</v>
      </c>
      <c r="S88" s="39">
        <f t="shared" si="24"/>
        <v>-6.7983489378838158</v>
      </c>
      <c r="T88" s="39">
        <f t="shared" si="25"/>
        <v>-6.7983489378838158</v>
      </c>
      <c r="U88" t="s">
        <v>278</v>
      </c>
      <c r="V88" t="s">
        <v>279</v>
      </c>
      <c r="W88" t="s">
        <v>79</v>
      </c>
      <c r="X88" s="48" t="s">
        <v>466</v>
      </c>
      <c r="Y88" s="41"/>
    </row>
    <row r="89" spans="1:25" ht="15" x14ac:dyDescent="0.25">
      <c r="A89">
        <v>2.11</v>
      </c>
      <c r="B89">
        <v>1.77</v>
      </c>
      <c r="C89" s="29">
        <f t="shared" si="17"/>
        <v>3.8905400701529036E-2</v>
      </c>
      <c r="D89" s="30">
        <f>IF(OR($A89="",$B89=""),"",A89*'MPTO_working_2-way'!$G88)</f>
        <v>2.1920903954802262</v>
      </c>
      <c r="E89" s="32">
        <f>IF(OR($A89="",$B89=""),"",B89*'MPTO_working_2-way'!$G88)</f>
        <v>1.8388625592417065</v>
      </c>
      <c r="F89" s="30">
        <f>IF(OR($A89="",$B89=""),"",'MPTO_working_2-way'!D88)</f>
        <v>2.2003122514507911</v>
      </c>
      <c r="G89" s="32">
        <f>IF(OR($A89="",$B89=""),"",'MPTO_working_2-way'!E88)</f>
        <v>1.8331165484575556</v>
      </c>
      <c r="H89" s="30">
        <f>IF(OR($A89="",$B89=""),"",'OddsRatio_working_2-way'!M88)</f>
        <v>2.2006491750542465</v>
      </c>
      <c r="I89" s="30">
        <f>IF(OR($A89="",$B89=""),"",'OddsRatio_working_2-way'!N88)</f>
        <v>1.8328827610736662</v>
      </c>
      <c r="J89" s="30">
        <f>IF('Log_working_2-way'!$D88="","",A89^('Log_working_2-way'!$D88))</f>
        <v>2.2044360761738599</v>
      </c>
      <c r="K89" s="32">
        <f>IF('Log_working_2-way'!$D88="","",B89^('Log_working_2-way'!$D88))</f>
        <v>1.8302640711133078</v>
      </c>
      <c r="L89" s="37">
        <f t="shared" si="18"/>
        <v>0.45618556701030921</v>
      </c>
      <c r="M89" s="37">
        <f t="shared" si="19"/>
        <v>0.54381443298969068</v>
      </c>
      <c r="N89" s="38">
        <v>185</v>
      </c>
      <c r="O89" s="38">
        <f t="shared" si="20"/>
        <v>97.322274881516577</v>
      </c>
      <c r="P89" s="38">
        <f t="shared" si="21"/>
        <v>80.480225988700553</v>
      </c>
      <c r="Q89" s="38">
        <f t="shared" si="22"/>
        <v>104.51977401129943</v>
      </c>
      <c r="R89" s="38">
        <f t="shared" si="23"/>
        <v>87.677725118483409</v>
      </c>
      <c r="S89" s="39">
        <f t="shared" si="24"/>
        <v>-7.1974991297828552</v>
      </c>
      <c r="T89" s="39">
        <f t="shared" si="25"/>
        <v>-7.1974991297828552</v>
      </c>
      <c r="U89" t="s">
        <v>84</v>
      </c>
      <c r="V89" t="s">
        <v>280</v>
      </c>
      <c r="W89" t="s">
        <v>79</v>
      </c>
      <c r="X89" s="48" t="s">
        <v>466</v>
      </c>
      <c r="Y89" s="41"/>
    </row>
    <row r="90" spans="1:25" ht="15" x14ac:dyDescent="0.25">
      <c r="A90">
        <v>2.2799999999999998</v>
      </c>
      <c r="B90">
        <v>1.64</v>
      </c>
      <c r="C90" s="29">
        <f t="shared" si="17"/>
        <v>4.8352588789045914E-2</v>
      </c>
      <c r="D90" s="30">
        <f>IF(OR($A90="",$B90=""),"",A90*'MPTO_working_2-way'!$G89)</f>
        <v>2.3902439024390243</v>
      </c>
      <c r="E90" s="32">
        <f>IF(OR($A90="",$B90=""),"",B90*'MPTO_working_2-way'!$G89)</f>
        <v>1.7192982456140351</v>
      </c>
      <c r="F90" s="30">
        <f>IF(OR($A90="",$B90=""),"",'MPTO_working_2-way'!D89)</f>
        <v>2.4130098089829635</v>
      </c>
      <c r="G90" s="32">
        <f>IF(OR($A90="",$B90=""),"",'MPTO_working_2-way'!E89)</f>
        <v>1.7077091706247716</v>
      </c>
      <c r="H90" s="30">
        <f>IF(OR($A90="",$B90=""),"",'OddsRatio_working_2-way'!M89)</f>
        <v>2.4142135623730954</v>
      </c>
      <c r="I90" s="30">
        <f>IF(OR($A90="",$B90=""),"",'OddsRatio_working_2-way'!N89)</f>
        <v>1.7071067811865481</v>
      </c>
      <c r="J90" s="30">
        <f>IF('Log_working_2-way'!$D89="","",A90^('Log_working_2-way'!$D89))</f>
        <v>2.4249171815058794</v>
      </c>
      <c r="K90" s="32">
        <f>IF('Log_working_2-way'!$D89="","",B90^('Log_working_2-way'!$D89))</f>
        <v>1.7017951730654413</v>
      </c>
      <c r="L90" s="37">
        <f t="shared" si="18"/>
        <v>0.41836734693877553</v>
      </c>
      <c r="M90" s="37">
        <f t="shared" si="19"/>
        <v>0.58163265306122447</v>
      </c>
      <c r="N90" s="38">
        <v>186</v>
      </c>
      <c r="O90" s="38">
        <f t="shared" si="20"/>
        <v>104.42105263157895</v>
      </c>
      <c r="P90" s="38">
        <f t="shared" si="21"/>
        <v>72.585365853658516</v>
      </c>
      <c r="Q90" s="38">
        <f t="shared" si="22"/>
        <v>113.41463414634146</v>
      </c>
      <c r="R90" s="38">
        <f t="shared" si="23"/>
        <v>81.578947368421055</v>
      </c>
      <c r="S90" s="39">
        <f t="shared" si="24"/>
        <v>-8.9935815147625107</v>
      </c>
      <c r="T90" s="39">
        <f t="shared" si="25"/>
        <v>-8.9935815147625391</v>
      </c>
      <c r="U90" t="s">
        <v>281</v>
      </c>
      <c r="V90" t="s">
        <v>282</v>
      </c>
      <c r="W90" t="s">
        <v>79</v>
      </c>
      <c r="X90" s="48" t="s">
        <v>466</v>
      </c>
      <c r="Y90" s="41"/>
    </row>
    <row r="91" spans="1:25" ht="15" x14ac:dyDescent="0.25">
      <c r="A91">
        <v>2.68</v>
      </c>
      <c r="B91">
        <v>1.5</v>
      </c>
      <c r="C91" s="29">
        <f t="shared" si="17"/>
        <v>3.9800995024875441E-2</v>
      </c>
      <c r="D91" s="30">
        <f>IF(OR($A91="",$B91=""),"",A91*'MPTO_working_2-way'!$G90)</f>
        <v>2.7866666666666662</v>
      </c>
      <c r="E91" s="32">
        <f>IF(OR($A91="",$B91=""),"",B91*'MPTO_working_2-way'!$G90)</f>
        <v>1.5597014925373132</v>
      </c>
      <c r="F91" s="30">
        <f>IF(OR($A91="",$B91=""),"",'MPTO_working_2-way'!D90)</f>
        <v>2.8309859154929571</v>
      </c>
      <c r="G91" s="32">
        <f>IF(OR($A91="",$B91=""),"",'MPTO_working_2-way'!E90)</f>
        <v>1.546153846153846</v>
      </c>
      <c r="H91" s="30">
        <f>IF(OR($A91="",$B91=""),"",'OddsRatio_working_2-way'!M90)</f>
        <v>2.8330302779823358</v>
      </c>
      <c r="I91" s="30">
        <f>IF(OR($A91="",$B91=""),"",'OddsRatio_working_2-way'!N90)</f>
        <v>1.545544725589981</v>
      </c>
      <c r="J91" s="30">
        <f>IF('Log_working_2-way'!$D90="","",A91^('Log_working_2-way'!$D90))</f>
        <v>2.8541150324126194</v>
      </c>
      <c r="K91" s="32">
        <f>IF('Log_working_2-way'!$D90="","",B91^('Log_working_2-way'!$D90))</f>
        <v>1.5393408620921092</v>
      </c>
      <c r="L91" s="37">
        <f t="shared" si="18"/>
        <v>0.35885167464114837</v>
      </c>
      <c r="M91" s="37">
        <f t="shared" si="19"/>
        <v>0.6411483253588518</v>
      </c>
      <c r="N91" s="38">
        <v>187</v>
      </c>
      <c r="O91" s="38">
        <f t="shared" si="20"/>
        <v>117.22388059701493</v>
      </c>
      <c r="P91" s="38">
        <f t="shared" si="21"/>
        <v>62.333333333333329</v>
      </c>
      <c r="Q91" s="38">
        <f t="shared" si="22"/>
        <v>124.66666666666666</v>
      </c>
      <c r="R91" s="38">
        <f t="shared" si="23"/>
        <v>69.776119402985074</v>
      </c>
      <c r="S91" s="39">
        <f t="shared" si="24"/>
        <v>-7.4427860696517314</v>
      </c>
      <c r="T91" s="39">
        <f t="shared" si="25"/>
        <v>-7.4427860696517456</v>
      </c>
      <c r="U91" t="s">
        <v>283</v>
      </c>
      <c r="V91" t="s">
        <v>284</v>
      </c>
      <c r="W91" t="s">
        <v>79</v>
      </c>
      <c r="X91" s="48" t="s">
        <v>466</v>
      </c>
      <c r="Y91" s="41"/>
    </row>
    <row r="92" spans="1:25" ht="15" x14ac:dyDescent="0.25">
      <c r="A92">
        <v>2.2000000000000002</v>
      </c>
      <c r="B92">
        <v>1.71</v>
      </c>
      <c r="C92" s="29">
        <f t="shared" si="17"/>
        <v>3.9340776182881454E-2</v>
      </c>
      <c r="D92" s="30">
        <f>IF(OR($A92="",$B92=""),"",A92*'MPTO_working_2-way'!$G91)</f>
        <v>2.2865497076023393</v>
      </c>
      <c r="E92" s="32">
        <f>IF(OR($A92="",$B92=""),"",B92*'MPTO_working_2-way'!$G91)</f>
        <v>1.7772727272727273</v>
      </c>
      <c r="F92" s="30">
        <f>IF(OR($A92="",$B92=""),"",'MPTO_working_2-way'!D91)</f>
        <v>2.2995110024449881</v>
      </c>
      <c r="G92" s="32">
        <f>IF(OR($A92="",$B92=""),"",'MPTO_working_2-way'!E91)</f>
        <v>1.7695202257761053</v>
      </c>
      <c r="H92" s="30">
        <f>IF(OR($A92="",$B92=""),"",'OddsRatio_working_2-way'!M91)</f>
        <v>2.3000541700523187</v>
      </c>
      <c r="I92" s="30">
        <f>IF(OR($A92="",$B92=""),"",'OddsRatio_working_2-way'!N91)</f>
        <v>1.7691987172809549</v>
      </c>
      <c r="J92" s="30">
        <f>IF('Log_working_2-way'!$D91="","",A92^('Log_working_2-way'!$D91))</f>
        <v>2.3060522808335469</v>
      </c>
      <c r="K92" s="32">
        <f>IF('Log_working_2-way'!$D91="","",B92^('Log_working_2-way'!$D91))</f>
        <v>1.7656661334886148</v>
      </c>
      <c r="L92" s="37">
        <f t="shared" si="18"/>
        <v>0.4373401534526854</v>
      </c>
      <c r="M92" s="37">
        <f t="shared" si="19"/>
        <v>0.5626598465473146</v>
      </c>
      <c r="N92" s="38">
        <v>188</v>
      </c>
      <c r="O92" s="38">
        <f t="shared" si="20"/>
        <v>102.54545454545455</v>
      </c>
      <c r="P92" s="38">
        <f t="shared" si="21"/>
        <v>78.058479532163744</v>
      </c>
      <c r="Q92" s="38">
        <f t="shared" si="22"/>
        <v>109.94152046783626</v>
      </c>
      <c r="R92" s="38">
        <f t="shared" si="23"/>
        <v>85.454545454545453</v>
      </c>
      <c r="S92" s="39">
        <f t="shared" si="24"/>
        <v>-7.3960659223817089</v>
      </c>
      <c r="T92" s="39">
        <f t="shared" si="25"/>
        <v>-7.3960659223817089</v>
      </c>
      <c r="U92" t="s">
        <v>285</v>
      </c>
      <c r="V92" t="s">
        <v>286</v>
      </c>
      <c r="W92" t="s">
        <v>79</v>
      </c>
      <c r="X92" s="48" t="s">
        <v>466</v>
      </c>
      <c r="Y92" s="41"/>
    </row>
    <row r="93" spans="1:25" ht="15" x14ac:dyDescent="0.25">
      <c r="A93">
        <v>2</v>
      </c>
      <c r="B93">
        <v>1.88</v>
      </c>
      <c r="C93" s="29">
        <f t="shared" si="17"/>
        <v>3.1914893617021267E-2</v>
      </c>
      <c r="D93" s="30">
        <f>IF(OR($A93="",$B93=""),"",A93*'MPTO_working_2-way'!$G92)</f>
        <v>2.0638297872340425</v>
      </c>
      <c r="E93" s="32">
        <f>IF(OR($A93="",$B93=""),"",B93*'MPTO_working_2-way'!$G92)</f>
        <v>1.94</v>
      </c>
      <c r="F93" s="30">
        <f>IF(OR($A93="",$B93=""),"",'MPTO_working_2-way'!D92)</f>
        <v>2.0659340659340657</v>
      </c>
      <c r="G93" s="32">
        <f>IF(OR($A93="",$B93=""),"",'MPTO_working_2-way'!E92)</f>
        <v>1.9381443298969072</v>
      </c>
      <c r="H93" s="30">
        <f>IF(OR($A93="",$B93=""),"",'OddsRatio_working_2-way'!M92)</f>
        <v>2.0660035817780522</v>
      </c>
      <c r="I93" s="30">
        <f>IF(OR($A93="",$B93=""),"",'OddsRatio_working_2-way'!N92)</f>
        <v>1.9380831519646857</v>
      </c>
      <c r="J93" s="30">
        <f>IF('Log_working_2-way'!$D92="","",A93^('Log_working_2-way'!$D92))</f>
        <v>2.0669618454035223</v>
      </c>
      <c r="K93" s="32">
        <f>IF('Log_working_2-way'!$D92="","",B93^('Log_working_2-way'!$D92))</f>
        <v>1.9372406373367297</v>
      </c>
      <c r="L93" s="37">
        <f t="shared" si="18"/>
        <v>0.4845360824742268</v>
      </c>
      <c r="M93" s="37">
        <f t="shared" si="19"/>
        <v>0.51546391752577325</v>
      </c>
      <c r="N93" s="38">
        <v>189</v>
      </c>
      <c r="O93" s="38">
        <f t="shared" si="20"/>
        <v>94.5</v>
      </c>
      <c r="P93" s="38">
        <f t="shared" si="21"/>
        <v>88.468085106382972</v>
      </c>
      <c r="Q93" s="38">
        <f t="shared" si="22"/>
        <v>100.53191489361701</v>
      </c>
      <c r="R93" s="38">
        <f t="shared" si="23"/>
        <v>94.5</v>
      </c>
      <c r="S93" s="39">
        <f t="shared" si="24"/>
        <v>-6.0319148936170137</v>
      </c>
      <c r="T93" s="39">
        <f t="shared" si="25"/>
        <v>-6.0319148936170279</v>
      </c>
      <c r="U93" t="s">
        <v>287</v>
      </c>
      <c r="V93" t="s">
        <v>288</v>
      </c>
      <c r="W93" t="s">
        <v>79</v>
      </c>
      <c r="X93" s="48" t="s">
        <v>466</v>
      </c>
      <c r="Y93" s="41"/>
    </row>
    <row r="94" spans="1:25" ht="15" x14ac:dyDescent="0.25">
      <c r="A94">
        <v>2.52</v>
      </c>
      <c r="B94">
        <v>1.56</v>
      </c>
      <c r="C94" s="29">
        <f t="shared" si="17"/>
        <v>3.7851037851037717E-2</v>
      </c>
      <c r="D94" s="30">
        <f>IF(OR($A94="",$B94=""),"",A94*'MPTO_working_2-way'!$G93)</f>
        <v>2.615384615384615</v>
      </c>
      <c r="E94" s="32">
        <f>IF(OR($A94="",$B94=""),"",B94*'MPTO_working_2-way'!$G93)</f>
        <v>1.6190476190476188</v>
      </c>
      <c r="F94" s="30">
        <f>IF(OR($A94="",$B94=""),"",'MPTO_working_2-way'!D93)</f>
        <v>2.646203554119547</v>
      </c>
      <c r="G94" s="32">
        <f>IF(OR($A94="",$B94=""),"",'MPTO_working_2-way'!E93)</f>
        <v>1.6074582924435721</v>
      </c>
      <c r="H94" s="30">
        <f>IF(OR($A94="",$B94=""),"",'OddsRatio_working_2-way'!M93)</f>
        <v>2.6475089420958278</v>
      </c>
      <c r="I94" s="30">
        <f>IF(OR($A94="",$B94=""),"",'OddsRatio_working_2-way'!N93)</f>
        <v>1.6069769786668839</v>
      </c>
      <c r="J94" s="30">
        <f>IF('Log_working_2-way'!$D93="","",A94^('Log_working_2-way'!$D93))</f>
        <v>2.6619886766517245</v>
      </c>
      <c r="K94" s="32">
        <f>IF('Log_working_2-way'!$D93="","",B94^('Log_working_2-way'!$D93))</f>
        <v>1.6016888165654291</v>
      </c>
      <c r="L94" s="37">
        <f t="shared" si="18"/>
        <v>0.38235294117647067</v>
      </c>
      <c r="M94" s="37">
        <f t="shared" si="19"/>
        <v>0.61764705882352944</v>
      </c>
      <c r="N94" s="38">
        <v>190</v>
      </c>
      <c r="O94" s="38">
        <f t="shared" si="20"/>
        <v>114.60317460317461</v>
      </c>
      <c r="P94" s="38">
        <f t="shared" si="21"/>
        <v>68.205128205128219</v>
      </c>
      <c r="Q94" s="38">
        <f t="shared" si="22"/>
        <v>121.79487179487178</v>
      </c>
      <c r="R94" s="38">
        <f t="shared" si="23"/>
        <v>75.396825396825392</v>
      </c>
      <c r="S94" s="39">
        <f t="shared" si="24"/>
        <v>-7.1916971916971733</v>
      </c>
      <c r="T94" s="39">
        <f t="shared" si="25"/>
        <v>-7.1916971916971733</v>
      </c>
      <c r="U94" t="s">
        <v>289</v>
      </c>
      <c r="V94" t="s">
        <v>290</v>
      </c>
      <c r="W94" t="s">
        <v>79</v>
      </c>
      <c r="X94" s="48" t="s">
        <v>466</v>
      </c>
      <c r="Y94" s="41"/>
    </row>
    <row r="95" spans="1:25" ht="15" x14ac:dyDescent="0.25">
      <c r="A95">
        <v>1.75</v>
      </c>
      <c r="B95">
        <v>2.08</v>
      </c>
      <c r="C95" s="29">
        <f t="shared" si="17"/>
        <v>5.2197802197802012E-2</v>
      </c>
      <c r="D95" s="30">
        <f>IF(OR($A95="",$B95=""),"",A95*'MPTO_working_2-way'!$G94)</f>
        <v>1.8413461538461535</v>
      </c>
      <c r="E95" s="32">
        <f>IF(OR($A95="",$B95=""),"",B95*'MPTO_working_2-way'!$G94)</f>
        <v>2.1885714285714282</v>
      </c>
      <c r="F95" s="30">
        <f>IF(OR($A95="",$B95=""),"",'MPTO_working_2-way'!D94)</f>
        <v>1.8337531486146093</v>
      </c>
      <c r="G95" s="32">
        <f>IF(OR($A95="",$B95=""),"",'MPTO_working_2-way'!E94)</f>
        <v>2.1993957703927487</v>
      </c>
      <c r="H95" s="30">
        <f>IF(OR($A95="",$B95=""),"",'OddsRatio_working_2-way'!M94)</f>
        <v>1.833333333333333</v>
      </c>
      <c r="I95" s="30">
        <f>IF(OR($A95="",$B95=""),"",'OddsRatio_working_2-way'!N94)</f>
        <v>2.1999999999999997</v>
      </c>
      <c r="J95" s="30">
        <f>IF('Log_working_2-way'!$D94="","",A95^('Log_working_2-way'!$D94))</f>
        <v>1.8298388432199988</v>
      </c>
      <c r="K95" s="32">
        <f>IF('Log_working_2-way'!$D94="","",B95^('Log_working_2-way'!$D94))</f>
        <v>2.2050532560252694</v>
      </c>
      <c r="L95" s="37">
        <f t="shared" si="18"/>
        <v>0.54308093994778073</v>
      </c>
      <c r="M95" s="37">
        <f t="shared" si="19"/>
        <v>0.45691906005221938</v>
      </c>
      <c r="N95" s="38">
        <v>191</v>
      </c>
      <c r="O95" s="38">
        <f t="shared" si="20"/>
        <v>81.857142857142847</v>
      </c>
      <c r="P95" s="38">
        <f t="shared" si="21"/>
        <v>99.173076923076934</v>
      </c>
      <c r="Q95" s="38">
        <f t="shared" si="22"/>
        <v>91.826923076923066</v>
      </c>
      <c r="R95" s="38">
        <f t="shared" si="23"/>
        <v>109.14285714285714</v>
      </c>
      <c r="S95" s="39">
        <f t="shared" si="24"/>
        <v>-9.969780219780219</v>
      </c>
      <c r="T95" s="39">
        <f t="shared" si="25"/>
        <v>-9.9697802197802048</v>
      </c>
      <c r="U95" t="s">
        <v>165</v>
      </c>
      <c r="V95" t="s">
        <v>163</v>
      </c>
      <c r="W95" t="s">
        <v>184</v>
      </c>
      <c r="X95" s="48" t="s">
        <v>466</v>
      </c>
      <c r="Y95" s="41"/>
    </row>
    <row r="96" spans="1:25" ht="15" x14ac:dyDescent="0.25">
      <c r="A96">
        <v>2.19</v>
      </c>
      <c r="B96">
        <v>1.69</v>
      </c>
      <c r="C96" s="29">
        <f t="shared" si="17"/>
        <v>4.8336980897571102E-2</v>
      </c>
      <c r="D96" s="30">
        <f>IF(OR($A96="",$B96=""),"",A96*'MPTO_working_2-way'!$G95)</f>
        <v>2.2958579881656807</v>
      </c>
      <c r="E96" s="32">
        <f>IF(OR($A96="",$B96=""),"",B96*'MPTO_working_2-way'!$G95)</f>
        <v>1.7716894977168951</v>
      </c>
      <c r="F96" s="30">
        <f>IF(OR($A96="",$B96=""),"",'MPTO_working_2-way'!D95)</f>
        <v>2.3123926150385805</v>
      </c>
      <c r="G96" s="32">
        <f>IF(OR($A96="",$B96=""),"",'MPTO_working_2-way'!E95)</f>
        <v>1.7619671038537528</v>
      </c>
      <c r="H96" s="30">
        <f>IF(OR($A96="",$B96=""),"",'OddsRatio_working_2-way'!M95)</f>
        <v>2.3132546139874859</v>
      </c>
      <c r="I96" s="30">
        <f>IF(OR($A96="",$B96=""),"",'OddsRatio_working_2-way'!N95)</f>
        <v>1.761466961051567</v>
      </c>
      <c r="J96" s="30">
        <f>IF('Log_working_2-way'!$D95="","",A96^('Log_working_2-way'!$D95))</f>
        <v>2.3209867282319023</v>
      </c>
      <c r="K96" s="32">
        <f>IF('Log_working_2-way'!$D95="","",B96^('Log_working_2-way'!$D95))</f>
        <v>1.7570098765015589</v>
      </c>
      <c r="L96" s="37">
        <f t="shared" si="18"/>
        <v>0.4355670103092783</v>
      </c>
      <c r="M96" s="37">
        <f t="shared" si="19"/>
        <v>0.56443298969072164</v>
      </c>
      <c r="N96" s="38">
        <v>192</v>
      </c>
      <c r="O96" s="38">
        <f t="shared" si="20"/>
        <v>104.32876712328769</v>
      </c>
      <c r="P96" s="38">
        <f t="shared" si="21"/>
        <v>78.390532544378715</v>
      </c>
      <c r="Q96" s="38">
        <f t="shared" si="22"/>
        <v>113.60946745562131</v>
      </c>
      <c r="R96" s="38">
        <f t="shared" si="23"/>
        <v>87.671232876712338</v>
      </c>
      <c r="S96" s="39">
        <f t="shared" si="24"/>
        <v>-9.2807003323336232</v>
      </c>
      <c r="T96" s="39">
        <f t="shared" si="25"/>
        <v>-9.2807003323336232</v>
      </c>
      <c r="U96" t="s">
        <v>291</v>
      </c>
      <c r="V96" t="s">
        <v>164</v>
      </c>
      <c r="W96" t="s">
        <v>184</v>
      </c>
      <c r="X96" s="48" t="s">
        <v>466</v>
      </c>
      <c r="Y96" s="41"/>
    </row>
    <row r="97" spans="1:25" ht="15" x14ac:dyDescent="0.25">
      <c r="A97">
        <v>2.69</v>
      </c>
      <c r="B97">
        <v>1.48</v>
      </c>
      <c r="C97" s="29">
        <f t="shared" si="17"/>
        <v>4.7422887571586525E-2</v>
      </c>
      <c r="D97" s="30">
        <f>IF(OR($A97="",$B97=""),"",A97*'MPTO_working_2-way'!$G96)</f>
        <v>2.8175675675675675</v>
      </c>
      <c r="E97" s="32">
        <f>IF(OR($A97="",$B97=""),"",B97*'MPTO_working_2-way'!$G96)</f>
        <v>1.550185873605948</v>
      </c>
      <c r="F97" s="30">
        <f>IF(OR($A97="",$B97=""),"",'MPTO_working_2-way'!D96)</f>
        <v>2.8732678983833719</v>
      </c>
      <c r="G97" s="32">
        <f>IF(OR($A97="",$B97=""),"",'MPTO_working_2-way'!E96)</f>
        <v>1.5338264755740483</v>
      </c>
      <c r="H97" s="30">
        <f>IF(OR($A97="",$B97=""),"",'OddsRatio_working_2-way'!M96)</f>
        <v>2.8763883748662846</v>
      </c>
      <c r="I97" s="30">
        <f>IF(OR($A97="",$B97=""),"",'OddsRatio_working_2-way'!N96)</f>
        <v>1.5329387100211935</v>
      </c>
      <c r="J97" s="30">
        <f>IF('Log_working_2-way'!$D96="","",A97^('Log_working_2-way'!$D96))</f>
        <v>2.9032528605860972</v>
      </c>
      <c r="K97" s="32">
        <f>IF('Log_working_2-way'!$D96="","",B97^('Log_working_2-way'!$D96))</f>
        <v>1.5254162600807941</v>
      </c>
      <c r="L97" s="37">
        <f t="shared" si="18"/>
        <v>0.35491606714628299</v>
      </c>
      <c r="M97" s="37">
        <f t="shared" si="19"/>
        <v>0.64508393285371701</v>
      </c>
      <c r="N97" s="38">
        <v>193</v>
      </c>
      <c r="O97" s="38">
        <f t="shared" si="20"/>
        <v>121.25278810408922</v>
      </c>
      <c r="P97" s="38">
        <f t="shared" si="21"/>
        <v>62.594594594594582</v>
      </c>
      <c r="Q97" s="38">
        <f t="shared" si="22"/>
        <v>130.40540540540539</v>
      </c>
      <c r="R97" s="38">
        <f t="shared" si="23"/>
        <v>71.74721189591078</v>
      </c>
      <c r="S97" s="39">
        <f t="shared" si="24"/>
        <v>-9.1526173013161696</v>
      </c>
      <c r="T97" s="39">
        <f t="shared" si="25"/>
        <v>-9.152617301316198</v>
      </c>
      <c r="U97" t="s">
        <v>167</v>
      </c>
      <c r="V97" t="s">
        <v>292</v>
      </c>
      <c r="W97" t="s">
        <v>184</v>
      </c>
      <c r="X97" s="48" t="s">
        <v>466</v>
      </c>
      <c r="Y97" s="41"/>
    </row>
    <row r="98" spans="1:25" ht="15" x14ac:dyDescent="0.25">
      <c r="A98">
        <v>1.72</v>
      </c>
      <c r="B98">
        <v>2.2200000000000002</v>
      </c>
      <c r="C98" s="29">
        <f t="shared" si="17"/>
        <v>3.1845799287659737E-2</v>
      </c>
      <c r="D98" s="30">
        <f>IF(OR($A98="",$B98=""),"",A98*'MPTO_working_2-way'!$G97)</f>
        <v>1.7747747747747746</v>
      </c>
      <c r="E98" s="32">
        <f>IF(OR($A98="",$B98=""),"",B98*'MPTO_working_2-way'!$G97)</f>
        <v>2.2906976744186047</v>
      </c>
      <c r="F98" s="30">
        <f>IF(OR($A98="",$B98=""),"",'MPTO_working_2-way'!D97)</f>
        <v>1.7684327528714336</v>
      </c>
      <c r="G98" s="32">
        <f>IF(OR($A98="",$B98=""),"",'MPTO_working_2-way'!E97)</f>
        <v>2.3013500482160079</v>
      </c>
      <c r="H98" s="30">
        <f>IF(OR($A98="",$B98=""),"",'OddsRatio_working_2-way'!M97)</f>
        <v>1.768221279597376</v>
      </c>
      <c r="I98" s="30">
        <f>IF(OR($A98="",$B98=""),"",'OddsRatio_working_2-way'!N97)</f>
        <v>2.3017082793177757</v>
      </c>
      <c r="J98" s="30">
        <f>IF('Log_working_2-way'!$D97="","",A98^('Log_working_2-way'!$D97))</f>
        <v>1.7653459246637417</v>
      </c>
      <c r="K98" s="32">
        <f>IF('Log_working_2-way'!$D97="","",B98^('Log_working_2-way'!$D97))</f>
        <v>2.3065987127837881</v>
      </c>
      <c r="L98" s="37">
        <f t="shared" si="18"/>
        <v>0.56345177664974622</v>
      </c>
      <c r="M98" s="37">
        <f t="shared" si="19"/>
        <v>0.43654822335025378</v>
      </c>
      <c r="N98" s="38">
        <v>194</v>
      </c>
      <c r="O98" s="38">
        <f t="shared" si="20"/>
        <v>81.209302325581405</v>
      </c>
      <c r="P98" s="38">
        <f t="shared" si="21"/>
        <v>106.61261261261264</v>
      </c>
      <c r="Q98" s="38">
        <f t="shared" si="22"/>
        <v>87.387387387387378</v>
      </c>
      <c r="R98" s="38">
        <f t="shared" si="23"/>
        <v>112.79069767441861</v>
      </c>
      <c r="S98" s="39">
        <f t="shared" si="24"/>
        <v>-6.1780850618059731</v>
      </c>
      <c r="T98" s="39">
        <f t="shared" si="25"/>
        <v>-6.1780850618059731</v>
      </c>
      <c r="U98" t="s">
        <v>293</v>
      </c>
      <c r="V98" t="s">
        <v>294</v>
      </c>
      <c r="W98" t="s">
        <v>181</v>
      </c>
      <c r="X98" s="48" t="s">
        <v>466</v>
      </c>
      <c r="Y98" s="41"/>
    </row>
    <row r="99" spans="1:25" ht="15" x14ac:dyDescent="0.25">
      <c r="A99">
        <v>2.15</v>
      </c>
      <c r="B99">
        <v>1.72</v>
      </c>
      <c r="C99" s="29">
        <f t="shared" si="17"/>
        <v>4.6511627906976827E-2</v>
      </c>
      <c r="D99" s="30">
        <f>IF(OR($A99="",$B99=""),"",A99*'MPTO_working_2-way'!$G98)</f>
        <v>2.25</v>
      </c>
      <c r="E99" s="32">
        <f>IF(OR($A99="",$B99=""),"",B99*'MPTO_working_2-way'!$G98)</f>
        <v>1.8</v>
      </c>
      <c r="F99" s="30">
        <f>IF(OR($A99="",$B99=""),"",'MPTO_working_2-way'!D98)</f>
        <v>2.263157894736842</v>
      </c>
      <c r="G99" s="32">
        <f>IF(OR($A99="",$B99=""),"",'MPTO_working_2-way'!E98)</f>
        <v>1.7916666666666667</v>
      </c>
      <c r="H99" s="30">
        <f>IF(OR($A99="",$B99=""),"",'OddsRatio_working_2-way'!M98)</f>
        <v>2.2638125740085919</v>
      </c>
      <c r="I99" s="30">
        <f>IF(OR($A99="",$B99=""),"",'OddsRatio_working_2-way'!N98)</f>
        <v>1.7912565680749446</v>
      </c>
      <c r="J99" s="30">
        <f>IF('Log_working_2-way'!$D98="","",A99^('Log_working_2-way'!$D98))</f>
        <v>2.2699382127289391</v>
      </c>
      <c r="K99" s="32">
        <f>IF('Log_working_2-way'!$D98="","",B99^('Log_working_2-way'!$D98))</f>
        <v>1.7874398848511364</v>
      </c>
      <c r="L99" s="37">
        <f t="shared" si="18"/>
        <v>0.44444444444444442</v>
      </c>
      <c r="M99" s="37">
        <f t="shared" si="19"/>
        <v>0.55555555555555558</v>
      </c>
      <c r="N99" s="38">
        <v>195</v>
      </c>
      <c r="O99" s="38">
        <f t="shared" si="20"/>
        <v>104.30232558139535</v>
      </c>
      <c r="P99" s="38">
        <f t="shared" si="21"/>
        <v>81.627906976744171</v>
      </c>
      <c r="Q99" s="38">
        <f t="shared" si="22"/>
        <v>113.37209302325581</v>
      </c>
      <c r="R99" s="38">
        <f t="shared" si="23"/>
        <v>90.697674418604649</v>
      </c>
      <c r="S99" s="39">
        <f t="shared" si="24"/>
        <v>-9.0697674418604635</v>
      </c>
      <c r="T99" s="39">
        <f t="shared" si="25"/>
        <v>-9.0697674418604777</v>
      </c>
      <c r="U99" t="s">
        <v>295</v>
      </c>
      <c r="V99" t="s">
        <v>296</v>
      </c>
      <c r="W99" t="s">
        <v>181</v>
      </c>
      <c r="X99" s="48" t="s">
        <v>466</v>
      </c>
      <c r="Y99" s="41"/>
    </row>
    <row r="100" spans="1:25" ht="15" x14ac:dyDescent="0.25">
      <c r="A100">
        <v>2.27</v>
      </c>
      <c r="B100">
        <v>1.69</v>
      </c>
      <c r="C100" s="29">
        <f t="shared" si="17"/>
        <v>3.2244610692594433E-2</v>
      </c>
      <c r="D100" s="30">
        <f>IF(OR($A100="",$B100=""),"",A100*'MPTO_working_2-way'!$G99)</f>
        <v>2.3431952662721893</v>
      </c>
      <c r="E100" s="32">
        <f>IF(OR($A100="",$B100=""),"",B100*'MPTO_working_2-way'!$G99)</f>
        <v>1.7444933920704846</v>
      </c>
      <c r="F100" s="30">
        <f>IF(OR($A100="",$B100=""),"",'MPTO_working_2-way'!D99)</f>
        <v>2.3562325338574457</v>
      </c>
      <c r="G100" s="32">
        <f>IF(OR($A100="",$B100=""),"",'MPTO_working_2-way'!E99)</f>
        <v>1.7373366845549443</v>
      </c>
      <c r="H100" s="30">
        <f>IF(OR($A100="",$B100=""),"",'OddsRatio_working_2-way'!M99)</f>
        <v>2.3566796637913199</v>
      </c>
      <c r="I100" s="30">
        <f>IF(OR($A100="",$B100=""),"",'OddsRatio_working_2-way'!N99)</f>
        <v>1.7370936756031574</v>
      </c>
      <c r="J100" s="30">
        <f>IF('Log_working_2-way'!$D99="","",A100^('Log_working_2-way'!$D99))</f>
        <v>2.3626810133503287</v>
      </c>
      <c r="K100" s="32">
        <f>IF('Log_working_2-way'!$D99="","",B100^('Log_working_2-way'!$D99))</f>
        <v>1.733847459679009</v>
      </c>
      <c r="L100" s="37">
        <f t="shared" si="18"/>
        <v>0.4267676767676768</v>
      </c>
      <c r="M100" s="37">
        <f t="shared" si="19"/>
        <v>0.5732323232323232</v>
      </c>
      <c r="N100" s="38">
        <v>196</v>
      </c>
      <c r="O100" s="38">
        <f t="shared" si="20"/>
        <v>109.65638766519824</v>
      </c>
      <c r="P100" s="38">
        <f t="shared" si="21"/>
        <v>80.02366863905327</v>
      </c>
      <c r="Q100" s="38">
        <f t="shared" si="22"/>
        <v>115.97633136094674</v>
      </c>
      <c r="R100" s="38">
        <f t="shared" si="23"/>
        <v>86.343612334801762</v>
      </c>
      <c r="S100" s="39">
        <f t="shared" si="24"/>
        <v>-6.3199436957485062</v>
      </c>
      <c r="T100" s="39">
        <f t="shared" si="25"/>
        <v>-6.319943695748492</v>
      </c>
      <c r="U100" t="s">
        <v>297</v>
      </c>
      <c r="V100" t="s">
        <v>298</v>
      </c>
      <c r="W100" t="s">
        <v>474</v>
      </c>
      <c r="X100" s="48" t="s">
        <v>466</v>
      </c>
      <c r="Y100" s="41"/>
    </row>
    <row r="101" spans="1:25" s="35" customFormat="1" ht="15" x14ac:dyDescent="0.25">
      <c r="A101">
        <v>2.1800000000000002</v>
      </c>
      <c r="B101">
        <v>1.74</v>
      </c>
      <c r="C101" s="29">
        <f t="shared" si="17"/>
        <v>3.3428240008436028E-2</v>
      </c>
      <c r="D101" s="30">
        <f>IF(OR($A101="",$B101=""),"",A101*'MPTO_working_2-way'!$G100)</f>
        <v>2.2528735632183907</v>
      </c>
      <c r="E101" s="32">
        <f>IF(OR($A101="",$B101=""),"",B101*'MPTO_working_2-way'!$G100)</f>
        <v>1.7981651376146788</v>
      </c>
      <c r="F101" s="30">
        <f>IF(OR($A101="",$B101=""),"",'MPTO_working_2-way'!D100)</f>
        <v>2.2624358821424311</v>
      </c>
      <c r="G101" s="32">
        <f>IF(OR($A101="",$B101=""),"",'MPTO_working_2-way'!E100)</f>
        <v>1.7921194368326561</v>
      </c>
      <c r="H101" s="30">
        <f>IF(OR($A101="",$B101=""),"",'OddsRatio_working_2-way'!M100)</f>
        <v>2.26277258229445</v>
      </c>
      <c r="I101" s="30">
        <f>IF(OR($A101="",$B101=""),"",'OddsRatio_working_2-way'!N100)</f>
        <v>1.7919082295744857</v>
      </c>
      <c r="J101" s="30">
        <f>IF('Log_working_2-way'!$D100="","",A101^('Log_working_2-way'!$D100))</f>
        <v>2.2671631499443738</v>
      </c>
      <c r="K101" s="32">
        <f>IF('Log_working_2-way'!$D100="","",B101^('Log_working_2-way'!$D100))</f>
        <v>1.7891643629660847</v>
      </c>
      <c r="L101" s="37">
        <f t="shared" si="18"/>
        <v>0.44387755102040816</v>
      </c>
      <c r="M101" s="37">
        <f t="shared" si="19"/>
        <v>0.55612244897959184</v>
      </c>
      <c r="N101" s="38">
        <v>197</v>
      </c>
      <c r="O101" s="38">
        <f t="shared" si="20"/>
        <v>106.63302752293579</v>
      </c>
      <c r="P101" s="38">
        <f t="shared" si="21"/>
        <v>83.781609195402282</v>
      </c>
      <c r="Q101" s="38">
        <f t="shared" si="22"/>
        <v>113.21839080459769</v>
      </c>
      <c r="R101" s="38">
        <f t="shared" si="23"/>
        <v>90.366972477064209</v>
      </c>
      <c r="S101" s="39">
        <f t="shared" si="24"/>
        <v>-6.5853632816618983</v>
      </c>
      <c r="T101" s="39">
        <f t="shared" si="25"/>
        <v>-6.5853632816619267</v>
      </c>
      <c r="U101" t="s">
        <v>299</v>
      </c>
      <c r="V101" t="s">
        <v>300</v>
      </c>
      <c r="W101" t="s">
        <v>474</v>
      </c>
      <c r="X101" s="48" t="s">
        <v>466</v>
      </c>
      <c r="Y101" s="41"/>
    </row>
    <row r="102" spans="1:25" ht="15" x14ac:dyDescent="0.25">
      <c r="A102">
        <v>2.2799999999999998</v>
      </c>
      <c r="B102">
        <v>1.68</v>
      </c>
      <c r="C102" s="29">
        <f t="shared" si="17"/>
        <v>3.383458646616555E-2</v>
      </c>
      <c r="D102" s="30">
        <f>IF(OR($A102="",$B102=""),"",A102*'MPTO_working_2-way'!$G101)</f>
        <v>2.3571428571428572</v>
      </c>
      <c r="E102" s="32">
        <f>IF(OR($A102="",$B102=""),"",B102*'MPTO_working_2-way'!$G101)</f>
        <v>1.736842105263158</v>
      </c>
      <c r="F102" s="30">
        <f>IF(OR($A102="",$B102=""),"",'MPTO_working_2-way'!D101)</f>
        <v>2.3714710252600297</v>
      </c>
      <c r="G102" s="32">
        <f>IF(OR($A102="",$B102=""),"",'MPTO_working_2-way'!E101)</f>
        <v>1.7291440953412784</v>
      </c>
      <c r="H102" s="30">
        <f>IF(OR($A102="",$B102=""),"",'OddsRatio_working_2-way'!M101)</f>
        <v>2.3719886811400706</v>
      </c>
      <c r="I102" s="30">
        <f>IF(OR($A102="",$B102=""),"",'OddsRatio_working_2-way'!N101)</f>
        <v>1.728868986855663</v>
      </c>
      <c r="J102" s="30">
        <f>IF('Log_working_2-way'!$D101="","",A102^('Log_working_2-way'!$D101))</f>
        <v>2.3786002597874161</v>
      </c>
      <c r="K102" s="32">
        <f>IF('Log_working_2-way'!$D101="","",B102^('Log_working_2-way'!$D101))</f>
        <v>1.7253734306956654</v>
      </c>
      <c r="L102" s="37">
        <f t="shared" si="18"/>
        <v>0.42424242424242425</v>
      </c>
      <c r="M102" s="37">
        <f t="shared" si="19"/>
        <v>0.57575757575757569</v>
      </c>
      <c r="N102" s="38">
        <v>198</v>
      </c>
      <c r="O102" s="38">
        <f t="shared" si="20"/>
        <v>111.15789473684208</v>
      </c>
      <c r="P102" s="38">
        <f t="shared" si="21"/>
        <v>80.142857142857139</v>
      </c>
      <c r="Q102" s="38">
        <f t="shared" si="22"/>
        <v>117.85714285714286</v>
      </c>
      <c r="R102" s="38">
        <f t="shared" si="23"/>
        <v>86.842105263157904</v>
      </c>
      <c r="S102" s="39">
        <f t="shared" si="24"/>
        <v>-6.6992481203007799</v>
      </c>
      <c r="T102" s="39">
        <f t="shared" si="25"/>
        <v>-6.6992481203007657</v>
      </c>
      <c r="U102" t="s">
        <v>301</v>
      </c>
      <c r="V102" t="s">
        <v>302</v>
      </c>
      <c r="W102" t="s">
        <v>474</v>
      </c>
      <c r="X102" s="48" t="s">
        <v>466</v>
      </c>
      <c r="Y102" s="41"/>
    </row>
    <row r="103" spans="1:25" ht="15" x14ac:dyDescent="0.25">
      <c r="A103">
        <v>2.42</v>
      </c>
      <c r="B103">
        <v>1.61</v>
      </c>
      <c r="C103" s="29">
        <f t="shared" si="17"/>
        <v>3.4341152918228035E-2</v>
      </c>
      <c r="D103" s="30">
        <f>IF(OR($A103="",$B103=""),"",A103*'MPTO_working_2-way'!$G102)</f>
        <v>2.5031055900621118</v>
      </c>
      <c r="E103" s="32">
        <f>IF(OR($A103="",$B103=""),"",B103*'MPTO_working_2-way'!$G102)</f>
        <v>1.6652892561983472</v>
      </c>
      <c r="F103" s="30">
        <f>IF(OR($A103="",$B103=""),"",'MPTO_working_2-way'!D102)</f>
        <v>2.5249173741170372</v>
      </c>
      <c r="G103" s="32">
        <f>IF(OR($A103="",$B103=""),"",'MPTO_working_2-way'!E102)</f>
        <v>1.655773235306617</v>
      </c>
      <c r="H103" s="30">
        <f>IF(OR($A103="",$B103=""),"",'OddsRatio_working_2-way'!M102)</f>
        <v>2.5257355119610394</v>
      </c>
      <c r="I103" s="30">
        <f>IF(OR($A103="",$B103=""),"",'OddsRatio_working_2-way'!N102)</f>
        <v>1.6554215931663621</v>
      </c>
      <c r="J103" s="30">
        <f>IF('Log_working_2-way'!$D102="","",A103^('Log_working_2-way'!$D102))</f>
        <v>2.5358767096666233</v>
      </c>
      <c r="K103" s="32">
        <f>IF('Log_working_2-way'!$D102="","",B103^('Log_working_2-way'!$D102))</f>
        <v>1.6510939281167687</v>
      </c>
      <c r="L103" s="37">
        <f t="shared" si="18"/>
        <v>0.39950372208436724</v>
      </c>
      <c r="M103" s="37">
        <f t="shared" si="19"/>
        <v>0.60049627791563276</v>
      </c>
      <c r="N103" s="38">
        <v>199</v>
      </c>
      <c r="O103" s="38">
        <f t="shared" si="20"/>
        <v>116.76859504132231</v>
      </c>
      <c r="P103" s="38">
        <f t="shared" si="21"/>
        <v>75.397515527950333</v>
      </c>
      <c r="Q103" s="38">
        <f t="shared" si="22"/>
        <v>123.60248447204968</v>
      </c>
      <c r="R103" s="38">
        <f t="shared" si="23"/>
        <v>82.231404958677686</v>
      </c>
      <c r="S103" s="39">
        <f t="shared" si="24"/>
        <v>-6.8338894307273677</v>
      </c>
      <c r="T103" s="39">
        <f t="shared" si="25"/>
        <v>-6.8338894307273534</v>
      </c>
      <c r="U103" t="s">
        <v>303</v>
      </c>
      <c r="V103" t="s">
        <v>304</v>
      </c>
      <c r="W103" t="s">
        <v>474</v>
      </c>
      <c r="X103" s="48" t="s">
        <v>466</v>
      </c>
      <c r="Y103" s="41"/>
    </row>
    <row r="104" spans="1:25" ht="15" x14ac:dyDescent="0.25">
      <c r="A104">
        <v>2.2999999999999998</v>
      </c>
      <c r="B104">
        <v>1.67</v>
      </c>
      <c r="C104" s="29">
        <f t="shared" si="17"/>
        <v>3.3585003905233002E-2</v>
      </c>
      <c r="D104" s="30">
        <f>IF(OR($A104="",$B104=""),"",A104*'MPTO_working_2-way'!$G103)</f>
        <v>2.3772455089820359</v>
      </c>
      <c r="E104" s="32">
        <f>IF(OR($A104="",$B104=""),"",B104*'MPTO_working_2-way'!$G103)</f>
        <v>1.7260869565217389</v>
      </c>
      <c r="F104" s="30">
        <f>IF(OR($A104="",$B104=""),"",'MPTO_working_2-way'!D103)</f>
        <v>2.3924011211460603</v>
      </c>
      <c r="G104" s="32">
        <f>IF(OR($A104="",$B104=""),"",'MPTO_working_2-way'!E103)</f>
        <v>1.7181838514873629</v>
      </c>
      <c r="H104" s="30">
        <f>IF(OR($A104="",$B104=""),"",'OddsRatio_working_2-way'!M103)</f>
        <v>2.3929459815307572</v>
      </c>
      <c r="I104" s="30">
        <f>IF(OR($A104="",$B104=""),"",'OddsRatio_working_2-way'!N103)</f>
        <v>1.7179029289427752</v>
      </c>
      <c r="J104" s="30">
        <f>IF('Log_working_2-way'!$D103="","",A104^('Log_working_2-way'!$D103))</f>
        <v>2.399943779582375</v>
      </c>
      <c r="K104" s="32">
        <f>IF('Log_working_2-way'!$D103="","",B104^('Log_working_2-way'!$D103))</f>
        <v>1.7143143993241288</v>
      </c>
      <c r="L104" s="37">
        <f t="shared" si="18"/>
        <v>0.42065491183879095</v>
      </c>
      <c r="M104" s="37">
        <f t="shared" si="19"/>
        <v>0.57934508816120911</v>
      </c>
      <c r="N104" s="38">
        <v>200</v>
      </c>
      <c r="O104" s="38">
        <f t="shared" si="20"/>
        <v>113.04347826086955</v>
      </c>
      <c r="P104" s="38">
        <f t="shared" si="21"/>
        <v>80.239520958083844</v>
      </c>
      <c r="Q104" s="38">
        <f t="shared" si="22"/>
        <v>119.76047904191618</v>
      </c>
      <c r="R104" s="38">
        <f t="shared" si="23"/>
        <v>86.956521739130437</v>
      </c>
      <c r="S104" s="39">
        <f t="shared" si="24"/>
        <v>-6.7170007810466359</v>
      </c>
      <c r="T104" s="39">
        <f t="shared" si="25"/>
        <v>-6.7170007810465933</v>
      </c>
      <c r="U104" t="s">
        <v>305</v>
      </c>
      <c r="V104" t="s">
        <v>306</v>
      </c>
      <c r="W104" t="s">
        <v>474</v>
      </c>
      <c r="X104" s="48" t="s">
        <v>466</v>
      </c>
      <c r="Y104" s="41"/>
    </row>
    <row r="105" spans="1:25" ht="15" x14ac:dyDescent="0.25">
      <c r="A105">
        <v>2.09</v>
      </c>
      <c r="B105">
        <v>1.81</v>
      </c>
      <c r="C105" s="29">
        <f t="shared" si="17"/>
        <v>3.0955087366835166E-2</v>
      </c>
      <c r="D105" s="30">
        <f>IF(OR($A105="",$B105=""),"",A105*'MPTO_working_2-way'!$G104)</f>
        <v>2.1546961325966851</v>
      </c>
      <c r="E105" s="32">
        <f>IF(OR($A105="",$B105=""),"",B105*'MPTO_working_2-way'!$G104)</f>
        <v>1.8660287081339717</v>
      </c>
      <c r="F105" s="30">
        <f>IF(OR($A105="",$B105=""),"",'MPTO_working_2-way'!D104)</f>
        <v>2.159867538325388</v>
      </c>
      <c r="G105" s="32">
        <f>IF(OR($A105="",$B105=""),"",'MPTO_working_2-way'!E104)</f>
        <v>1.8621674173619833</v>
      </c>
      <c r="H105" s="30">
        <f>IF(OR($A105="",$B105=""),"",'OddsRatio_working_2-way'!M104)</f>
        <v>2.1600340565456171</v>
      </c>
      <c r="I105" s="30">
        <f>IF(OR($A105="",$B105=""),"",'OddsRatio_working_2-way'!N104)</f>
        <v>1.8620436566990362</v>
      </c>
      <c r="J105" s="30">
        <f>IF('Log_working_2-way'!$D104="","",A105^('Log_working_2-way'!$D104))</f>
        <v>2.1623937828196005</v>
      </c>
      <c r="K105" s="32">
        <f>IF('Log_working_2-way'!$D104="","",B105^('Log_working_2-way'!$D104))</f>
        <v>1.8602936584659731</v>
      </c>
      <c r="L105" s="37">
        <f t="shared" si="18"/>
        <v>0.46410256410256412</v>
      </c>
      <c r="M105" s="37">
        <f t="shared" si="19"/>
        <v>0.53589743589743577</v>
      </c>
      <c r="N105" s="38">
        <v>201</v>
      </c>
      <c r="O105" s="38">
        <f t="shared" si="20"/>
        <v>104.82775119617224</v>
      </c>
      <c r="P105" s="38">
        <f t="shared" si="21"/>
        <v>89.950276243093924</v>
      </c>
      <c r="Q105" s="38">
        <f t="shared" si="22"/>
        <v>111.04972375690609</v>
      </c>
      <c r="R105" s="38">
        <f t="shared" si="23"/>
        <v>96.172248803827756</v>
      </c>
      <c r="S105" s="39">
        <f t="shared" si="24"/>
        <v>-6.2219725607338461</v>
      </c>
      <c r="T105" s="39">
        <f t="shared" si="25"/>
        <v>-6.2219725607338319</v>
      </c>
      <c r="U105" t="s">
        <v>307</v>
      </c>
      <c r="V105" t="s">
        <v>308</v>
      </c>
      <c r="W105" t="s">
        <v>474</v>
      </c>
      <c r="X105" s="48" t="s">
        <v>466</v>
      </c>
      <c r="Y105" s="41"/>
    </row>
    <row r="106" spans="1:25" ht="15" x14ac:dyDescent="0.25">
      <c r="A106">
        <v>2.21</v>
      </c>
      <c r="B106">
        <v>1.72</v>
      </c>
      <c r="C106" s="29">
        <f t="shared" si="17"/>
        <v>3.3884036620014824E-2</v>
      </c>
      <c r="D106" s="30">
        <f>IF(OR($A106="",$B106=""),"",A106*'MPTO_working_2-way'!$G105)</f>
        <v>2.2848837209302326</v>
      </c>
      <c r="E106" s="32">
        <f>IF(OR($A106="",$B106=""),"",B106*'MPTO_working_2-way'!$G105)</f>
        <v>1.7782805429864255</v>
      </c>
      <c r="F106" s="30">
        <f>IF(OR($A106="",$B106=""),"",'MPTO_working_2-way'!D105)</f>
        <v>2.2959652089876781</v>
      </c>
      <c r="G106" s="32">
        <f>IF(OR($A106="",$B106=""),"",'MPTO_working_2-way'!E105)</f>
        <v>1.7716256524981358</v>
      </c>
      <c r="H106" s="30">
        <f>IF(OR($A106="",$B106=""),"",'OddsRatio_working_2-way'!M105)</f>
        <v>2.2963624321753371</v>
      </c>
      <c r="I106" s="30">
        <f>IF(OR($A106="",$B106=""),"",'OddsRatio_working_2-way'!N105)</f>
        <v>1.7713892158398703</v>
      </c>
      <c r="J106" s="30">
        <f>IF('Log_working_2-way'!$D105="","",A106^('Log_working_2-way'!$D105))</f>
        <v>2.3014598613122459</v>
      </c>
      <c r="K106" s="32">
        <f>IF('Log_working_2-way'!$D105="","",B106^('Log_working_2-way'!$D105))</f>
        <v>1.7683679149287428</v>
      </c>
      <c r="L106" s="37">
        <f t="shared" si="18"/>
        <v>0.43765903307888038</v>
      </c>
      <c r="M106" s="37">
        <f t="shared" si="19"/>
        <v>0.56234096692111957</v>
      </c>
      <c r="N106" s="38">
        <v>202</v>
      </c>
      <c r="O106" s="38">
        <f t="shared" si="20"/>
        <v>110.59728506787332</v>
      </c>
      <c r="P106" s="38">
        <f t="shared" si="21"/>
        <v>84.558139534883722</v>
      </c>
      <c r="Q106" s="38">
        <f t="shared" si="22"/>
        <v>117.44186046511629</v>
      </c>
      <c r="R106" s="38">
        <f t="shared" si="23"/>
        <v>91.402714932126699</v>
      </c>
      <c r="S106" s="39">
        <f t="shared" si="24"/>
        <v>-6.844575397242977</v>
      </c>
      <c r="T106" s="39">
        <f t="shared" si="25"/>
        <v>-6.844575397242977</v>
      </c>
      <c r="U106" t="s">
        <v>309</v>
      </c>
      <c r="V106" t="s">
        <v>310</v>
      </c>
      <c r="W106" t="s">
        <v>474</v>
      </c>
      <c r="X106" s="48" t="s">
        <v>466</v>
      </c>
      <c r="Y106" s="41"/>
    </row>
    <row r="107" spans="1:25" ht="15" x14ac:dyDescent="0.25">
      <c r="A107">
        <v>1.79</v>
      </c>
      <c r="B107">
        <v>2.1</v>
      </c>
      <c r="C107" s="29">
        <f t="shared" si="17"/>
        <v>3.4849694067571102E-2</v>
      </c>
      <c r="D107" s="30">
        <f>IF(OR($A107="",$B107=""),"",A107*'MPTO_working_2-way'!$G106)</f>
        <v>1.8523809523809522</v>
      </c>
      <c r="E107" s="32">
        <f>IF(OR($A107="",$B107=""),"",B107*'MPTO_working_2-way'!$G106)</f>
        <v>2.1731843575418992</v>
      </c>
      <c r="F107" s="30">
        <f>IF(OR($A107="",$B107=""),"",'MPTO_working_2-way'!D106)</f>
        <v>1.8476284099287292</v>
      </c>
      <c r="G107" s="32">
        <f>IF(OR($A107="",$B107=""),"",'MPTO_working_2-way'!E106)</f>
        <v>2.1797622499275153</v>
      </c>
      <c r="H107" s="30">
        <f>IF(OR($A107="",$B107=""),"",'OddsRatio_working_2-way'!M106)</f>
        <v>1.8474560862851939</v>
      </c>
      <c r="I107" s="30">
        <f>IF(OR($A107="",$B107=""),"",'OddsRatio_working_2-way'!N106)</f>
        <v>2.1800021454603971</v>
      </c>
      <c r="J107" s="30">
        <f>IF('Log_working_2-way'!$D106="","",A107^('Log_working_2-way'!$D106))</f>
        <v>1.8452962428833544</v>
      </c>
      <c r="K107" s="32">
        <f>IF('Log_working_2-way'!$D106="","",B107^('Log_working_2-way'!$D106))</f>
        <v>2.1830172065936067</v>
      </c>
      <c r="L107" s="37">
        <f t="shared" si="18"/>
        <v>0.53984575835475579</v>
      </c>
      <c r="M107" s="37">
        <f t="shared" si="19"/>
        <v>0.46015424164524427</v>
      </c>
      <c r="N107" s="38">
        <v>203</v>
      </c>
      <c r="O107" s="38">
        <f t="shared" si="20"/>
        <v>89.592178770949715</v>
      </c>
      <c r="P107" s="38">
        <f t="shared" si="21"/>
        <v>106.33333333333333</v>
      </c>
      <c r="Q107" s="38">
        <f t="shared" si="22"/>
        <v>96.666666666666657</v>
      </c>
      <c r="R107" s="38">
        <f t="shared" si="23"/>
        <v>113.40782122905027</v>
      </c>
      <c r="S107" s="39">
        <f t="shared" si="24"/>
        <v>-7.0744878957169419</v>
      </c>
      <c r="T107" s="39">
        <f t="shared" si="25"/>
        <v>-7.0744878957169419</v>
      </c>
      <c r="U107" t="s">
        <v>311</v>
      </c>
      <c r="V107" t="s">
        <v>312</v>
      </c>
      <c r="W107" t="s">
        <v>475</v>
      </c>
      <c r="X107" s="48" t="s">
        <v>466</v>
      </c>
      <c r="Y107" s="41"/>
    </row>
    <row r="108" spans="1:25" ht="15" x14ac:dyDescent="0.25">
      <c r="A108">
        <v>1.83</v>
      </c>
      <c r="B108">
        <v>2.0499999999999998</v>
      </c>
      <c r="C108" s="29">
        <f t="shared" si="17"/>
        <v>3.4252965480474407E-2</v>
      </c>
      <c r="D108" s="30">
        <f>IF(OR($A108="",$B108=""),"",A108*'MPTO_working_2-way'!$G107)</f>
        <v>1.8926829268292682</v>
      </c>
      <c r="E108" s="32">
        <f>IF(OR($A108="",$B108=""),"",B108*'MPTO_working_2-way'!$G107)</f>
        <v>2.1202185792349724</v>
      </c>
      <c r="F108" s="30">
        <f>IF(OR($A108="",$B108=""),"",'MPTO_working_2-way'!D107)</f>
        <v>1.8892106257081707</v>
      </c>
      <c r="G108" s="32">
        <f>IF(OR($A108="",$B108=""),"",'MPTO_working_2-way'!E107)</f>
        <v>2.1245929491717397</v>
      </c>
      <c r="H108" s="30">
        <f>IF(OR($A108="",$B108=""),"",'OddsRatio_working_2-way'!M107)</f>
        <v>1.8890872794479689</v>
      </c>
      <c r="I108" s="30">
        <f>IF(OR($A108="",$B108=""),"",'OddsRatio_working_2-way'!N107)</f>
        <v>2.1247489679763456</v>
      </c>
      <c r="J108" s="30">
        <f>IF('Log_working_2-way'!$D107="","",A108^('Log_working_2-way'!$D107))</f>
        <v>1.8875091450726849</v>
      </c>
      <c r="K108" s="32">
        <f>IF('Log_working_2-way'!$D107="","",B108^('Log_working_2-way'!$D107))</f>
        <v>2.1267489530128172</v>
      </c>
      <c r="L108" s="37">
        <f t="shared" si="18"/>
        <v>0.52835051546391754</v>
      </c>
      <c r="M108" s="37">
        <f t="shared" si="19"/>
        <v>0.47164948453608252</v>
      </c>
      <c r="N108" s="38">
        <v>204</v>
      </c>
      <c r="O108" s="38">
        <f t="shared" si="20"/>
        <v>92.524590163934405</v>
      </c>
      <c r="P108" s="38">
        <f t="shared" si="21"/>
        <v>104.48780487804879</v>
      </c>
      <c r="Q108" s="38">
        <f t="shared" si="22"/>
        <v>99.512195121951223</v>
      </c>
      <c r="R108" s="38">
        <f t="shared" si="23"/>
        <v>111.47540983606557</v>
      </c>
      <c r="S108" s="39">
        <f t="shared" si="24"/>
        <v>-6.9876049580168171</v>
      </c>
      <c r="T108" s="39">
        <f t="shared" si="25"/>
        <v>-6.9876049580167745</v>
      </c>
      <c r="U108" t="s">
        <v>313</v>
      </c>
      <c r="V108" t="s">
        <v>314</v>
      </c>
      <c r="W108" t="s">
        <v>475</v>
      </c>
      <c r="X108" s="48" t="s">
        <v>466</v>
      </c>
      <c r="Y108" s="41"/>
    </row>
    <row r="109" spans="1:25" ht="15" x14ac:dyDescent="0.25">
      <c r="A109">
        <v>1.51</v>
      </c>
      <c r="B109">
        <v>2.64</v>
      </c>
      <c r="C109" s="29">
        <f t="shared" si="17"/>
        <v>4.1039534417017798E-2</v>
      </c>
      <c r="D109" s="30">
        <f>IF(OR($A109="",$B109=""),"",A109*'MPTO_working_2-way'!$G108)</f>
        <v>1.5719696969696968</v>
      </c>
      <c r="E109" s="32">
        <f>IF(OR($A109="",$B109=""),"",B109*'MPTO_working_2-way'!$G108)</f>
        <v>2.7483443708609272</v>
      </c>
      <c r="F109" s="30">
        <f>IF(OR($A109="",$B109=""),"",'MPTO_working_2-way'!D108)</f>
        <v>1.5582831678523961</v>
      </c>
      <c r="G109" s="32">
        <f>IF(OR($A109="",$B109=""),"",'MPTO_working_2-way'!E108)</f>
        <v>2.7912057134855064</v>
      </c>
      <c r="H109" s="30">
        <f>IF(OR($A109="",$B109=""),"",'OddsRatio_working_2-way'!M108)</f>
        <v>1.5576518714718863</v>
      </c>
      <c r="I109" s="30">
        <f>IF(OR($A109="",$B109=""),"",'OddsRatio_working_2-way'!N108)</f>
        <v>2.7932334690468505</v>
      </c>
      <c r="J109" s="30">
        <f>IF('Log_working_2-way'!$D108="","",A109^('Log_working_2-way'!$D108))</f>
        <v>1.5513844575270319</v>
      </c>
      <c r="K109" s="32">
        <f>IF('Log_working_2-way'!$D108="","",B109^('Log_working_2-way'!$D108))</f>
        <v>2.8136165906530577</v>
      </c>
      <c r="L109" s="37">
        <f t="shared" si="18"/>
        <v>0.63614457831325311</v>
      </c>
      <c r="M109" s="37">
        <f t="shared" si="19"/>
        <v>0.363855421686747</v>
      </c>
      <c r="N109" s="38">
        <v>205</v>
      </c>
      <c r="O109" s="38">
        <f t="shared" si="20"/>
        <v>69.238410596026498</v>
      </c>
      <c r="P109" s="38">
        <f t="shared" si="21"/>
        <v>127.34848484848486</v>
      </c>
      <c r="Q109" s="38">
        <f t="shared" si="22"/>
        <v>77.651515151515156</v>
      </c>
      <c r="R109" s="38">
        <f t="shared" si="23"/>
        <v>135.76158940397352</v>
      </c>
      <c r="S109" s="39">
        <f t="shared" si="24"/>
        <v>-8.4131045554886583</v>
      </c>
      <c r="T109" s="39">
        <f t="shared" si="25"/>
        <v>-8.4131045554886583</v>
      </c>
      <c r="U109" t="s">
        <v>315</v>
      </c>
      <c r="V109" t="s">
        <v>316</v>
      </c>
      <c r="W109" t="s">
        <v>475</v>
      </c>
      <c r="X109" s="48" t="s">
        <v>466</v>
      </c>
      <c r="Y109" s="41"/>
    </row>
    <row r="110" spans="1:25" ht="15" x14ac:dyDescent="0.25">
      <c r="A110">
        <v>1.69</v>
      </c>
      <c r="B110">
        <v>2.2599999999999998</v>
      </c>
      <c r="C110" s="29">
        <f t="shared" si="17"/>
        <v>3.4193852437555794E-2</v>
      </c>
      <c r="D110" s="30">
        <f>IF(OR($A110="",$B110=""),"",A110*'MPTO_working_2-way'!$G109)</f>
        <v>1.7477876106194692</v>
      </c>
      <c r="E110" s="32">
        <f>IF(OR($A110="",$B110=""),"",B110*'MPTO_working_2-way'!$G109)</f>
        <v>2.3372781065088759</v>
      </c>
      <c r="F110" s="30">
        <f>IF(OR($A110="",$B110=""),"",'MPTO_working_2-way'!D109)</f>
        <v>1.740283410033262</v>
      </c>
      <c r="G110" s="32">
        <f>IF(OR($A110="",$B110=""),"",'MPTO_working_2-way'!E109)</f>
        <v>2.3508340001231001</v>
      </c>
      <c r="H110" s="30">
        <f>IF(OR($A110="",$B110=""),"",'OddsRatio_working_2-way'!M109)</f>
        <v>1.7400128699009547</v>
      </c>
      <c r="I110" s="30">
        <f>IF(OR($A110="",$B110=""),"",'OddsRatio_working_2-way'!N109)</f>
        <v>2.351327849384353</v>
      </c>
      <c r="J110" s="30">
        <f>IF('Log_working_2-way'!$D109="","",A110^('Log_working_2-way'!$D109))</f>
        <v>1.7366048392090647</v>
      </c>
      <c r="K110" s="32">
        <f>IF('Log_working_2-way'!$D109="","",B110^('Log_working_2-way'!$D109))</f>
        <v>2.3575800032398484</v>
      </c>
      <c r="L110" s="37">
        <f t="shared" si="18"/>
        <v>0.57215189873417716</v>
      </c>
      <c r="M110" s="37">
        <f t="shared" si="19"/>
        <v>0.42784810126582273</v>
      </c>
      <c r="N110" s="38">
        <v>206</v>
      </c>
      <c r="O110" s="38">
        <f t="shared" si="20"/>
        <v>84.106508875739635</v>
      </c>
      <c r="P110" s="38">
        <f t="shared" si="21"/>
        <v>114.84955752212387</v>
      </c>
      <c r="Q110" s="38">
        <f t="shared" si="22"/>
        <v>91.150442477876112</v>
      </c>
      <c r="R110" s="38">
        <f t="shared" si="23"/>
        <v>121.89349112426036</v>
      </c>
      <c r="S110" s="39">
        <f t="shared" si="24"/>
        <v>-7.0439336021364767</v>
      </c>
      <c r="T110" s="39">
        <f t="shared" si="25"/>
        <v>-7.0439336021364909</v>
      </c>
      <c r="U110" t="s">
        <v>317</v>
      </c>
      <c r="V110" t="s">
        <v>318</v>
      </c>
      <c r="W110" t="s">
        <v>475</v>
      </c>
      <c r="X110" s="48" t="s">
        <v>466</v>
      </c>
      <c r="Y110" s="41"/>
    </row>
    <row r="111" spans="1:25" ht="15" x14ac:dyDescent="0.25">
      <c r="A111">
        <v>2.46</v>
      </c>
      <c r="B111">
        <v>1.6</v>
      </c>
      <c r="C111" s="29">
        <f t="shared" si="17"/>
        <v>3.1504065040650397E-2</v>
      </c>
      <c r="D111" s="30">
        <f>IF(OR($A111="",$B111=""),"",A111*'MPTO_working_2-way'!$G110)</f>
        <v>2.5375000000000001</v>
      </c>
      <c r="E111" s="32">
        <f>IF(OR($A111="",$B111=""),"",B111*'MPTO_working_2-way'!$G110)</f>
        <v>1.6504065040650406</v>
      </c>
      <c r="F111" s="30">
        <f>IF(OR($A111="",$B111=""),"",'MPTO_working_2-way'!D110)</f>
        <v>2.5591677503250976</v>
      </c>
      <c r="G111" s="32">
        <f>IF(OR($A111="",$B111=""),"",'MPTO_working_2-way'!E110)</f>
        <v>1.6413678065054211</v>
      </c>
      <c r="H111" s="30">
        <f>IF(OR($A111="",$B111=""),"",'OddsRatio_working_2-way'!M110)</f>
        <v>2.5599145275730124</v>
      </c>
      <c r="I111" s="30">
        <f>IF(OR($A111="",$B111=""),"",'OddsRatio_working_2-way'!N110)</f>
        <v>1.6410607647560327</v>
      </c>
      <c r="J111" s="30">
        <f>IF('Log_working_2-way'!$D110="","",A111^('Log_working_2-way'!$D110))</f>
        <v>2.5699693865556159</v>
      </c>
      <c r="K111" s="32">
        <f>IF('Log_working_2-way'!$D110="","",B111^('Log_working_2-way'!$D110))</f>
        <v>1.6369550951524368</v>
      </c>
      <c r="L111" s="37">
        <f t="shared" si="18"/>
        <v>0.39408866995073888</v>
      </c>
      <c r="M111" s="37">
        <f t="shared" si="19"/>
        <v>0.60591133004926112</v>
      </c>
      <c r="N111" s="38">
        <v>207</v>
      </c>
      <c r="O111" s="38">
        <f t="shared" si="20"/>
        <v>122.85365853658536</v>
      </c>
      <c r="P111" s="38">
        <f t="shared" si="21"/>
        <v>77.625000000000028</v>
      </c>
      <c r="Q111" s="38">
        <f t="shared" si="22"/>
        <v>129.375</v>
      </c>
      <c r="R111" s="38">
        <f t="shared" si="23"/>
        <v>84.146341463414629</v>
      </c>
      <c r="S111" s="39">
        <f t="shared" si="24"/>
        <v>-6.5213414634146432</v>
      </c>
      <c r="T111" s="39">
        <f t="shared" si="25"/>
        <v>-6.5213414634146005</v>
      </c>
      <c r="U111" t="s">
        <v>319</v>
      </c>
      <c r="V111" t="s">
        <v>176</v>
      </c>
      <c r="W111" t="s">
        <v>80</v>
      </c>
      <c r="X111" s="48" t="s">
        <v>466</v>
      </c>
      <c r="Y111" s="41"/>
    </row>
    <row r="112" spans="1:25" ht="15" x14ac:dyDescent="0.25">
      <c r="A112">
        <v>2.41</v>
      </c>
      <c r="B112">
        <v>1.61</v>
      </c>
      <c r="C112" s="29">
        <f t="shared" si="17"/>
        <v>3.6055771758459754E-2</v>
      </c>
      <c r="D112" s="30">
        <f>IF(OR($A112="",$B112=""),"",A112*'MPTO_working_2-way'!$G111)</f>
        <v>2.4968944099378882</v>
      </c>
      <c r="E112" s="32">
        <f>IF(OR($A112="",$B112=""),"",B112*'MPTO_working_2-way'!$G111)</f>
        <v>1.6680497925311204</v>
      </c>
      <c r="F112" s="30">
        <f>IF(OR($A112="",$B112=""),"",'MPTO_working_2-way'!D111)</f>
        <v>2.5194636537774748</v>
      </c>
      <c r="G112" s="32">
        <f>IF(OR($A112="",$B112=""),"",'MPTO_working_2-way'!E111)</f>
        <v>1.6581269630990791</v>
      </c>
      <c r="H112" s="30">
        <f>IF(OR($A112="",$B112=""),"",'OddsRatio_working_2-way'!M111)</f>
        <v>2.5203537120802069</v>
      </c>
      <c r="I112" s="30">
        <f>IF(OR($A112="",$B112=""),"",'OddsRatio_working_2-way'!N111)</f>
        <v>1.6577416768573945</v>
      </c>
      <c r="J112" s="30">
        <f>IF('Log_working_2-way'!$D111="","",A112^('Log_working_2-way'!$D111))</f>
        <v>2.5308665033437969</v>
      </c>
      <c r="K112" s="32">
        <f>IF('Log_working_2-way'!$D111="","",B112^('Log_working_2-way'!$D111))</f>
        <v>1.6532248225535031</v>
      </c>
      <c r="L112" s="37">
        <f t="shared" si="18"/>
        <v>0.40049751243781095</v>
      </c>
      <c r="M112" s="37">
        <f t="shared" si="19"/>
        <v>0.59950248756218905</v>
      </c>
      <c r="N112" s="38">
        <v>208</v>
      </c>
      <c r="O112" s="38">
        <f t="shared" si="20"/>
        <v>121.69294605809129</v>
      </c>
      <c r="P112" s="38">
        <f t="shared" si="21"/>
        <v>78.807453416149059</v>
      </c>
      <c r="Q112" s="38">
        <f t="shared" si="22"/>
        <v>129.19254658385091</v>
      </c>
      <c r="R112" s="38">
        <f t="shared" si="23"/>
        <v>86.307053941908705</v>
      </c>
      <c r="S112" s="39">
        <f t="shared" si="24"/>
        <v>-7.4996005257596181</v>
      </c>
      <c r="T112" s="39">
        <f t="shared" si="25"/>
        <v>-7.4996005257596465</v>
      </c>
      <c r="U112" t="s">
        <v>320</v>
      </c>
      <c r="V112" t="s">
        <v>321</v>
      </c>
      <c r="W112" t="s">
        <v>80</v>
      </c>
      <c r="X112" s="48" t="s">
        <v>466</v>
      </c>
      <c r="Y112" s="41"/>
    </row>
    <row r="113" spans="1:25" s="35" customFormat="1" ht="15" x14ac:dyDescent="0.25">
      <c r="A113">
        <v>1.65</v>
      </c>
      <c r="B113">
        <v>2.33</v>
      </c>
      <c r="C113" s="29">
        <f t="shared" si="17"/>
        <v>3.5245155416829377E-2</v>
      </c>
      <c r="D113" s="30">
        <f>IF(OR($A113="",$B113=""),"",A113*'MPTO_working_2-way'!$G112)</f>
        <v>1.7081545064377683</v>
      </c>
      <c r="E113" s="32">
        <f>IF(OR($A113="",$B113=""),"",B113*'MPTO_working_2-way'!$G112)</f>
        <v>2.4121212121212126</v>
      </c>
      <c r="F113" s="30">
        <f>IF(OR($A113="",$B113=""),"",'MPTO_working_2-way'!D112)</f>
        <v>1.6994142999226434</v>
      </c>
      <c r="G113" s="32">
        <f>IF(OR($A113="",$B113=""),"",'MPTO_working_2-way'!E112)</f>
        <v>2.4297677358192451</v>
      </c>
      <c r="H113" s="30">
        <f>IF(OR($A113="",$B113=""),"",'OddsRatio_working_2-way'!M112)</f>
        <v>1.6990864070422753</v>
      </c>
      <c r="I113" s="30">
        <f>IF(OR($A113="",$B113=""),"",'OddsRatio_working_2-way'!N112)</f>
        <v>2.4304383405634256</v>
      </c>
      <c r="J113" s="30">
        <f>IF('Log_working_2-way'!$D112="","",A113^('Log_working_2-way'!$D112))</f>
        <v>1.6951127521022427</v>
      </c>
      <c r="K113" s="32">
        <f>IF('Log_working_2-way'!$D112="","",B113^('Log_working_2-way'!$D112))</f>
        <v>2.4386155296037653</v>
      </c>
      <c r="L113" s="37">
        <f t="shared" si="18"/>
        <v>0.58542713567839189</v>
      </c>
      <c r="M113" s="37">
        <f t="shared" si="19"/>
        <v>0.41457286432160795</v>
      </c>
      <c r="N113" s="38">
        <v>209</v>
      </c>
      <c r="O113" s="38">
        <f t="shared" si="20"/>
        <v>82.333333333333314</v>
      </c>
      <c r="P113" s="38">
        <f t="shared" si="21"/>
        <v>119.30042918454937</v>
      </c>
      <c r="Q113" s="38">
        <f t="shared" si="22"/>
        <v>89.699570815450642</v>
      </c>
      <c r="R113" s="38">
        <f t="shared" si="23"/>
        <v>126.66666666666667</v>
      </c>
      <c r="S113" s="39">
        <f t="shared" si="24"/>
        <v>-7.3662374821173273</v>
      </c>
      <c r="T113" s="39">
        <f t="shared" si="25"/>
        <v>-7.3662374821172989</v>
      </c>
      <c r="U113" t="s">
        <v>322</v>
      </c>
      <c r="V113" t="s">
        <v>323</v>
      </c>
      <c r="W113" t="s">
        <v>80</v>
      </c>
      <c r="X113" s="48" t="s">
        <v>466</v>
      </c>
      <c r="Y113" s="41"/>
    </row>
    <row r="114" spans="1:25" ht="15" x14ac:dyDescent="0.25">
      <c r="A114">
        <v>2.0699999999999998</v>
      </c>
      <c r="B114">
        <v>1.83</v>
      </c>
      <c r="C114" s="29">
        <f t="shared" si="17"/>
        <v>2.9539874871307603E-2</v>
      </c>
      <c r="D114" s="30">
        <f>IF(OR($A114="",$B114=""),"",A114*'MPTO_working_2-way'!$G113)</f>
        <v>2.1311475409836067</v>
      </c>
      <c r="E114" s="32">
        <f>IF(OR($A114="",$B114=""),"",B114*'MPTO_working_2-way'!$G113)</f>
        <v>1.8840579710144929</v>
      </c>
      <c r="F114" s="30">
        <f>IF(OR($A114="",$B114=""),"",'MPTO_working_2-way'!D113)</f>
        <v>2.1352836729517204</v>
      </c>
      <c r="G114" s="32">
        <f>IF(OR($A114="",$B114=""),"",'MPTO_working_2-way'!E113)</f>
        <v>1.8808371192373576</v>
      </c>
      <c r="H114" s="30">
        <f>IF(OR($A114="",$B114=""),"",'OddsRatio_working_2-way'!M113)</f>
        <v>2.1354103339788768</v>
      </c>
      <c r="I114" s="30">
        <f>IF(OR($A114="",$B114=""),"",'OddsRatio_working_2-way'!N113)</f>
        <v>1.8807388571985679</v>
      </c>
      <c r="J114" s="30">
        <f>IF('Log_working_2-way'!$D113="","",A114^('Log_working_2-way'!$D113))</f>
        <v>2.137293622577233</v>
      </c>
      <c r="K114" s="32">
        <f>IF('Log_working_2-way'!$D113="","",B114^('Log_working_2-way'!$D113))</f>
        <v>1.8792804075818812</v>
      </c>
      <c r="L114" s="37">
        <f t="shared" si="18"/>
        <v>0.46923076923076917</v>
      </c>
      <c r="M114" s="37">
        <f t="shared" si="19"/>
        <v>0.53076923076923077</v>
      </c>
      <c r="N114" s="38">
        <v>210</v>
      </c>
      <c r="O114" s="38">
        <f t="shared" si="20"/>
        <v>108.55072463768116</v>
      </c>
      <c r="P114" s="38">
        <f t="shared" si="21"/>
        <v>95.245901639344254</v>
      </c>
      <c r="Q114" s="38">
        <f t="shared" si="22"/>
        <v>114.75409836065573</v>
      </c>
      <c r="R114" s="38">
        <f t="shared" si="23"/>
        <v>101.44927536231884</v>
      </c>
      <c r="S114" s="39">
        <f t="shared" si="24"/>
        <v>-6.2033737229745753</v>
      </c>
      <c r="T114" s="39">
        <f t="shared" si="25"/>
        <v>-6.2033737229745896</v>
      </c>
      <c r="U114" t="s">
        <v>324</v>
      </c>
      <c r="V114" t="s">
        <v>325</v>
      </c>
      <c r="W114" t="s">
        <v>200</v>
      </c>
      <c r="X114" s="48" t="s">
        <v>466</v>
      </c>
      <c r="Y114" s="41"/>
    </row>
    <row r="115" spans="1:25" ht="15" x14ac:dyDescent="0.25">
      <c r="A115">
        <v>2.27</v>
      </c>
      <c r="B115">
        <v>1.68</v>
      </c>
      <c r="C115" s="29">
        <f t="shared" si="17"/>
        <v>3.5766729599328695E-2</v>
      </c>
      <c r="D115" s="30">
        <f>IF(OR($A115="",$B115=""),"",A115*'MPTO_working_2-way'!$G114)</f>
        <v>2.3511904761904763</v>
      </c>
      <c r="E115" s="32">
        <f>IF(OR($A115="",$B115=""),"",B115*'MPTO_working_2-way'!$G114)</f>
        <v>1.7400881057268722</v>
      </c>
      <c r="F115" s="30">
        <f>IF(OR($A115="",$B115=""),"",'MPTO_working_2-way'!D114)</f>
        <v>2.3660503784588656</v>
      </c>
      <c r="G115" s="32">
        <f>IF(OR($A115="",$B115=""),"",'MPTO_working_2-way'!E114)</f>
        <v>1.7320374239258789</v>
      </c>
      <c r="H115" s="30">
        <f>IF(OR($A115="",$B115=""),"",'OddsRatio_working_2-way'!M114)</f>
        <v>2.3666188418222287</v>
      </c>
      <c r="I115" s="30">
        <f>IF(OR($A115="",$B115=""),"",'OddsRatio_working_2-way'!N114)</f>
        <v>1.7317329231804059</v>
      </c>
      <c r="J115" s="30">
        <f>IF('Log_working_2-way'!$D114="","",A115^('Log_working_2-way'!$D114))</f>
        <v>2.37348902776783</v>
      </c>
      <c r="K115" s="32">
        <f>IF('Log_working_2-way'!$D114="","",B115^('Log_working_2-way'!$D114))</f>
        <v>1.72807279838637</v>
      </c>
      <c r="L115" s="37">
        <f t="shared" si="18"/>
        <v>0.42531645569620252</v>
      </c>
      <c r="M115" s="37">
        <f t="shared" si="19"/>
        <v>0.57468354430379742</v>
      </c>
      <c r="N115" s="38">
        <v>211</v>
      </c>
      <c r="O115" s="38">
        <f t="shared" si="20"/>
        <v>118.04845814977975</v>
      </c>
      <c r="P115" s="38">
        <f t="shared" si="21"/>
        <v>85.404761904761884</v>
      </c>
      <c r="Q115" s="38">
        <f t="shared" si="22"/>
        <v>125.59523809523809</v>
      </c>
      <c r="R115" s="38">
        <f t="shared" si="23"/>
        <v>92.951541850220266</v>
      </c>
      <c r="S115" s="39">
        <f t="shared" si="24"/>
        <v>-7.54677994545834</v>
      </c>
      <c r="T115" s="39">
        <f t="shared" si="25"/>
        <v>-7.5467799454583826</v>
      </c>
      <c r="U115" t="s">
        <v>326</v>
      </c>
      <c r="V115" t="s">
        <v>196</v>
      </c>
      <c r="W115" t="s">
        <v>200</v>
      </c>
      <c r="X115" s="48" t="s">
        <v>466</v>
      </c>
      <c r="Y115" s="41"/>
    </row>
    <row r="116" spans="1:25" ht="15" x14ac:dyDescent="0.25">
      <c r="A116">
        <v>2.2799999999999998</v>
      </c>
      <c r="B116">
        <v>1.68</v>
      </c>
      <c r="C116" s="29">
        <f t="shared" si="17"/>
        <v>3.383458646616555E-2</v>
      </c>
      <c r="D116" s="30">
        <f>IF(OR($A116="",$B116=""),"",A116*'MPTO_working_2-way'!$G115)</f>
        <v>2.3571428571428572</v>
      </c>
      <c r="E116" s="32">
        <f>IF(OR($A116="",$B116=""),"",B116*'MPTO_working_2-way'!$G115)</f>
        <v>1.736842105263158</v>
      </c>
      <c r="F116" s="30">
        <f>IF(OR($A116="",$B116=""),"",'MPTO_working_2-way'!D115)</f>
        <v>2.3714710252600297</v>
      </c>
      <c r="G116" s="32">
        <f>IF(OR($A116="",$B116=""),"",'MPTO_working_2-way'!E115)</f>
        <v>1.7291440953412784</v>
      </c>
      <c r="H116" s="30">
        <f>IF(OR($A116="",$B116=""),"",'OddsRatio_working_2-way'!M115)</f>
        <v>2.3719886811400706</v>
      </c>
      <c r="I116" s="30">
        <f>IF(OR($A116="",$B116=""),"",'OddsRatio_working_2-way'!N115)</f>
        <v>1.728868986855663</v>
      </c>
      <c r="J116" s="30">
        <f>IF('Log_working_2-way'!$D115="","",A116^('Log_working_2-way'!$D115))</f>
        <v>2.3786002597874161</v>
      </c>
      <c r="K116" s="32">
        <f>IF('Log_working_2-way'!$D115="","",B116^('Log_working_2-way'!$D115))</f>
        <v>1.7253734306956654</v>
      </c>
      <c r="L116" s="37">
        <f t="shared" si="18"/>
        <v>0.42424242424242425</v>
      </c>
      <c r="M116" s="37">
        <f t="shared" si="19"/>
        <v>0.57575757575757569</v>
      </c>
      <c r="N116" s="38">
        <v>212</v>
      </c>
      <c r="O116" s="38">
        <f t="shared" si="20"/>
        <v>119.01754385964911</v>
      </c>
      <c r="P116" s="38">
        <f t="shared" si="21"/>
        <v>85.809523809523796</v>
      </c>
      <c r="Q116" s="38">
        <f t="shared" si="22"/>
        <v>126.19047619047619</v>
      </c>
      <c r="R116" s="38">
        <f t="shared" si="23"/>
        <v>92.982456140350877</v>
      </c>
      <c r="S116" s="39">
        <f t="shared" si="24"/>
        <v>-7.1729323308270807</v>
      </c>
      <c r="T116" s="39">
        <f t="shared" si="25"/>
        <v>-7.1729323308270807</v>
      </c>
      <c r="U116" t="s">
        <v>327</v>
      </c>
      <c r="V116" t="s">
        <v>328</v>
      </c>
      <c r="W116" t="s">
        <v>200</v>
      </c>
      <c r="X116" s="48" t="s">
        <v>466</v>
      </c>
      <c r="Y116" s="41"/>
    </row>
    <row r="117" spans="1:25" ht="15" x14ac:dyDescent="0.25">
      <c r="A117">
        <v>2.4500000000000002</v>
      </c>
      <c r="B117">
        <v>1.6</v>
      </c>
      <c r="C117" s="29">
        <f t="shared" si="17"/>
        <v>3.3163265306122458E-2</v>
      </c>
      <c r="D117" s="30">
        <f>IF(OR($A117="",$B117=""),"",A117*'MPTO_working_2-way'!$G116)</f>
        <v>2.53125</v>
      </c>
      <c r="E117" s="32">
        <f>IF(OR($A117="",$B117=""),"",B117*'MPTO_working_2-way'!$G116)</f>
        <v>1.653061224489796</v>
      </c>
      <c r="F117" s="30">
        <f>IF(OR($A117="",$B117=""),"",'MPTO_working_2-way'!D116)</f>
        <v>2.5537459283387625</v>
      </c>
      <c r="G117" s="32">
        <f>IF(OR($A117="",$B117=""),"",'MPTO_working_2-way'!E116)</f>
        <v>1.6436058700209644</v>
      </c>
      <c r="H117" s="30">
        <f>IF(OR($A117="",$B117=""),"",'OddsRatio_working_2-way'!M116)</f>
        <v>2.5545631755148031</v>
      </c>
      <c r="I117" s="30">
        <f>IF(OR($A117="",$B117=""),"",'OddsRatio_working_2-way'!N116)</f>
        <v>1.643267520902677</v>
      </c>
      <c r="J117" s="30">
        <f>IF('Log_working_2-way'!$D116="","",A117^('Log_working_2-way'!$D116))</f>
        <v>2.5650213685886376</v>
      </c>
      <c r="K117" s="32">
        <f>IF('Log_working_2-way'!$D116="","",B117^('Log_working_2-way'!$D116))</f>
        <v>1.6389689112690746</v>
      </c>
      <c r="L117" s="37">
        <f t="shared" si="18"/>
        <v>0.39506172839506171</v>
      </c>
      <c r="M117" s="37">
        <f t="shared" si="19"/>
        <v>0.60493827160493829</v>
      </c>
      <c r="N117" s="38">
        <v>213</v>
      </c>
      <c r="O117" s="38">
        <f t="shared" si="20"/>
        <v>126.06122448979592</v>
      </c>
      <c r="P117" s="38">
        <f t="shared" si="21"/>
        <v>79.875</v>
      </c>
      <c r="Q117" s="38">
        <f t="shared" si="22"/>
        <v>133.125</v>
      </c>
      <c r="R117" s="38">
        <f t="shared" si="23"/>
        <v>86.938775510204067</v>
      </c>
      <c r="S117" s="39">
        <f t="shared" si="24"/>
        <v>-7.0637755102040813</v>
      </c>
      <c r="T117" s="39">
        <f t="shared" si="25"/>
        <v>-7.0637755102040671</v>
      </c>
      <c r="U117" t="s">
        <v>329</v>
      </c>
      <c r="V117" t="s">
        <v>197</v>
      </c>
      <c r="W117" t="s">
        <v>200</v>
      </c>
      <c r="X117" s="48" t="s">
        <v>466</v>
      </c>
      <c r="Y117" s="41"/>
    </row>
    <row r="118" spans="1:25" ht="15" x14ac:dyDescent="0.25">
      <c r="A118">
        <v>2.19</v>
      </c>
      <c r="B118">
        <v>1.67</v>
      </c>
      <c r="C118" s="29">
        <f t="shared" si="17"/>
        <v>5.5423399775790916E-2</v>
      </c>
      <c r="D118" s="30">
        <f>IF(OR($A118="",$B118=""),"",A118*'MPTO_working_2-way'!$G117)</f>
        <v>2.3113772455089823</v>
      </c>
      <c r="E118" s="32">
        <f>IF(OR($A118="",$B118=""),"",B118*'MPTO_working_2-way'!$G117)</f>
        <v>1.7625570776255708</v>
      </c>
      <c r="F118" s="30">
        <f>IF(OR($A118="",$B118=""),"",'MPTO_working_2-way'!D117)</f>
        <v>2.3314952347560003</v>
      </c>
      <c r="G118" s="32">
        <f>IF(OR($A118="",$B118=""),"",'MPTO_working_2-way'!E117)</f>
        <v>1.7510353577669786</v>
      </c>
      <c r="H118" s="30">
        <f>IF(OR($A118="",$B118=""),"",'OddsRatio_working_2-way'!M117)</f>
        <v>2.3327112976879407</v>
      </c>
      <c r="I118" s="30">
        <f>IF(OR($A118="",$B118=""),"",'OddsRatio_working_2-way'!N117)</f>
        <v>1.7503500583621179</v>
      </c>
      <c r="J118" s="30">
        <f>IF('Log_working_2-way'!$D117="","",A118^('Log_working_2-way'!$D117))</f>
        <v>2.3422037877991433</v>
      </c>
      <c r="K118" s="32">
        <f>IF('Log_working_2-way'!$D117="","",B118^('Log_working_2-way'!$D117))</f>
        <v>1.7450433451963705</v>
      </c>
      <c r="L118" s="37">
        <f t="shared" si="18"/>
        <v>0.43264248704663211</v>
      </c>
      <c r="M118" s="37">
        <f t="shared" si="19"/>
        <v>0.56735751295336789</v>
      </c>
      <c r="N118" s="38">
        <v>214</v>
      </c>
      <c r="O118" s="38">
        <f t="shared" si="20"/>
        <v>116.28310502283104</v>
      </c>
      <c r="P118" s="38">
        <f t="shared" si="21"/>
        <v>85.856287425149702</v>
      </c>
      <c r="Q118" s="38">
        <f t="shared" si="22"/>
        <v>128.1437125748503</v>
      </c>
      <c r="R118" s="38">
        <f t="shared" si="23"/>
        <v>97.716894977168963</v>
      </c>
      <c r="S118" s="39">
        <f t="shared" si="24"/>
        <v>-11.86060755201926</v>
      </c>
      <c r="T118" s="39">
        <f t="shared" si="25"/>
        <v>-11.86060755201926</v>
      </c>
      <c r="U118" t="s">
        <v>330</v>
      </c>
      <c r="V118" t="s">
        <v>331</v>
      </c>
      <c r="W118" t="s">
        <v>476</v>
      </c>
      <c r="X118" s="48" t="s">
        <v>466</v>
      </c>
      <c r="Y118" s="41"/>
    </row>
    <row r="119" spans="1:25" ht="15" x14ac:dyDescent="0.25">
      <c r="A119">
        <v>1.74</v>
      </c>
      <c r="B119">
        <v>2.0699999999999998</v>
      </c>
      <c r="C119" s="29">
        <f t="shared" si="17"/>
        <v>5.7804431117774335E-2</v>
      </c>
      <c r="D119" s="30">
        <f>IF(OR($A119="",$B119=""),"",A119*'MPTO_working_2-way'!$G118)</f>
        <v>1.8405797101449273</v>
      </c>
      <c r="E119" s="32">
        <f>IF(OR($A119="",$B119=""),"",B119*'MPTO_working_2-way'!$G118)</f>
        <v>2.1896551724137927</v>
      </c>
      <c r="F119" s="30">
        <f>IF(OR($A119="",$B119=""),"",'MPTO_working_2-way'!D118)</f>
        <v>1.8321379520830152</v>
      </c>
      <c r="G119" s="32">
        <f>IF(OR($A119="",$B119=""),"",'MPTO_working_2-way'!E118)</f>
        <v>2.2017238217494954</v>
      </c>
      <c r="H119" s="30">
        <f>IF(OR($A119="",$B119=""),"",'OddsRatio_working_2-way'!M118)</f>
        <v>1.8316181726289591</v>
      </c>
      <c r="I119" s="30">
        <f>IF(OR($A119="",$B119=""),"",'OddsRatio_working_2-way'!N118)</f>
        <v>2.2024749252878184</v>
      </c>
      <c r="J119" s="30">
        <f>IF('Log_working_2-way'!$D118="","",A119^('Log_working_2-way'!$D118))</f>
        <v>1.8277169498181729</v>
      </c>
      <c r="K119" s="32">
        <f>IF('Log_working_2-way'!$D118="","",B119^('Log_working_2-way'!$D118))</f>
        <v>2.2081424697372372</v>
      </c>
      <c r="L119" s="37">
        <f t="shared" si="18"/>
        <v>0.54330708661417326</v>
      </c>
      <c r="M119" s="37">
        <f t="shared" si="19"/>
        <v>0.45669291338582685</v>
      </c>
      <c r="N119" s="38">
        <v>215</v>
      </c>
      <c r="O119" s="38">
        <f t="shared" si="20"/>
        <v>91.436781609195407</v>
      </c>
      <c r="P119" s="38">
        <f t="shared" si="21"/>
        <v>111.13526570048307</v>
      </c>
      <c r="Q119" s="38">
        <f t="shared" si="22"/>
        <v>103.86473429951691</v>
      </c>
      <c r="R119" s="38">
        <f t="shared" si="23"/>
        <v>123.56321839080459</v>
      </c>
      <c r="S119" s="39">
        <f t="shared" si="24"/>
        <v>-12.427952690321504</v>
      </c>
      <c r="T119" s="39">
        <f t="shared" si="25"/>
        <v>-12.427952690321519</v>
      </c>
      <c r="U119" t="s">
        <v>332</v>
      </c>
      <c r="V119" t="s">
        <v>333</v>
      </c>
      <c r="W119" t="s">
        <v>476</v>
      </c>
      <c r="X119" s="48" t="s">
        <v>466</v>
      </c>
      <c r="Y119" s="41"/>
    </row>
    <row r="120" spans="1:25" ht="15" x14ac:dyDescent="0.25">
      <c r="A120">
        <v>1.69</v>
      </c>
      <c r="B120">
        <v>2.19</v>
      </c>
      <c r="C120" s="29">
        <f t="shared" si="17"/>
        <v>4.8336980897571102E-2</v>
      </c>
      <c r="D120" s="30">
        <f>IF(OR($A120="",$B120=""),"",A120*'MPTO_working_2-way'!$G119)</f>
        <v>1.7716894977168951</v>
      </c>
      <c r="E120" s="32">
        <f>IF(OR($A120="",$B120=""),"",B120*'MPTO_working_2-way'!$G119)</f>
        <v>2.2958579881656807</v>
      </c>
      <c r="F120" s="30">
        <f>IF(OR($A120="",$B120=""),"",'MPTO_working_2-way'!D119)</f>
        <v>1.7619671038537528</v>
      </c>
      <c r="G120" s="32">
        <f>IF(OR($A120="",$B120=""),"",'MPTO_working_2-way'!E119)</f>
        <v>2.3123926150385805</v>
      </c>
      <c r="H120" s="30">
        <f>IF(OR($A120="",$B120=""),"",'OddsRatio_working_2-way'!M119)</f>
        <v>1.761466961051567</v>
      </c>
      <c r="I120" s="30">
        <f>IF(OR($A120="",$B120=""),"",'OddsRatio_working_2-way'!N119)</f>
        <v>2.3132546139874859</v>
      </c>
      <c r="J120" s="30">
        <f>IF('Log_working_2-way'!$D119="","",A120^('Log_working_2-way'!$D119))</f>
        <v>1.7570098765015589</v>
      </c>
      <c r="K120" s="32">
        <f>IF('Log_working_2-way'!$D119="","",B120^('Log_working_2-way'!$D119))</f>
        <v>2.3209867282319023</v>
      </c>
      <c r="L120" s="37">
        <f t="shared" si="18"/>
        <v>0.56443298969072164</v>
      </c>
      <c r="M120" s="37">
        <f t="shared" si="19"/>
        <v>0.4355670103092783</v>
      </c>
      <c r="N120" s="38">
        <v>216</v>
      </c>
      <c r="O120" s="38">
        <f t="shared" si="20"/>
        <v>88.189349112426015</v>
      </c>
      <c r="P120" s="38">
        <f t="shared" si="21"/>
        <v>117.36986301369862</v>
      </c>
      <c r="Q120" s="38">
        <f t="shared" si="22"/>
        <v>98.63013698630138</v>
      </c>
      <c r="R120" s="38">
        <f t="shared" si="23"/>
        <v>127.81065088757397</v>
      </c>
      <c r="S120" s="39">
        <f t="shared" si="24"/>
        <v>-10.440787873875365</v>
      </c>
      <c r="T120" s="39">
        <f t="shared" si="25"/>
        <v>-10.440787873875351</v>
      </c>
      <c r="U120" t="s">
        <v>334</v>
      </c>
      <c r="V120" t="s">
        <v>335</v>
      </c>
      <c r="W120" t="s">
        <v>476</v>
      </c>
      <c r="X120" s="48" t="s">
        <v>466</v>
      </c>
      <c r="Y120" s="41"/>
    </row>
    <row r="121" spans="1:25" ht="15" x14ac:dyDescent="0.25">
      <c r="A121">
        <v>1.8</v>
      </c>
      <c r="B121">
        <v>2.0299999999999998</v>
      </c>
      <c r="C121" s="29">
        <f t="shared" si="17"/>
        <v>4.816639299397929E-2</v>
      </c>
      <c r="D121" s="30">
        <f>IF(OR($A121="",$B121=""),"",A121*'MPTO_working_2-way'!$G120)</f>
        <v>1.8866995073891628</v>
      </c>
      <c r="E121" s="32">
        <f>IF(OR($A121="",$B121=""),"",B121*'MPTO_working_2-way'!$G120)</f>
        <v>2.1277777777777778</v>
      </c>
      <c r="F121" s="30">
        <f>IF(OR($A121="",$B121=""),"",'MPTO_working_2-way'!D120)</f>
        <v>1.8815653964984556</v>
      </c>
      <c r="G121" s="32">
        <f>IF(OR($A121="",$B121=""),"",'MPTO_working_2-way'!E120)</f>
        <v>2.1343457943925235</v>
      </c>
      <c r="H121" s="30">
        <f>IF(OR($A121="",$B121=""),"",'OddsRatio_working_2-way'!M120)</f>
        <v>1.8813052984784633</v>
      </c>
      <c r="I121" s="30">
        <f>IF(OR($A121="",$B121=""),"",'OddsRatio_working_2-way'!N120)</f>
        <v>2.1346805717910216</v>
      </c>
      <c r="J121" s="30">
        <f>IF('Log_working_2-way'!$D120="","",A121^('Log_working_2-way'!$D120))</f>
        <v>1.878947003828453</v>
      </c>
      <c r="K121" s="32">
        <f>IF('Log_working_2-way'!$D120="","",B121^('Log_working_2-way'!$D120))</f>
        <v>2.1377250228324618</v>
      </c>
      <c r="L121" s="37">
        <f t="shared" si="18"/>
        <v>0.5300261096605744</v>
      </c>
      <c r="M121" s="37">
        <f t="shared" si="19"/>
        <v>0.4699738903394256</v>
      </c>
      <c r="N121" s="38">
        <v>217</v>
      </c>
      <c r="O121" s="38">
        <f t="shared" si="20"/>
        <v>96.444444444444457</v>
      </c>
      <c r="P121" s="38">
        <f t="shared" si="21"/>
        <v>110.10344827586205</v>
      </c>
      <c r="Q121" s="38">
        <f t="shared" si="22"/>
        <v>106.89655172413795</v>
      </c>
      <c r="R121" s="38">
        <f t="shared" si="23"/>
        <v>120.55555555555556</v>
      </c>
      <c r="S121" s="39">
        <f t="shared" si="24"/>
        <v>-10.452107279693493</v>
      </c>
      <c r="T121" s="39">
        <f t="shared" si="25"/>
        <v>-10.452107279693507</v>
      </c>
      <c r="U121" t="s">
        <v>336</v>
      </c>
      <c r="V121" t="s">
        <v>337</v>
      </c>
      <c r="W121" t="s">
        <v>476</v>
      </c>
      <c r="X121" s="48" t="s">
        <v>466</v>
      </c>
      <c r="Y121" s="41"/>
    </row>
    <row r="122" spans="1:25" ht="15" x14ac:dyDescent="0.25">
      <c r="A122">
        <v>1.83</v>
      </c>
      <c r="B122">
        <v>1.99</v>
      </c>
      <c r="C122" s="29">
        <f t="shared" si="17"/>
        <v>4.8960650245764237E-2</v>
      </c>
      <c r="D122" s="30">
        <f>IF(OR($A122="",$B122=""),"",A122*'MPTO_working_2-way'!$G121)</f>
        <v>1.9195979899497486</v>
      </c>
      <c r="E122" s="32">
        <f>IF(OR($A122="",$B122=""),"",B122*'MPTO_working_2-way'!$G121)</f>
        <v>2.0874316939890707</v>
      </c>
      <c r="F122" s="30">
        <f>IF(OR($A122="",$B122=""),"",'MPTO_working_2-way'!D121)</f>
        <v>1.9158271299681719</v>
      </c>
      <c r="G122" s="32">
        <f>IF(OR($A122="",$B122=""),"",'MPTO_working_2-way'!E121)</f>
        <v>2.0919091248528017</v>
      </c>
      <c r="H122" s="30">
        <f>IF(OR($A122="",$B122=""),"",'OddsRatio_working_2-way'!M121)</f>
        <v>1.9156330260447352</v>
      </c>
      <c r="I122" s="30">
        <f>IF(OR($A122="",$B122=""),"",'OddsRatio_working_2-way'!N121)</f>
        <v>2.092140597330467</v>
      </c>
      <c r="J122" s="30">
        <f>IF('Log_working_2-way'!$D121="","",A122^('Log_working_2-way'!$D121))</f>
        <v>1.913898227080558</v>
      </c>
      <c r="K122" s="32">
        <f>IF('Log_working_2-way'!$D121="","",B122^('Log_working_2-way'!$D121))</f>
        <v>2.0942137432454255</v>
      </c>
      <c r="L122" s="37">
        <f t="shared" si="18"/>
        <v>0.52094240837696337</v>
      </c>
      <c r="M122" s="37">
        <f t="shared" si="19"/>
        <v>0.47905759162303674</v>
      </c>
      <c r="N122" s="38">
        <v>218</v>
      </c>
      <c r="O122" s="38">
        <f t="shared" si="20"/>
        <v>98.874316939890704</v>
      </c>
      <c r="P122" s="38">
        <f t="shared" si="21"/>
        <v>108.45226130653265</v>
      </c>
      <c r="Q122" s="38">
        <f t="shared" si="22"/>
        <v>109.54773869346732</v>
      </c>
      <c r="R122" s="38">
        <f t="shared" si="23"/>
        <v>119.12568306010928</v>
      </c>
      <c r="S122" s="39">
        <f t="shared" si="24"/>
        <v>-10.673421753576619</v>
      </c>
      <c r="T122" s="39">
        <f t="shared" si="25"/>
        <v>-10.673421753576633</v>
      </c>
      <c r="U122" t="s">
        <v>338</v>
      </c>
      <c r="V122" t="s">
        <v>339</v>
      </c>
      <c r="W122" t="s">
        <v>477</v>
      </c>
      <c r="X122" s="48" t="s">
        <v>466</v>
      </c>
      <c r="Y122" s="41"/>
    </row>
    <row r="123" spans="1:25" ht="15" x14ac:dyDescent="0.25">
      <c r="A123">
        <v>1.79</v>
      </c>
      <c r="B123">
        <v>2.0099999999999998</v>
      </c>
      <c r="C123" s="29">
        <f t="shared" si="17"/>
        <v>5.6171655688040278E-2</v>
      </c>
      <c r="D123" s="30">
        <f>IF(OR($A123="",$B123=""),"",A123*'MPTO_working_2-way'!$G122)</f>
        <v>1.8905472636815921</v>
      </c>
      <c r="E123" s="32">
        <f>IF(OR($A123="",$B123=""),"",B123*'MPTO_working_2-way'!$G122)</f>
        <v>2.1229050279329607</v>
      </c>
      <c r="F123" s="30">
        <f>IF(OR($A123="",$B123=""),"",'MPTO_working_2-way'!D122)</f>
        <v>1.8847533984651248</v>
      </c>
      <c r="G123" s="32">
        <f>IF(OR($A123="",$B123=""),"",'MPTO_working_2-way'!E122)</f>
        <v>2.1302584445957544</v>
      </c>
      <c r="H123" s="30">
        <f>IF(OR($A123="",$B123=""),"",'OddsRatio_working_2-way'!M122)</f>
        <v>1.884408399904582</v>
      </c>
      <c r="I123" s="30">
        <f>IF(OR($A123="",$B123=""),"",'OddsRatio_working_2-way'!N122)</f>
        <v>2.1306993467134521</v>
      </c>
      <c r="J123" s="30">
        <f>IF('Log_working_2-way'!$D122="","",A123^('Log_working_2-way'!$D122))</f>
        <v>1.8817300657088789</v>
      </c>
      <c r="K123" s="32">
        <f>IF('Log_working_2-way'!$D122="","",B123^('Log_working_2-way'!$D122))</f>
        <v>2.1341339474384169</v>
      </c>
      <c r="L123" s="37">
        <f t="shared" si="18"/>
        <v>0.52894736842105261</v>
      </c>
      <c r="M123" s="37">
        <f t="shared" si="19"/>
        <v>0.47105263157894744</v>
      </c>
      <c r="N123" s="38">
        <v>219</v>
      </c>
      <c r="O123" s="38">
        <f t="shared" si="20"/>
        <v>96.653631284916187</v>
      </c>
      <c r="P123" s="38">
        <f t="shared" si="21"/>
        <v>110.04477611940297</v>
      </c>
      <c r="Q123" s="38">
        <f t="shared" si="22"/>
        <v>108.95522388059703</v>
      </c>
      <c r="R123" s="38">
        <f t="shared" si="23"/>
        <v>122.3463687150838</v>
      </c>
      <c r="S123" s="39">
        <f t="shared" si="24"/>
        <v>-12.301592595680845</v>
      </c>
      <c r="T123" s="39">
        <f t="shared" si="25"/>
        <v>-12.30159259568083</v>
      </c>
      <c r="U123" t="s">
        <v>340</v>
      </c>
      <c r="V123" t="s">
        <v>341</v>
      </c>
      <c r="W123" t="s">
        <v>477</v>
      </c>
      <c r="X123" s="48" t="s">
        <v>466</v>
      </c>
      <c r="Y123" s="41"/>
    </row>
    <row r="124" spans="1:25" ht="15" x14ac:dyDescent="0.25">
      <c r="A124">
        <v>1.64</v>
      </c>
      <c r="B124">
        <v>2.2400000000000002</v>
      </c>
      <c r="C124" s="29">
        <f t="shared" si="17"/>
        <v>5.6184668989546882E-2</v>
      </c>
      <c r="D124" s="30">
        <f>IF(OR($A124="",$B124=""),"",A124*'MPTO_working_2-way'!$G123)</f>
        <v>1.7321428571428568</v>
      </c>
      <c r="E124" s="32">
        <f>IF(OR($A124="",$B124=""),"",B124*'MPTO_working_2-way'!$G123)</f>
        <v>2.3658536585365852</v>
      </c>
      <c r="F124" s="30">
        <f>IF(OR($A124="",$B124=""),"",'MPTO_working_2-way'!D123)</f>
        <v>1.7192062897791085</v>
      </c>
      <c r="G124" s="32">
        <f>IF(OR($A124="",$B124=""),"",'MPTO_working_2-way'!E123)</f>
        <v>2.3904216553878186</v>
      </c>
      <c r="H124" s="30">
        <f>IF(OR($A124="",$B124=""),"",'OddsRatio_working_2-way'!M123)</f>
        <v>1.7184212081070993</v>
      </c>
      <c r="I124" s="30">
        <f>IF(OR($A124="",$B124=""),"",'OddsRatio_working_2-way'!N123)</f>
        <v>2.3919410907075047</v>
      </c>
      <c r="J124" s="30">
        <f>IF('Log_working_2-way'!$D123="","",A124^('Log_working_2-way'!$D123))</f>
        <v>1.7124619501479812</v>
      </c>
      <c r="K124" s="32">
        <f>IF('Log_working_2-way'!$D123="","",B124^('Log_working_2-way'!$D123))</f>
        <v>2.4035837279292371</v>
      </c>
      <c r="L124" s="37">
        <f t="shared" si="18"/>
        <v>0.57731958762886615</v>
      </c>
      <c r="M124" s="37">
        <f t="shared" si="19"/>
        <v>0.42268041237113402</v>
      </c>
      <c r="N124" s="38">
        <v>220</v>
      </c>
      <c r="O124" s="38">
        <f t="shared" si="20"/>
        <v>85.853658536585343</v>
      </c>
      <c r="P124" s="38">
        <f t="shared" si="21"/>
        <v>121.78571428571431</v>
      </c>
      <c r="Q124" s="38">
        <f t="shared" si="22"/>
        <v>98.214285714285708</v>
      </c>
      <c r="R124" s="38">
        <f t="shared" si="23"/>
        <v>134.14634146341464</v>
      </c>
      <c r="S124" s="39">
        <f t="shared" si="24"/>
        <v>-12.360627177700366</v>
      </c>
      <c r="T124" s="39">
        <f t="shared" si="25"/>
        <v>-12.360627177700337</v>
      </c>
      <c r="U124" t="s">
        <v>342</v>
      </c>
      <c r="V124" t="s">
        <v>343</v>
      </c>
      <c r="W124" t="s">
        <v>477</v>
      </c>
      <c r="X124" s="48" t="s">
        <v>466</v>
      </c>
      <c r="Y124" s="41"/>
    </row>
    <row r="125" spans="1:25" ht="15" x14ac:dyDescent="0.25">
      <c r="A125">
        <v>1.85</v>
      </c>
      <c r="B125">
        <v>1.96</v>
      </c>
      <c r="C125" s="29">
        <f t="shared" si="17"/>
        <v>5.0744622173193532E-2</v>
      </c>
      <c r="D125" s="30">
        <f>IF(OR($A125="",$B125=""),"",A125*'MPTO_working_2-way'!$G124)</f>
        <v>1.943877551020408</v>
      </c>
      <c r="E125" s="32">
        <f>IF(OR($A125="",$B125=""),"",B125*'MPTO_working_2-way'!$G124)</f>
        <v>2.0594594594594593</v>
      </c>
      <c r="F125" s="30">
        <f>IF(OR($A125="",$B125=""),"",'MPTO_working_2-way'!D124)</f>
        <v>1.9411134903640255</v>
      </c>
      <c r="G125" s="32">
        <f>IF(OR($A125="",$B125=""),"",'MPTO_working_2-way'!E124)</f>
        <v>2.0625711035267349</v>
      </c>
      <c r="H125" s="30">
        <f>IF(OR($A125="",$B125=""),"",'OddsRatio_working_2-way'!M124)</f>
        <v>1.9409658158863516</v>
      </c>
      <c r="I125" s="30">
        <f>IF(OR($A125="",$B125=""),"",'OddsRatio_working_2-way'!N124)</f>
        <v>2.0627378626481145</v>
      </c>
      <c r="J125" s="30">
        <f>IF('Log_working_2-way'!$D124="","",A125^('Log_working_2-way'!$D124))</f>
        <v>1.9396913428704079</v>
      </c>
      <c r="K125" s="32">
        <f>IF('Log_working_2-way'!$D124="","",B125^('Log_working_2-way'!$D124))</f>
        <v>2.0641792196832438</v>
      </c>
      <c r="L125" s="37">
        <f t="shared" si="18"/>
        <v>0.51443569553805779</v>
      </c>
      <c r="M125" s="37">
        <f t="shared" si="19"/>
        <v>0.48556430446194232</v>
      </c>
      <c r="N125" s="38">
        <v>221</v>
      </c>
      <c r="O125" s="38">
        <f t="shared" si="20"/>
        <v>101.54054054054053</v>
      </c>
      <c r="P125" s="38">
        <f t="shared" si="21"/>
        <v>108.24489795918366</v>
      </c>
      <c r="Q125" s="38">
        <f t="shared" si="22"/>
        <v>112.75510204081633</v>
      </c>
      <c r="R125" s="38">
        <f t="shared" si="23"/>
        <v>119.45945945945944</v>
      </c>
      <c r="S125" s="39">
        <f t="shared" si="24"/>
        <v>-11.214561500275792</v>
      </c>
      <c r="T125" s="39">
        <f t="shared" si="25"/>
        <v>-11.214561500275778</v>
      </c>
      <c r="U125" t="s">
        <v>344</v>
      </c>
      <c r="V125" t="s">
        <v>345</v>
      </c>
      <c r="W125" t="s">
        <v>477</v>
      </c>
      <c r="X125" s="48" t="s">
        <v>466</v>
      </c>
      <c r="Y125" s="41"/>
    </row>
    <row r="126" spans="1:25" ht="15" x14ac:dyDescent="0.25">
      <c r="A126">
        <v>1.85</v>
      </c>
      <c r="B126">
        <v>1.97</v>
      </c>
      <c r="C126" s="29">
        <f t="shared" si="17"/>
        <v>4.8154753738510081E-2</v>
      </c>
      <c r="D126" s="30">
        <f>IF(OR($A126="",$B126=""),"",A126*'MPTO_working_2-way'!$G125)</f>
        <v>1.9390862944162437</v>
      </c>
      <c r="E126" s="32">
        <f>IF(OR($A126="",$B126=""),"",B126*'MPTO_working_2-way'!$G125)</f>
        <v>2.0648648648648646</v>
      </c>
      <c r="F126" s="30">
        <f>IF(OR($A126="",$B126=""),"",'MPTO_working_2-way'!D125)</f>
        <v>1.9362465134812061</v>
      </c>
      <c r="G126" s="32">
        <f>IF(OR($A126="",$B126=""),"",'MPTO_working_2-way'!E125)</f>
        <v>2.0680947652149242</v>
      </c>
      <c r="H126" s="30">
        <f>IF(OR($A126="",$B126=""),"",'OddsRatio_working_2-way'!M125)</f>
        <v>1.936102910899125</v>
      </c>
      <c r="I126" s="30">
        <f>IF(OR($A126="",$B126=""),"",'OddsRatio_working_2-way'!N125)</f>
        <v>2.0682586159672365</v>
      </c>
      <c r="J126" s="30">
        <f>IF('Log_working_2-way'!$D125="","",A126^('Log_working_2-way'!$D125))</f>
        <v>1.9347965200176827</v>
      </c>
      <c r="K126" s="32">
        <f>IF('Log_working_2-way'!$D125="","",B126^('Log_working_2-way'!$D125))</f>
        <v>2.0697515219465816</v>
      </c>
      <c r="L126" s="37">
        <f t="shared" si="18"/>
        <v>0.51570680628272247</v>
      </c>
      <c r="M126" s="37">
        <f t="shared" si="19"/>
        <v>0.48429319371727753</v>
      </c>
      <c r="N126" s="38">
        <v>222</v>
      </c>
      <c r="O126" s="38">
        <f t="shared" si="20"/>
        <v>102.00000000000001</v>
      </c>
      <c r="P126" s="38">
        <f t="shared" si="21"/>
        <v>109.30964467005074</v>
      </c>
      <c r="Q126" s="38">
        <f t="shared" si="22"/>
        <v>112.69035532994923</v>
      </c>
      <c r="R126" s="38">
        <f t="shared" si="23"/>
        <v>119.99999999999999</v>
      </c>
      <c r="S126" s="39">
        <f t="shared" si="24"/>
        <v>-10.690355329949213</v>
      </c>
      <c r="T126" s="39">
        <f t="shared" si="25"/>
        <v>-10.690355329949242</v>
      </c>
      <c r="U126" t="s">
        <v>346</v>
      </c>
      <c r="V126" t="s">
        <v>347</v>
      </c>
      <c r="W126" t="s">
        <v>477</v>
      </c>
      <c r="X126" s="48" t="s">
        <v>466</v>
      </c>
      <c r="Y126" s="41"/>
    </row>
    <row r="127" spans="1:25" ht="15" x14ac:dyDescent="0.25">
      <c r="A127">
        <v>1.85</v>
      </c>
      <c r="B127">
        <v>1.97</v>
      </c>
      <c r="C127" s="29">
        <f t="shared" si="17"/>
        <v>4.8154753738510081E-2</v>
      </c>
      <c r="D127" s="30">
        <f>IF(OR($A127="",$B127=""),"",A127*'MPTO_working_2-way'!$G126)</f>
        <v>1.9390862944162437</v>
      </c>
      <c r="E127" s="32">
        <f>IF(OR($A127="",$B127=""),"",B127*'MPTO_working_2-way'!$G126)</f>
        <v>2.0648648648648646</v>
      </c>
      <c r="F127" s="30">
        <f>IF(OR($A127="",$B127=""),"",'MPTO_working_2-way'!D126)</f>
        <v>1.9362465134812061</v>
      </c>
      <c r="G127" s="32">
        <f>IF(OR($A127="",$B127=""),"",'MPTO_working_2-way'!E126)</f>
        <v>2.0680947652149242</v>
      </c>
      <c r="H127" s="30">
        <f>IF(OR($A127="",$B127=""),"",'OddsRatio_working_2-way'!M126)</f>
        <v>1.936102910899125</v>
      </c>
      <c r="I127" s="30">
        <f>IF(OR($A127="",$B127=""),"",'OddsRatio_working_2-way'!N126)</f>
        <v>2.0682586159672365</v>
      </c>
      <c r="J127" s="30">
        <f>IF('Log_working_2-way'!$D126="","",A127^('Log_working_2-way'!$D126))</f>
        <v>1.9347965200176827</v>
      </c>
      <c r="K127" s="32">
        <f>IF('Log_working_2-way'!$D126="","",B127^('Log_working_2-way'!$D126))</f>
        <v>2.0697515219465816</v>
      </c>
      <c r="L127" s="37">
        <f t="shared" si="18"/>
        <v>0.51570680628272247</v>
      </c>
      <c r="M127" s="37">
        <f t="shared" si="19"/>
        <v>0.48429319371727753</v>
      </c>
      <c r="N127" s="38">
        <v>223</v>
      </c>
      <c r="O127" s="38">
        <f t="shared" si="20"/>
        <v>102.45945945945945</v>
      </c>
      <c r="P127" s="38">
        <f t="shared" si="21"/>
        <v>109.80203045685279</v>
      </c>
      <c r="Q127" s="38">
        <f t="shared" si="22"/>
        <v>113.1979695431472</v>
      </c>
      <c r="R127" s="38">
        <f t="shared" si="23"/>
        <v>120.54054054054052</v>
      </c>
      <c r="S127" s="39">
        <f t="shared" si="24"/>
        <v>-10.738510083687743</v>
      </c>
      <c r="T127" s="39">
        <f t="shared" si="25"/>
        <v>-10.738510083687729</v>
      </c>
      <c r="U127" t="s">
        <v>348</v>
      </c>
      <c r="V127" t="s">
        <v>349</v>
      </c>
      <c r="W127" t="s">
        <v>185</v>
      </c>
      <c r="X127" s="48" t="s">
        <v>466</v>
      </c>
      <c r="Y127" s="41"/>
    </row>
    <row r="128" spans="1:25" ht="15" x14ac:dyDescent="0.25">
      <c r="A128">
        <v>1.71</v>
      </c>
      <c r="B128">
        <v>2.12</v>
      </c>
      <c r="C128" s="29">
        <f t="shared" si="17"/>
        <v>5.6493434844973933E-2</v>
      </c>
      <c r="D128" s="30">
        <f>IF(OR($A128="",$B128=""),"",A128*'MPTO_working_2-way'!$G127)</f>
        <v>1.8066037735849054</v>
      </c>
      <c r="E128" s="32">
        <f>IF(OR($A128="",$B128=""),"",B128*'MPTO_working_2-way'!$G127)</f>
        <v>2.2397660818713447</v>
      </c>
      <c r="F128" s="30">
        <f>IF(OR($A128="",$B128=""),"",'MPTO_working_2-way'!D127)</f>
        <v>1.7967882632831085</v>
      </c>
      <c r="G128" s="32">
        <f>IF(OR($A128="",$B128=""),"",'MPTO_working_2-way'!E127)</f>
        <v>2.2550385668076633</v>
      </c>
      <c r="H128" s="30">
        <f>IF(OR($A128="",$B128=""),"",'OddsRatio_working_2-way'!M127)</f>
        <v>1.7961963146288551</v>
      </c>
      <c r="I128" s="30">
        <f>IF(OR($A128="",$B128=""),"",'OddsRatio_working_2-way'!N127)</f>
        <v>2.2559716512455181</v>
      </c>
      <c r="J128" s="30">
        <f>IF('Log_working_2-way'!$D127="","",A128^('Log_working_2-way'!$D127))</f>
        <v>1.7916684647077736</v>
      </c>
      <c r="K128" s="32">
        <f>IF('Log_working_2-way'!$D127="","",B128^('Log_working_2-way'!$D127))</f>
        <v>2.2631550258429947</v>
      </c>
      <c r="L128" s="37">
        <f t="shared" si="18"/>
        <v>0.55352480417754579</v>
      </c>
      <c r="M128" s="37">
        <f t="shared" si="19"/>
        <v>0.44647519582245437</v>
      </c>
      <c r="N128" s="38">
        <v>224</v>
      </c>
      <c r="O128" s="38">
        <f t="shared" si="20"/>
        <v>93.005847953216346</v>
      </c>
      <c r="P128" s="38">
        <f t="shared" si="21"/>
        <v>118.33962264150942</v>
      </c>
      <c r="Q128" s="38">
        <f t="shared" si="22"/>
        <v>105.66037735849055</v>
      </c>
      <c r="R128" s="38">
        <f t="shared" si="23"/>
        <v>130.99415204678363</v>
      </c>
      <c r="S128" s="39">
        <f t="shared" si="24"/>
        <v>-12.654529405274204</v>
      </c>
      <c r="T128" s="39">
        <f t="shared" si="25"/>
        <v>-12.654529405274204</v>
      </c>
      <c r="U128" t="s">
        <v>157</v>
      </c>
      <c r="V128" t="s">
        <v>350</v>
      </c>
      <c r="W128" t="s">
        <v>185</v>
      </c>
      <c r="X128" s="48" t="s">
        <v>466</v>
      </c>
      <c r="Y128" s="41"/>
    </row>
    <row r="129" spans="1:25" s="35" customFormat="1" ht="15" x14ac:dyDescent="0.25">
      <c r="A129">
        <v>1.92</v>
      </c>
      <c r="B129">
        <v>1.9</v>
      </c>
      <c r="C129" s="29">
        <f t="shared" si="17"/>
        <v>4.7149122807017552E-2</v>
      </c>
      <c r="D129" s="30">
        <f>IF(OR($A129="",$B129=""),"",A129*'MPTO_working_2-way'!$G128)</f>
        <v>2.0105263157894737</v>
      </c>
      <c r="E129" s="32">
        <f>IF(OR($A129="",$B129=""),"",B129*'MPTO_working_2-way'!$G128)</f>
        <v>1.9895833333333333</v>
      </c>
      <c r="F129" s="30">
        <f>IF(OR($A129="",$B129=""),"",'MPTO_working_2-way'!D128)</f>
        <v>2.0110253583241455</v>
      </c>
      <c r="G129" s="32">
        <f>IF(OR($A129="",$B129=""),"",'MPTO_working_2-way'!E128)</f>
        <v>1.9890948745910577</v>
      </c>
      <c r="H129" s="30">
        <f>IF(OR($A129="",$B129=""),"",'OddsRatio_working_2-way'!M128)</f>
        <v>2.0110500592068727</v>
      </c>
      <c r="I129" s="30">
        <f>IF(OR($A129="",$B129=""),"",'OddsRatio_working_2-way'!N128)</f>
        <v>1.9890707100936806</v>
      </c>
      <c r="J129" s="30">
        <f>IF('Log_working_2-way'!$D128="","",A129^('Log_working_2-way'!$D128))</f>
        <v>2.0112800109902316</v>
      </c>
      <c r="K129" s="32">
        <f>IF('Log_working_2-way'!$D128="","",B129^('Log_working_2-way'!$D128))</f>
        <v>1.9888458084128613</v>
      </c>
      <c r="L129" s="37">
        <f t="shared" si="18"/>
        <v>0.49738219895287955</v>
      </c>
      <c r="M129" s="37">
        <f t="shared" si="19"/>
        <v>0.50261780104712039</v>
      </c>
      <c r="N129" s="38">
        <v>225</v>
      </c>
      <c r="O129" s="38">
        <f t="shared" si="20"/>
        <v>107.81250000000001</v>
      </c>
      <c r="P129" s="38">
        <f t="shared" si="21"/>
        <v>106.57894736842104</v>
      </c>
      <c r="Q129" s="38">
        <f t="shared" si="22"/>
        <v>118.42105263157895</v>
      </c>
      <c r="R129" s="38">
        <f t="shared" si="23"/>
        <v>117.18750000000001</v>
      </c>
      <c r="S129" s="39">
        <f t="shared" si="24"/>
        <v>-10.608552631578931</v>
      </c>
      <c r="T129" s="39">
        <f t="shared" si="25"/>
        <v>-10.608552631578974</v>
      </c>
      <c r="U129" t="s">
        <v>351</v>
      </c>
      <c r="V129" t="s">
        <v>352</v>
      </c>
      <c r="W129" t="s">
        <v>185</v>
      </c>
      <c r="X129" s="48" t="s">
        <v>466</v>
      </c>
      <c r="Y129" s="41"/>
    </row>
    <row r="130" spans="1:25" ht="15" x14ac:dyDescent="0.25">
      <c r="A130">
        <v>1.91</v>
      </c>
      <c r="B130">
        <v>1.91</v>
      </c>
      <c r="C130" s="29">
        <f t="shared" si="17"/>
        <v>4.7120418848167533E-2</v>
      </c>
      <c r="D130" s="30">
        <f>IF(OR($A130="",$B130=""),"",A130*'MPTO_working_2-way'!$G129)</f>
        <v>2</v>
      </c>
      <c r="E130" s="32">
        <f>IF(OR($A130="",$B130=""),"",B130*'MPTO_working_2-way'!$G129)</f>
        <v>2</v>
      </c>
      <c r="F130" s="30">
        <f>IF(OR($A130="",$B130=""),"",'MPTO_working_2-way'!D129)</f>
        <v>2</v>
      </c>
      <c r="G130" s="32">
        <f>IF(OR($A130="",$B130=""),"",'MPTO_working_2-way'!E129)</f>
        <v>2</v>
      </c>
      <c r="H130" s="30">
        <f>IF(OR($A130="",$B130=""),"",'OddsRatio_working_2-way'!M129)</f>
        <v>1.9999999999999996</v>
      </c>
      <c r="I130" s="30">
        <f>IF(OR($A130="",$B130=""),"",'OddsRatio_working_2-way'!N129)</f>
        <v>1.9999999999999996</v>
      </c>
      <c r="J130" s="30">
        <f>IF('Log_working_2-way'!$D129="","",A130^('Log_working_2-way'!$D129))</f>
        <v>1.9999999999997029</v>
      </c>
      <c r="K130" s="32">
        <f>IF('Log_working_2-way'!$D129="","",B130^('Log_working_2-way'!$D129))</f>
        <v>1.9999999999997029</v>
      </c>
      <c r="L130" s="37">
        <f t="shared" si="18"/>
        <v>0.5</v>
      </c>
      <c r="M130" s="37">
        <f t="shared" si="19"/>
        <v>0.5</v>
      </c>
      <c r="N130" s="38">
        <v>226</v>
      </c>
      <c r="O130" s="38">
        <f t="shared" si="20"/>
        <v>107.67539267015705</v>
      </c>
      <c r="P130" s="38">
        <f t="shared" si="21"/>
        <v>107.67539267015705</v>
      </c>
      <c r="Q130" s="38">
        <f t="shared" si="22"/>
        <v>118.32460732984293</v>
      </c>
      <c r="R130" s="38">
        <f t="shared" si="23"/>
        <v>118.32460732984293</v>
      </c>
      <c r="S130" s="39">
        <f t="shared" si="24"/>
        <v>-10.649214659685882</v>
      </c>
      <c r="T130" s="39">
        <f t="shared" si="25"/>
        <v>-10.649214659685882</v>
      </c>
      <c r="U130" t="s">
        <v>353</v>
      </c>
      <c r="V130" t="s">
        <v>195</v>
      </c>
      <c r="W130" t="s">
        <v>185</v>
      </c>
      <c r="X130" s="48" t="s">
        <v>466</v>
      </c>
      <c r="Y130" s="41"/>
    </row>
    <row r="131" spans="1:25" s="35" customFormat="1" ht="15" x14ac:dyDescent="0.25">
      <c r="A131">
        <v>1.69</v>
      </c>
      <c r="B131">
        <v>2.15</v>
      </c>
      <c r="C131" s="29">
        <f t="shared" ref="C131:C194" si="26">IF(OR($A131="",$B131=""),"",(1/A131)+(1/B131)-1)</f>
        <v>5.6832255401128462E-2</v>
      </c>
      <c r="D131" s="30">
        <f>IF(OR($A131="",$B131=""),"",A131*'MPTO_working_2-way'!$G130)</f>
        <v>1.786046511627907</v>
      </c>
      <c r="E131" s="32">
        <f>IF(OR($A131="",$B131=""),"",B131*'MPTO_working_2-way'!$G130)</f>
        <v>2.2721893491124261</v>
      </c>
      <c r="F131" s="30">
        <f>IF(OR($A131="",$B131=""),"",'MPTO_working_2-way'!D130)</f>
        <v>1.7752534505924025</v>
      </c>
      <c r="G131" s="32">
        <f>IF(OR($A131="",$B131=""),"",'MPTO_working_2-way'!E130)</f>
        <v>2.2899007405073264</v>
      </c>
      <c r="H131" s="30">
        <f>IF(OR($A131="",$B131=""),"",'OddsRatio_working_2-way'!M130)</f>
        <v>1.7745966692414838</v>
      </c>
      <c r="I131" s="30">
        <f>IF(OR($A131="",$B131=""),"",'OddsRatio_working_2-way'!N130)</f>
        <v>2.2909944487358058</v>
      </c>
      <c r="J131" s="30">
        <f>IF('Log_working_2-way'!$D130="","",A131^('Log_working_2-way'!$D130))</f>
        <v>1.7696188198841825</v>
      </c>
      <c r="K131" s="32">
        <f>IF('Log_working_2-way'!$D130="","",B131^('Log_working_2-way'!$D130))</f>
        <v>2.2993445250561972</v>
      </c>
      <c r="L131" s="37">
        <f t="shared" si="18"/>
        <v>0.55989583333333337</v>
      </c>
      <c r="M131" s="37">
        <f t="shared" si="19"/>
        <v>0.44010416666666663</v>
      </c>
      <c r="N131" s="38">
        <v>227</v>
      </c>
      <c r="O131" s="38">
        <f t="shared" si="20"/>
        <v>92.680473372781066</v>
      </c>
      <c r="P131" s="38">
        <f t="shared" si="21"/>
        <v>121.41860465116277</v>
      </c>
      <c r="Q131" s="38">
        <f t="shared" si="22"/>
        <v>105.58139534883721</v>
      </c>
      <c r="R131" s="38">
        <f t="shared" si="23"/>
        <v>134.31952662721895</v>
      </c>
      <c r="S131" s="39">
        <f t="shared" si="24"/>
        <v>-12.900921976056139</v>
      </c>
      <c r="T131" s="39">
        <f t="shared" si="25"/>
        <v>-12.900921976056182</v>
      </c>
      <c r="U131" t="s">
        <v>354</v>
      </c>
      <c r="V131" t="s">
        <v>355</v>
      </c>
      <c r="W131" t="s">
        <v>185</v>
      </c>
      <c r="X131" s="48" t="s">
        <v>466</v>
      </c>
      <c r="Y131" s="41"/>
    </row>
    <row r="132" spans="1:25" ht="15" x14ac:dyDescent="0.25">
      <c r="A132">
        <v>2.92</v>
      </c>
      <c r="B132">
        <v>1.44</v>
      </c>
      <c r="C132" s="29">
        <f t="shared" si="26"/>
        <v>3.6910197869101991E-2</v>
      </c>
      <c r="D132" s="30">
        <f>IF(OR($A132="",$B132=""),"",A132*'MPTO_working_2-way'!$G131)</f>
        <v>3.0277777777777777</v>
      </c>
      <c r="E132" s="32">
        <f>IF(OR($A132="",$B132=""),"",B132*'MPTO_working_2-way'!$G131)</f>
        <v>1.4931506849315068</v>
      </c>
      <c r="F132" s="30">
        <f>IF(OR($A132="",$B132=""),"",'MPTO_working_2-way'!D131)</f>
        <v>3.086318261890781</v>
      </c>
      <c r="G132" s="32">
        <f>IF(OR($A132="",$B132=""),"",'MPTO_working_2-way'!E131)</f>
        <v>1.4793132564030396</v>
      </c>
      <c r="H132" s="30">
        <f>IF(OR($A132="",$B132=""),"",'OddsRatio_working_2-way'!M131)</f>
        <v>3.0889318714683744</v>
      </c>
      <c r="I132" s="30">
        <f>IF(OR($A132="",$B132=""),"",'OddsRatio_working_2-way'!N131)</f>
        <v>1.4787135538781691</v>
      </c>
      <c r="J132" s="30">
        <f>IF('Log_working_2-way'!$D131="","",A132^('Log_working_2-way'!$D131))</f>
        <v>3.1170445744636339</v>
      </c>
      <c r="K132" s="32">
        <f>IF('Log_working_2-way'!$D131="","",B132^('Log_working_2-way'!$D131))</f>
        <v>1.4723566107495401</v>
      </c>
      <c r="L132" s="37">
        <f t="shared" si="18"/>
        <v>0.33027522935779818</v>
      </c>
      <c r="M132" s="37">
        <f t="shared" si="19"/>
        <v>0.66972477064220182</v>
      </c>
      <c r="N132" s="38">
        <v>228</v>
      </c>
      <c r="O132" s="38">
        <f t="shared" si="20"/>
        <v>149.91780821917808</v>
      </c>
      <c r="P132" s="38">
        <f t="shared" si="21"/>
        <v>69.666666666666657</v>
      </c>
      <c r="Q132" s="38">
        <f t="shared" si="22"/>
        <v>158.33333333333331</v>
      </c>
      <c r="R132" s="38">
        <f t="shared" si="23"/>
        <v>78.082191780821915</v>
      </c>
      <c r="S132" s="39">
        <f t="shared" si="24"/>
        <v>-8.4155251141552299</v>
      </c>
      <c r="T132" s="39">
        <f t="shared" si="25"/>
        <v>-8.4155251141552583</v>
      </c>
      <c r="U132" t="s">
        <v>177</v>
      </c>
      <c r="V132" t="s">
        <v>356</v>
      </c>
      <c r="W132" t="s">
        <v>81</v>
      </c>
      <c r="X132" s="48" t="s">
        <v>466</v>
      </c>
      <c r="Y132" s="41"/>
    </row>
    <row r="133" spans="1:25" ht="15" x14ac:dyDescent="0.25">
      <c r="A133">
        <v>2.77</v>
      </c>
      <c r="B133">
        <v>1.5</v>
      </c>
      <c r="C133" s="29">
        <f t="shared" si="26"/>
        <v>2.7677496991576511E-2</v>
      </c>
      <c r="D133" s="30">
        <f>IF(OR($A133="",$B133=""),"",A133*'MPTO_working_2-way'!$G132)</f>
        <v>2.8466666666666671</v>
      </c>
      <c r="E133" s="32">
        <f>IF(OR($A133="",$B133=""),"",B133*'MPTO_working_2-way'!$G132)</f>
        <v>1.5415162454873648</v>
      </c>
      <c r="F133" s="30">
        <f>IF(OR($A133="",$B133=""),"",'MPTO_working_2-way'!D132)</f>
        <v>2.880415944540728</v>
      </c>
      <c r="G133" s="32">
        <f>IF(OR($A133="",$B133=""),"",'MPTO_working_2-way'!E132)</f>
        <v>1.5317972350230415</v>
      </c>
      <c r="H133" s="30">
        <f>IF(OR($A133="",$B133=""),"",'OddsRatio_working_2-way'!M132)</f>
        <v>2.8814887722226783</v>
      </c>
      <c r="I133" s="30">
        <f>IF(OR($A133="",$B133=""),"",'OddsRatio_working_2-way'!N132)</f>
        <v>1.531494003452734</v>
      </c>
      <c r="J133" s="30">
        <f>IF('Log_working_2-way'!$D132="","",A133^('Log_working_2-way'!$D132))</f>
        <v>2.8973031804561851</v>
      </c>
      <c r="K133" s="32">
        <f>IF('Log_working_2-way'!$D132="","",B133^('Log_working_2-way'!$D132))</f>
        <v>1.5270638927403895</v>
      </c>
      <c r="L133" s="37">
        <f t="shared" ref="L133:L194" si="27">(1/D133)</f>
        <v>0.35128805620608894</v>
      </c>
      <c r="M133" s="37">
        <f t="shared" ref="M133:M194" si="28">(1/E133)</f>
        <v>0.64871194379391095</v>
      </c>
      <c r="N133" s="38">
        <v>229</v>
      </c>
      <c r="O133" s="38">
        <f t="shared" ref="O133:O194" si="29">(1/A133)*((N133*A133)-N133)</f>
        <v>146.32851985559569</v>
      </c>
      <c r="P133" s="38">
        <f t="shared" ref="P133:P194" si="30">(1/B133)*((N133*B133)-N133)</f>
        <v>76.333333333333329</v>
      </c>
      <c r="Q133" s="38">
        <f t="shared" ref="Q133:Q194" si="31">(1/B133)*N133</f>
        <v>152.66666666666666</v>
      </c>
      <c r="R133" s="38">
        <f t="shared" ref="R133:R194" si="32">(1/A133)*N133</f>
        <v>82.671480144404342</v>
      </c>
      <c r="S133" s="39">
        <f t="shared" ref="S133:S194" si="33">O133-Q133</f>
        <v>-6.3381468110709704</v>
      </c>
      <c r="T133" s="39">
        <f t="shared" ref="T133:T194" si="34">P133-R133</f>
        <v>-6.3381468110710131</v>
      </c>
      <c r="U133" t="s">
        <v>357</v>
      </c>
      <c r="V133" t="s">
        <v>358</v>
      </c>
      <c r="W133" t="s">
        <v>81</v>
      </c>
      <c r="X133" s="48" t="s">
        <v>466</v>
      </c>
      <c r="Y133" s="41"/>
    </row>
    <row r="134" spans="1:25" s="35" customFormat="1" ht="15" x14ac:dyDescent="0.25">
      <c r="A134">
        <v>1.98</v>
      </c>
      <c r="B134">
        <v>1.93</v>
      </c>
      <c r="C134" s="29">
        <f t="shared" si="26"/>
        <v>2.3185220076411994E-2</v>
      </c>
      <c r="D134" s="30">
        <f>IF(OR($A134="",$B134=""),"",A134*'MPTO_working_2-way'!$G133)</f>
        <v>2.0259067357512959</v>
      </c>
      <c r="E134" s="32">
        <f>IF(OR($A134="",$B134=""),"",B134*'MPTO_working_2-way'!$G133)</f>
        <v>1.9747474747474751</v>
      </c>
      <c r="F134" s="30">
        <f>IF(OR($A134="",$B134=""),"",'MPTO_working_2-way'!D133)</f>
        <v>2.0265153523890338</v>
      </c>
      <c r="G134" s="32">
        <f>IF(OR($A134="",$B134=""),"",'MPTO_working_2-way'!E133)</f>
        <v>1.974169551066798</v>
      </c>
      <c r="H134" s="30">
        <f>IF(OR($A134="",$B134=""),"",'OddsRatio_working_2-way'!M133)</f>
        <v>2.0265298051494733</v>
      </c>
      <c r="I134" s="30">
        <f>IF(OR($A134="",$B134=""),"",'OddsRatio_working_2-way'!N133)</f>
        <v>1.9741558354989901</v>
      </c>
      <c r="J134" s="30">
        <f>IF('Log_working_2-way'!$D133="","",A134^('Log_working_2-way'!$D133))</f>
        <v>2.0268045830085555</v>
      </c>
      <c r="K134" s="32">
        <f>IF('Log_working_2-way'!$D133="","",B134^('Log_working_2-way'!$D133))</f>
        <v>1.9738951466986834</v>
      </c>
      <c r="L134" s="37">
        <f t="shared" si="27"/>
        <v>0.49360613810741677</v>
      </c>
      <c r="M134" s="37">
        <f t="shared" si="28"/>
        <v>0.50639386189258306</v>
      </c>
      <c r="N134" s="38">
        <v>230</v>
      </c>
      <c r="O134" s="38">
        <f t="shared" si="29"/>
        <v>113.83838383838383</v>
      </c>
      <c r="P134" s="38">
        <f t="shared" si="30"/>
        <v>110.82901554404145</v>
      </c>
      <c r="Q134" s="38">
        <f t="shared" si="31"/>
        <v>119.17098445595856</v>
      </c>
      <c r="R134" s="38">
        <f t="shared" si="32"/>
        <v>116.16161616161617</v>
      </c>
      <c r="S134" s="39">
        <f t="shared" si="33"/>
        <v>-5.3326006175747267</v>
      </c>
      <c r="T134" s="39">
        <f t="shared" si="34"/>
        <v>-5.3326006175747125</v>
      </c>
      <c r="U134" t="s">
        <v>198</v>
      </c>
      <c r="V134" t="s">
        <v>359</v>
      </c>
      <c r="W134" t="s">
        <v>81</v>
      </c>
      <c r="X134" s="48" t="s">
        <v>466</v>
      </c>
      <c r="Y134" s="41"/>
    </row>
    <row r="135" spans="1:25" s="35" customFormat="1" ht="15" x14ac:dyDescent="0.25">
      <c r="A135">
        <v>2.42</v>
      </c>
      <c r="B135">
        <v>1.63</v>
      </c>
      <c r="C135" s="29">
        <f t="shared" si="26"/>
        <v>2.6720073011205159E-2</v>
      </c>
      <c r="D135" s="30">
        <f>IF(OR($A135="",$B135=""),"",A135*'MPTO_working_2-way'!$G134)</f>
        <v>2.4846625766871164</v>
      </c>
      <c r="E135" s="32">
        <f>IF(OR($A135="",$B135=""),"",B135*'MPTO_working_2-way'!$G134)</f>
        <v>1.6735537190082643</v>
      </c>
      <c r="F135" s="30">
        <f>IF(OR($A135="",$B135=""),"",'MPTO_working_2-way'!D134)</f>
        <v>2.5008558929816775</v>
      </c>
      <c r="G135" s="32">
        <f>IF(OR($A135="",$B135=""),"",'MPTO_working_2-way'!E134)</f>
        <v>1.6662864867148226</v>
      </c>
      <c r="H135" s="30">
        <f>IF(OR($A135="",$B135=""),"",'OddsRatio_working_2-way'!M134)</f>
        <v>2.5013221686128042</v>
      </c>
      <c r="I135" s="30">
        <f>IF(OR($A135="",$B135=""),"",'OddsRatio_working_2-way'!N134)</f>
        <v>1.6660795536803288</v>
      </c>
      <c r="J135" s="30">
        <f>IF('Log_working_2-way'!$D134="","",A135^('Log_working_2-way'!$D134))</f>
        <v>2.5087737592448787</v>
      </c>
      <c r="K135" s="32">
        <f>IF('Log_working_2-way'!$D134="","",B135^('Log_working_2-way'!$D134))</f>
        <v>1.6627898940265724</v>
      </c>
      <c r="L135" s="37">
        <f t="shared" si="27"/>
        <v>0.40246913580246918</v>
      </c>
      <c r="M135" s="37">
        <f t="shared" si="28"/>
        <v>0.59753086419753088</v>
      </c>
      <c r="N135" s="38">
        <v>231</v>
      </c>
      <c r="O135" s="38">
        <f t="shared" si="29"/>
        <v>135.54545454545453</v>
      </c>
      <c r="P135" s="38">
        <f t="shared" si="30"/>
        <v>89.282208588957033</v>
      </c>
      <c r="Q135" s="38">
        <f t="shared" si="31"/>
        <v>141.71779141104295</v>
      </c>
      <c r="R135" s="38">
        <f t="shared" si="32"/>
        <v>95.454545454545453</v>
      </c>
      <c r="S135" s="39">
        <f t="shared" si="33"/>
        <v>-6.1723368655884201</v>
      </c>
      <c r="T135" s="39">
        <f t="shared" si="34"/>
        <v>-6.1723368655884201</v>
      </c>
      <c r="U135" t="s">
        <v>360</v>
      </c>
      <c r="V135" t="s">
        <v>178</v>
      </c>
      <c r="W135" t="s">
        <v>81</v>
      </c>
      <c r="X135" s="48" t="s">
        <v>466</v>
      </c>
      <c r="Y135" s="41"/>
    </row>
    <row r="136" spans="1:25" ht="15" x14ac:dyDescent="0.25">
      <c r="A136">
        <v>2.4700000000000002</v>
      </c>
      <c r="B136">
        <v>1.58</v>
      </c>
      <c r="C136" s="29">
        <f t="shared" si="26"/>
        <v>3.7769692000204858E-2</v>
      </c>
      <c r="D136" s="30">
        <f>IF(OR($A136="",$B136=""),"",A136*'MPTO_working_2-way'!$G135)</f>
        <v>2.5632911392405062</v>
      </c>
      <c r="E136" s="32">
        <f>IF(OR($A136="",$B136=""),"",B136*'MPTO_working_2-way'!$G135)</f>
        <v>1.6396761133603237</v>
      </c>
      <c r="F136" s="30">
        <f>IF(OR($A136="",$B136=""),"",'MPTO_working_2-way'!D135)</f>
        <v>2.5908517559583082</v>
      </c>
      <c r="G136" s="32">
        <f>IF(OR($A136="",$B136=""),"",'MPTO_working_2-way'!E135)</f>
        <v>1.6285940825439218</v>
      </c>
      <c r="H136" s="30">
        <f>IF(OR($A136="",$B136=""),"",'OddsRatio_working_2-way'!M135)</f>
        <v>2.5920058915156967</v>
      </c>
      <c r="I136" s="30">
        <f>IF(OR($A136="",$B136=""),"",'OddsRatio_working_2-way'!N135)</f>
        <v>1.6281383789653769</v>
      </c>
      <c r="J136" s="30">
        <f>IF('Log_working_2-way'!$D135="","",A136^('Log_working_2-way'!$D135))</f>
        <v>2.6049168603231139</v>
      </c>
      <c r="K136" s="32">
        <f>IF('Log_working_2-way'!$D135="","",B136^('Log_working_2-way'!$D135))</f>
        <v>1.6230852355793859</v>
      </c>
      <c r="L136" s="37">
        <f t="shared" si="27"/>
        <v>0.39012345679012345</v>
      </c>
      <c r="M136" s="37">
        <f t="shared" si="28"/>
        <v>0.60987654320987661</v>
      </c>
      <c r="N136" s="38">
        <v>232</v>
      </c>
      <c r="O136" s="38">
        <f t="shared" si="29"/>
        <v>138.07287449392715</v>
      </c>
      <c r="P136" s="38">
        <f t="shared" si="30"/>
        <v>85.164556962025316</v>
      </c>
      <c r="Q136" s="38">
        <f t="shared" si="31"/>
        <v>146.83544303797467</v>
      </c>
      <c r="R136" s="38">
        <f t="shared" si="32"/>
        <v>93.927125506072869</v>
      </c>
      <c r="S136" s="39">
        <f t="shared" si="33"/>
        <v>-8.7625685440475252</v>
      </c>
      <c r="T136" s="39">
        <f t="shared" si="34"/>
        <v>-8.7625685440475536</v>
      </c>
      <c r="U136" t="s">
        <v>361</v>
      </c>
      <c r="V136" t="s">
        <v>362</v>
      </c>
      <c r="W136" t="s">
        <v>182</v>
      </c>
      <c r="X136" s="48" t="s">
        <v>466</v>
      </c>
      <c r="Y136" s="41"/>
    </row>
    <row r="137" spans="1:25" s="35" customFormat="1" ht="15" x14ac:dyDescent="0.25">
      <c r="A137">
        <v>2.81</v>
      </c>
      <c r="B137">
        <v>1.46</v>
      </c>
      <c r="C137" s="29">
        <f t="shared" si="26"/>
        <v>4.0803392970311547E-2</v>
      </c>
      <c r="D137" s="30">
        <f>IF(OR($A137="",$B137=""),"",A137*'MPTO_working_2-way'!$G136)</f>
        <v>2.9246575342465757</v>
      </c>
      <c r="E137" s="32">
        <f>IF(OR($A137="",$B137=""),"",B137*'MPTO_working_2-way'!$G136)</f>
        <v>1.5195729537366549</v>
      </c>
      <c r="F137" s="30">
        <f>IF(OR($A137="",$B137=""),"",'MPTO_working_2-way'!D136)</f>
        <v>2.9808907941582508</v>
      </c>
      <c r="G137" s="32">
        <f>IF(OR($A137="",$B137=""),"",'MPTO_working_2-way'!E136)</f>
        <v>1.504823387008033</v>
      </c>
      <c r="H137" s="30">
        <f>IF(OR($A137="",$B137=""),"",'OddsRatio_working_2-way'!M136)</f>
        <v>2.9836286468731115</v>
      </c>
      <c r="I137" s="30">
        <f>IF(OR($A137="",$B137=""),"",'OddsRatio_working_2-way'!N136)</f>
        <v>1.5041266174373658</v>
      </c>
      <c r="J137" s="30">
        <f>IF('Log_working_2-way'!$D136="","",A137^('Log_working_2-way'!$D136))</f>
        <v>3.0106448315411685</v>
      </c>
      <c r="K137" s="32">
        <f>IF('Log_working_2-way'!$D136="","",B137^('Log_working_2-way'!$D136))</f>
        <v>1.4973528811810997</v>
      </c>
      <c r="L137" s="37">
        <f t="shared" si="27"/>
        <v>0.34192037470725989</v>
      </c>
      <c r="M137" s="37">
        <f t="shared" si="28"/>
        <v>0.65807962529274</v>
      </c>
      <c r="N137" s="38">
        <v>233</v>
      </c>
      <c r="O137" s="38">
        <f t="shared" si="29"/>
        <v>150.08185053380785</v>
      </c>
      <c r="P137" s="38">
        <f t="shared" si="30"/>
        <v>73.410958904109592</v>
      </c>
      <c r="Q137" s="38">
        <f t="shared" si="31"/>
        <v>159.58904109589039</v>
      </c>
      <c r="R137" s="38">
        <f t="shared" si="32"/>
        <v>82.918149466192176</v>
      </c>
      <c r="S137" s="39">
        <f t="shared" si="33"/>
        <v>-9.5071905620825419</v>
      </c>
      <c r="T137" s="39">
        <f t="shared" si="34"/>
        <v>-9.5071905620825845</v>
      </c>
      <c r="U137" t="s">
        <v>179</v>
      </c>
      <c r="V137" t="s">
        <v>363</v>
      </c>
      <c r="W137" t="s">
        <v>182</v>
      </c>
      <c r="X137" s="48" t="s">
        <v>466</v>
      </c>
      <c r="Y137" s="41"/>
    </row>
    <row r="138" spans="1:25" ht="15" x14ac:dyDescent="0.25">
      <c r="A138">
        <v>2.66</v>
      </c>
      <c r="B138">
        <v>1.51</v>
      </c>
      <c r="C138" s="29">
        <f t="shared" si="26"/>
        <v>3.8191505253199143E-2</v>
      </c>
      <c r="D138" s="30">
        <f>IF(OR($A138="",$B138=""),"",A138*'MPTO_working_2-way'!$G137)</f>
        <v>2.76158940397351</v>
      </c>
      <c r="E138" s="32">
        <f>IF(OR($A138="",$B138=""),"",B138*'MPTO_working_2-way'!$G137)</f>
        <v>1.5676691729323307</v>
      </c>
      <c r="F138" s="30">
        <f>IF(OR($A138="",$B138=""),"",'MPTO_working_2-way'!D137)</f>
        <v>2.802344240563734</v>
      </c>
      <c r="G138" s="32">
        <f>IF(OR($A138="",$B138=""),"",'MPTO_working_2-way'!E137)</f>
        <v>1.5548329655866526</v>
      </c>
      <c r="H138" s="30">
        <f>IF(OR($A138="",$B138=""),"",'OddsRatio_working_2-way'!M137)</f>
        <v>2.8041346847683837</v>
      </c>
      <c r="I138" s="30">
        <f>IF(OR($A138="",$B138=""),"",'OddsRatio_working_2-way'!N137)</f>
        <v>1.5542823429107684</v>
      </c>
      <c r="J138" s="30">
        <f>IF('Log_working_2-way'!$D137="","",A138^('Log_working_2-way'!$D137))</f>
        <v>2.8234489092067649</v>
      </c>
      <c r="K138" s="32">
        <f>IF('Log_working_2-way'!$D137="","",B138^('Log_working_2-way'!$D137))</f>
        <v>1.5484113072488479</v>
      </c>
      <c r="L138" s="37">
        <f t="shared" si="27"/>
        <v>0.36211031175059949</v>
      </c>
      <c r="M138" s="37">
        <f t="shared" si="28"/>
        <v>0.63788968824940051</v>
      </c>
      <c r="N138" s="38">
        <v>234</v>
      </c>
      <c r="O138" s="38">
        <f t="shared" si="29"/>
        <v>146.03007518796994</v>
      </c>
      <c r="P138" s="38">
        <f t="shared" si="30"/>
        <v>79.033112582781442</v>
      </c>
      <c r="Q138" s="38">
        <f t="shared" si="31"/>
        <v>154.96688741721854</v>
      </c>
      <c r="R138" s="38">
        <f t="shared" si="32"/>
        <v>87.969924812030072</v>
      </c>
      <c r="S138" s="39">
        <f t="shared" si="33"/>
        <v>-8.9368122292486021</v>
      </c>
      <c r="T138" s="39">
        <f t="shared" si="34"/>
        <v>-8.9368122292486305</v>
      </c>
      <c r="U138" t="s">
        <v>364</v>
      </c>
      <c r="V138" t="s">
        <v>180</v>
      </c>
      <c r="W138" t="s">
        <v>182</v>
      </c>
      <c r="X138" s="48" t="s">
        <v>466</v>
      </c>
      <c r="Y138" s="41"/>
    </row>
    <row r="139" spans="1:25" ht="15" x14ac:dyDescent="0.25">
      <c r="A139">
        <v>3.04</v>
      </c>
      <c r="B139">
        <v>1.4</v>
      </c>
      <c r="C139" s="29">
        <f t="shared" si="26"/>
        <v>4.3233082706767068E-2</v>
      </c>
      <c r="D139" s="30">
        <f>IF(OR($A139="",$B139=""),"",A139*'MPTO_working_2-way'!$G138)</f>
        <v>3.1714285714285717</v>
      </c>
      <c r="E139" s="32">
        <f>IF(OR($A139="",$B139=""),"",B139*'MPTO_working_2-way'!$G138)</f>
        <v>1.4605263157894739</v>
      </c>
      <c r="F139" s="30">
        <f>IF(OR($A139="",$B139=""),"",'MPTO_working_2-way'!D138)</f>
        <v>3.2538226299694197</v>
      </c>
      <c r="G139" s="32">
        <f>IF(OR($A139="",$B139=""),"",'MPTO_working_2-way'!E138)</f>
        <v>1.4436906377204886</v>
      </c>
      <c r="H139" s="30">
        <f>IF(OR($A139="",$B139=""),"",'OddsRatio_working_2-way'!M138)</f>
        <v>3.2583179581272437</v>
      </c>
      <c r="I139" s="30">
        <f>IF(OR($A139="",$B139=""),"",'OddsRatio_working_2-way'!N138)</f>
        <v>1.4428074427700479</v>
      </c>
      <c r="J139" s="30">
        <f>IF('Log_working_2-way'!$D138="","",A139^('Log_working_2-way'!$D138))</f>
        <v>3.2986868962082689</v>
      </c>
      <c r="K139" s="32">
        <f>IF('Log_working_2-way'!$D138="","",B139^('Log_working_2-way'!$D138))</f>
        <v>1.435030974268882</v>
      </c>
      <c r="L139" s="37">
        <f t="shared" si="27"/>
        <v>0.31531531531531531</v>
      </c>
      <c r="M139" s="37">
        <f t="shared" si="28"/>
        <v>0.68468468468468457</v>
      </c>
      <c r="N139" s="38">
        <v>235</v>
      </c>
      <c r="O139" s="38">
        <f t="shared" si="29"/>
        <v>157.69736842105263</v>
      </c>
      <c r="P139" s="38">
        <f t="shared" si="30"/>
        <v>67.142857142857139</v>
      </c>
      <c r="Q139" s="38">
        <f t="shared" si="31"/>
        <v>167.85714285714286</v>
      </c>
      <c r="R139" s="38">
        <f t="shared" si="32"/>
        <v>77.30263157894737</v>
      </c>
      <c r="S139" s="39">
        <f t="shared" si="33"/>
        <v>-10.159774436090231</v>
      </c>
      <c r="T139" s="39">
        <f t="shared" si="34"/>
        <v>-10.159774436090231</v>
      </c>
      <c r="U139" t="s">
        <v>365</v>
      </c>
      <c r="V139" t="s">
        <v>366</v>
      </c>
      <c r="W139" t="s">
        <v>182</v>
      </c>
      <c r="X139" s="48" t="s">
        <v>466</v>
      </c>
      <c r="Y139" s="41"/>
    </row>
    <row r="140" spans="1:25" ht="15" x14ac:dyDescent="0.25">
      <c r="A140">
        <v>1.65</v>
      </c>
      <c r="B140">
        <v>2.34</v>
      </c>
      <c r="C140" s="29">
        <f t="shared" si="26"/>
        <v>3.3411033411033575E-2</v>
      </c>
      <c r="D140" s="30">
        <f>IF(OR($A140="",$B140=""),"",A140*'MPTO_working_2-way'!$G139)</f>
        <v>1.7051282051282053</v>
      </c>
      <c r="E140" s="32">
        <f>IF(OR($A140="",$B140=""),"",B140*'MPTO_working_2-way'!$G139)</f>
        <v>2.4181818181818184</v>
      </c>
      <c r="F140" s="30">
        <f>IF(OR($A140="",$B140=""),"",'MPTO_working_2-way'!D139)</f>
        <v>1.6967699406723797</v>
      </c>
      <c r="G140" s="32">
        <f>IF(OR($A140="",$B140=""),"",'MPTO_working_2-way'!E139)</f>
        <v>2.4351939451277205</v>
      </c>
      <c r="H140" s="30">
        <f>IF(OR($A140="",$B140=""),"",'OddsRatio_working_2-way'!M139)</f>
        <v>1.6964729907653791</v>
      </c>
      <c r="I140" s="30">
        <f>IF(OR($A140="",$B140=""),"",'OddsRatio_working_2-way'!N139)</f>
        <v>2.4358058578855508</v>
      </c>
      <c r="J140" s="30">
        <f>IF('Log_working_2-way'!$D139="","",A140^('Log_working_2-way'!$D139))</f>
        <v>1.6926770755893317</v>
      </c>
      <c r="K140" s="32">
        <f>IF('Log_working_2-way'!$D139="","",B140^('Log_working_2-way'!$D139))</f>
        <v>2.4436741668534787</v>
      </c>
      <c r="L140" s="37">
        <f t="shared" si="27"/>
        <v>0.5864661654135338</v>
      </c>
      <c r="M140" s="37">
        <f t="shared" si="28"/>
        <v>0.41353383458646614</v>
      </c>
      <c r="N140" s="38">
        <v>236</v>
      </c>
      <c r="O140" s="38">
        <f t="shared" si="29"/>
        <v>92.969696969696955</v>
      </c>
      <c r="P140" s="38">
        <f t="shared" si="30"/>
        <v>135.14529914529916</v>
      </c>
      <c r="Q140" s="38">
        <f t="shared" si="31"/>
        <v>100.85470085470087</v>
      </c>
      <c r="R140" s="38">
        <f t="shared" si="32"/>
        <v>143.03030303030303</v>
      </c>
      <c r="S140" s="39">
        <f t="shared" si="33"/>
        <v>-7.8850038850039113</v>
      </c>
      <c r="T140" s="39">
        <f t="shared" si="34"/>
        <v>-7.8850038850038686</v>
      </c>
      <c r="U140" t="s">
        <v>367</v>
      </c>
      <c r="V140" t="s">
        <v>368</v>
      </c>
      <c r="W140" t="s">
        <v>478</v>
      </c>
      <c r="X140" s="48" t="s">
        <v>466</v>
      </c>
      <c r="Y140" s="41"/>
    </row>
    <row r="141" spans="1:25" ht="15" x14ac:dyDescent="0.25">
      <c r="A141">
        <v>1.96</v>
      </c>
      <c r="B141">
        <v>1.93</v>
      </c>
      <c r="C141" s="29">
        <f t="shared" si="26"/>
        <v>2.8338796658559762E-2</v>
      </c>
      <c r="D141" s="30">
        <f>IF(OR($A141="",$B141=""),"",A141*'MPTO_working_2-way'!$G140)</f>
        <v>2.0155440414507773</v>
      </c>
      <c r="E141" s="32">
        <f>IF(OR($A141="",$B141=""),"",B141*'MPTO_working_2-way'!$G140)</f>
        <v>1.9846938775510203</v>
      </c>
      <c r="F141" s="30">
        <f>IF(OR($A141="",$B141=""),"",'MPTO_working_2-way'!D140)</f>
        <v>2.0159880622468553</v>
      </c>
      <c r="G141" s="32">
        <f>IF(OR($A141="",$B141=""),"",'MPTO_working_2-way'!E140)</f>
        <v>1.9842635333613092</v>
      </c>
      <c r="H141" s="30">
        <f>IF(OR($A141="",$B141=""),"",'OddsRatio_working_2-way'!M140)</f>
        <v>2.0160010160015238</v>
      </c>
      <c r="I141" s="30">
        <f>IF(OR($A141="",$B141=""),"",'OddsRatio_working_2-way'!N140)</f>
        <v>1.9842509842514759</v>
      </c>
      <c r="J141" s="30">
        <f>IF('Log_working_2-way'!$D140="","",A141^('Log_working_2-way'!$D140))</f>
        <v>2.0162023284286739</v>
      </c>
      <c r="K141" s="32">
        <f>IF('Log_working_2-way'!$D140="","",B141^('Log_working_2-way'!$D140))</f>
        <v>1.9840560014719333</v>
      </c>
      <c r="L141" s="37">
        <f t="shared" si="27"/>
        <v>0.49614395886889456</v>
      </c>
      <c r="M141" s="37">
        <f t="shared" si="28"/>
        <v>0.50385604113110538</v>
      </c>
      <c r="N141" s="38">
        <v>237</v>
      </c>
      <c r="O141" s="38">
        <f t="shared" si="29"/>
        <v>116.08163265306122</v>
      </c>
      <c r="P141" s="38">
        <f t="shared" si="30"/>
        <v>114.20207253886011</v>
      </c>
      <c r="Q141" s="38">
        <f t="shared" si="31"/>
        <v>122.79792746113991</v>
      </c>
      <c r="R141" s="38">
        <f t="shared" si="32"/>
        <v>120.91836734693878</v>
      </c>
      <c r="S141" s="39">
        <f t="shared" si="33"/>
        <v>-6.7162948080786862</v>
      </c>
      <c r="T141" s="39">
        <f t="shared" si="34"/>
        <v>-6.716294808078672</v>
      </c>
      <c r="U141" t="s">
        <v>369</v>
      </c>
      <c r="V141" t="s">
        <v>370</v>
      </c>
      <c r="W141" t="s">
        <v>478</v>
      </c>
      <c r="X141" s="48" t="s">
        <v>466</v>
      </c>
      <c r="Y141" s="41"/>
    </row>
    <row r="142" spans="1:25" ht="15" x14ac:dyDescent="0.25">
      <c r="A142">
        <v>1.93</v>
      </c>
      <c r="B142">
        <v>1.93</v>
      </c>
      <c r="C142" s="29">
        <f t="shared" si="26"/>
        <v>3.62694300518136E-2</v>
      </c>
      <c r="D142" s="30">
        <f>IF(OR($A142="",$B142=""),"",A142*'MPTO_working_2-way'!$G141)</f>
        <v>2</v>
      </c>
      <c r="E142" s="32">
        <f>IF(OR($A142="",$B142=""),"",B142*'MPTO_working_2-way'!$G141)</f>
        <v>2</v>
      </c>
      <c r="F142" s="30">
        <f>IF(OR($A142="",$B142=""),"",'MPTO_working_2-way'!D141)</f>
        <v>2.0000000000000004</v>
      </c>
      <c r="G142" s="32">
        <f>IF(OR($A142="",$B142=""),"",'MPTO_working_2-way'!E141)</f>
        <v>2.0000000000000004</v>
      </c>
      <c r="H142" s="30">
        <f>IF(OR($A142="",$B142=""),"",'OddsRatio_working_2-way'!M141)</f>
        <v>2</v>
      </c>
      <c r="I142" s="30">
        <f>IF(OR($A142="",$B142=""),"",'OddsRatio_working_2-way'!N141)</f>
        <v>2</v>
      </c>
      <c r="J142" s="30">
        <f>IF('Log_working_2-way'!$D141="","",A142^('Log_working_2-way'!$D141))</f>
        <v>1.9999999999999618</v>
      </c>
      <c r="K142" s="32">
        <f>IF('Log_working_2-way'!$D141="","",B142^('Log_working_2-way'!$D141))</f>
        <v>1.9999999999999618</v>
      </c>
      <c r="L142" s="37">
        <f t="shared" si="27"/>
        <v>0.5</v>
      </c>
      <c r="M142" s="37">
        <f t="shared" si="28"/>
        <v>0.5</v>
      </c>
      <c r="N142" s="38">
        <v>238</v>
      </c>
      <c r="O142" s="38">
        <f t="shared" si="29"/>
        <v>114.6839378238342</v>
      </c>
      <c r="P142" s="38">
        <f t="shared" si="30"/>
        <v>114.6839378238342</v>
      </c>
      <c r="Q142" s="38">
        <f t="shared" si="31"/>
        <v>123.31606217616581</v>
      </c>
      <c r="R142" s="38">
        <f t="shared" si="32"/>
        <v>123.31606217616581</v>
      </c>
      <c r="S142" s="39">
        <f t="shared" si="33"/>
        <v>-8.6321243523316156</v>
      </c>
      <c r="T142" s="39">
        <f t="shared" si="34"/>
        <v>-8.6321243523316156</v>
      </c>
      <c r="U142" t="s">
        <v>371</v>
      </c>
      <c r="V142" t="s">
        <v>372</v>
      </c>
      <c r="W142" t="s">
        <v>470</v>
      </c>
      <c r="X142" s="48" t="s">
        <v>467</v>
      </c>
      <c r="Y142" s="41"/>
    </row>
    <row r="143" spans="1:25" ht="15" x14ac:dyDescent="0.25">
      <c r="A143">
        <v>1.83</v>
      </c>
      <c r="B143">
        <v>2.0099999999999998</v>
      </c>
      <c r="C143" s="29">
        <f t="shared" si="26"/>
        <v>4.3960525242639381E-2</v>
      </c>
      <c r="D143" s="30">
        <f>IF(OR($A143="",$B143=""),"",A143*'MPTO_working_2-way'!$G142)</f>
        <v>1.91044776119403</v>
      </c>
      <c r="E143" s="32">
        <f>IF(OR($A143="",$B143=""),"",B143*'MPTO_working_2-way'!$G142)</f>
        <v>2.098360655737705</v>
      </c>
      <c r="F143" s="30">
        <f>IF(OR($A143="",$B143=""),"",'MPTO_working_2-way'!D142)</f>
        <v>1.9066946582691862</v>
      </c>
      <c r="G143" s="32">
        <f>IF(OR($A143="",$B143=""),"",'MPTO_working_2-way'!E142)</f>
        <v>2.1029071263184975</v>
      </c>
      <c r="H143" s="30">
        <f>IF(OR($A143="",$B143=""),"",'OddsRatio_working_2-way'!M142)</f>
        <v>1.9065220230186481</v>
      </c>
      <c r="I143" s="30">
        <f>IF(OR($A143="",$B143=""),"",'OddsRatio_working_2-way'!N142)</f>
        <v>2.1031171605407648</v>
      </c>
      <c r="J143" s="30">
        <f>IF('Log_working_2-way'!$D142="","",A143^('Log_working_2-way'!$D142))</f>
        <v>1.9048027025294283</v>
      </c>
      <c r="K143" s="32">
        <f>IF('Log_working_2-way'!$D142="","",B143^('Log_working_2-way'!$D142))</f>
        <v>2.105213321317545</v>
      </c>
      <c r="L143" s="37">
        <f t="shared" si="27"/>
        <v>0.5234375</v>
      </c>
      <c r="M143" s="37">
        <f t="shared" si="28"/>
        <v>0.4765625</v>
      </c>
      <c r="N143" s="38">
        <v>239</v>
      </c>
      <c r="O143" s="38">
        <f t="shared" si="29"/>
        <v>108.39890710382512</v>
      </c>
      <c r="P143" s="38">
        <f t="shared" si="30"/>
        <v>120.09452736318406</v>
      </c>
      <c r="Q143" s="38">
        <f t="shared" si="31"/>
        <v>118.90547263681593</v>
      </c>
      <c r="R143" s="38">
        <f t="shared" si="32"/>
        <v>130.60109289617486</v>
      </c>
      <c r="S143" s="39">
        <f t="shared" si="33"/>
        <v>-10.506565532990805</v>
      </c>
      <c r="T143" s="39">
        <f t="shared" si="34"/>
        <v>-10.506565532990805</v>
      </c>
      <c r="U143" t="s">
        <v>373</v>
      </c>
      <c r="V143" t="s">
        <v>374</v>
      </c>
      <c r="W143" t="s">
        <v>470</v>
      </c>
      <c r="X143" s="48" t="s">
        <v>467</v>
      </c>
      <c r="Y143" s="41"/>
    </row>
    <row r="144" spans="1:25" ht="15" x14ac:dyDescent="0.25">
      <c r="A144">
        <v>1.79</v>
      </c>
      <c r="B144">
        <v>2.0499999999999998</v>
      </c>
      <c r="C144" s="29">
        <f t="shared" si="26"/>
        <v>4.6464095925875526E-2</v>
      </c>
      <c r="D144" s="30">
        <f>IF(OR($A144="",$B144=""),"",A144*'MPTO_working_2-way'!$G143)</f>
        <v>1.8731707317073172</v>
      </c>
      <c r="E144" s="32">
        <f>IF(OR($A144="",$B144=""),"",B144*'MPTO_working_2-way'!$G143)</f>
        <v>2.1452513966480447</v>
      </c>
      <c r="F144" s="30">
        <f>IF(OR($A144="",$B144=""),"",'MPTO_working_2-way'!D143)</f>
        <v>1.8676676421936633</v>
      </c>
      <c r="G144" s="32">
        <f>IF(OR($A144="",$B144=""),"",'MPTO_working_2-way'!E143)</f>
        <v>2.1525150315295498</v>
      </c>
      <c r="H144" s="30">
        <f>IF(OR($A144="",$B144=""),"",'OddsRatio_working_2-way'!M143)</f>
        <v>1.8673989580239028</v>
      </c>
      <c r="I144" s="30">
        <f>IF(OR($A144="",$B144=""),"",'OddsRatio_working_2-way'!N143)</f>
        <v>2.1528720328165796</v>
      </c>
      <c r="J144" s="30">
        <f>IF('Log_working_2-way'!$D143="","",A144^('Log_working_2-way'!$D143))</f>
        <v>1.8648753168978718</v>
      </c>
      <c r="K144" s="32">
        <f>IF('Log_working_2-way'!$D143="","",B144^('Log_working_2-way'!$D143))</f>
        <v>2.1562360266982945</v>
      </c>
      <c r="L144" s="37">
        <f t="shared" si="27"/>
        <v>0.53385416666666663</v>
      </c>
      <c r="M144" s="37">
        <f t="shared" si="28"/>
        <v>0.46614583333333331</v>
      </c>
      <c r="N144" s="38">
        <v>240</v>
      </c>
      <c r="O144" s="38">
        <f t="shared" si="29"/>
        <v>105.92178770949721</v>
      </c>
      <c r="P144" s="38">
        <f t="shared" si="30"/>
        <v>122.92682926829266</v>
      </c>
      <c r="Q144" s="38">
        <f t="shared" si="31"/>
        <v>117.07317073170732</v>
      </c>
      <c r="R144" s="38">
        <f t="shared" si="32"/>
        <v>134.07821229050279</v>
      </c>
      <c r="S144" s="39">
        <f t="shared" si="33"/>
        <v>-11.151383022210112</v>
      </c>
      <c r="T144" s="39">
        <f t="shared" si="34"/>
        <v>-11.151383022210126</v>
      </c>
      <c r="U144" t="s">
        <v>375</v>
      </c>
      <c r="V144" t="s">
        <v>376</v>
      </c>
      <c r="W144" t="s">
        <v>470</v>
      </c>
      <c r="X144" s="48" t="s">
        <v>467</v>
      </c>
      <c r="Y144" s="41"/>
    </row>
    <row r="145" spans="1:25" ht="15" x14ac:dyDescent="0.25">
      <c r="A145">
        <v>2.1800000000000002</v>
      </c>
      <c r="B145">
        <v>1.7</v>
      </c>
      <c r="C145" s="29">
        <f t="shared" si="26"/>
        <v>4.6950890447922333E-2</v>
      </c>
      <c r="D145" s="30">
        <f>IF(OR($A145="",$B145=""),"",A145*'MPTO_working_2-way'!$G144)</f>
        <v>2.2823529411764709</v>
      </c>
      <c r="E145" s="32">
        <f>IF(OR($A145="",$B145=""),"",B145*'MPTO_working_2-way'!$G144)</f>
        <v>1.7798165137614679</v>
      </c>
      <c r="F145" s="30">
        <f>IF(OR($A145="",$B145=""),"",'MPTO_working_2-way'!D144)</f>
        <v>2.2975821450712961</v>
      </c>
      <c r="G145" s="32">
        <f>IF(OR($A145="",$B145=""),"",'MPTO_working_2-way'!E144)</f>
        <v>1.7706641184902054</v>
      </c>
      <c r="H145" s="30">
        <f>IF(OR($A145="",$B145=""),"",'OddsRatio_working_2-way'!M144)</f>
        <v>2.2983506020002022</v>
      </c>
      <c r="I145" s="30">
        <f>IF(OR($A145="",$B145=""),"",'OddsRatio_working_2-way'!N144)</f>
        <v>1.7702079842374079</v>
      </c>
      <c r="J145" s="30">
        <f>IF('Log_working_2-way'!$D144="","",A145^('Log_working_2-way'!$D144))</f>
        <v>2.3054560434070099</v>
      </c>
      <c r="K145" s="32">
        <f>IF('Log_working_2-way'!$D144="","",B145^('Log_working_2-way'!$D144))</f>
        <v>1.7660158341214014</v>
      </c>
      <c r="L145" s="37">
        <f t="shared" si="27"/>
        <v>0.43814432989690716</v>
      </c>
      <c r="M145" s="37">
        <f t="shared" si="28"/>
        <v>0.56185567010309279</v>
      </c>
      <c r="N145" s="38">
        <v>241</v>
      </c>
      <c r="O145" s="38">
        <f t="shared" si="29"/>
        <v>130.44954128440367</v>
      </c>
      <c r="P145" s="38">
        <f t="shared" si="30"/>
        <v>99.235294117647058</v>
      </c>
      <c r="Q145" s="38">
        <f t="shared" si="31"/>
        <v>141.76470588235296</v>
      </c>
      <c r="R145" s="38">
        <f t="shared" si="32"/>
        <v>110.55045871559632</v>
      </c>
      <c r="S145" s="39">
        <f t="shared" si="33"/>
        <v>-11.315164597949291</v>
      </c>
      <c r="T145" s="39">
        <f t="shared" si="34"/>
        <v>-11.315164597949263</v>
      </c>
      <c r="U145" t="s">
        <v>377</v>
      </c>
      <c r="V145" t="s">
        <v>378</v>
      </c>
      <c r="W145" t="s">
        <v>470</v>
      </c>
      <c r="X145" s="48" t="s">
        <v>467</v>
      </c>
      <c r="Y145" s="41"/>
    </row>
    <row r="146" spans="1:25" s="35" customFormat="1" ht="15" x14ac:dyDescent="0.25">
      <c r="A146">
        <v>1.85</v>
      </c>
      <c r="B146">
        <v>2.0699999999999998</v>
      </c>
      <c r="C146" s="29">
        <f t="shared" si="26"/>
        <v>2.3632327980154022E-2</v>
      </c>
      <c r="D146" s="30">
        <f>IF(OR($A146="",$B146=""),"",A146*'MPTO_working_2-way'!$G145)</f>
        <v>1.893719806763285</v>
      </c>
      <c r="E146" s="32">
        <f>IF(OR($A146="",$B146=""),"",B146*'MPTO_working_2-way'!$G145)</f>
        <v>2.1189189189189186</v>
      </c>
      <c r="F146" s="30">
        <f>IF(OR($A146="",$B146=""),"",'MPTO_working_2-way'!D145)</f>
        <v>1.8913446104457341</v>
      </c>
      <c r="G146" s="32">
        <f>IF(OR($A146="",$B146=""),"",'MPTO_working_2-way'!E145)</f>
        <v>2.1219005402410303</v>
      </c>
      <c r="H146" s="30">
        <f>IF(OR($A146="",$B146=""),"",'OddsRatio_working_2-way'!M145)</f>
        <v>1.8912870039243732</v>
      </c>
      <c r="I146" s="30">
        <f>IF(OR($A146="",$B146=""),"",'OddsRatio_working_2-way'!N145)</f>
        <v>2.1219730519989164</v>
      </c>
      <c r="J146" s="30">
        <f>IF('Log_working_2-way'!$D145="","",A146^('Log_working_2-way'!$D145))</f>
        <v>1.8902161893692622</v>
      </c>
      <c r="K146" s="32">
        <f>IF('Log_working_2-way'!$D145="","",B146^('Log_working_2-way'!$D145))</f>
        <v>2.1233226399853709</v>
      </c>
      <c r="L146" s="37">
        <f t="shared" si="27"/>
        <v>0.52806122448979598</v>
      </c>
      <c r="M146" s="37">
        <f t="shared" si="28"/>
        <v>0.47193877551020413</v>
      </c>
      <c r="N146" s="38">
        <v>242</v>
      </c>
      <c r="O146" s="38">
        <f t="shared" si="29"/>
        <v>111.18918918918919</v>
      </c>
      <c r="P146" s="38">
        <f t="shared" si="30"/>
        <v>125.09178743961351</v>
      </c>
      <c r="Q146" s="38">
        <f t="shared" si="31"/>
        <v>116.90821256038649</v>
      </c>
      <c r="R146" s="38">
        <f t="shared" si="32"/>
        <v>130.81081081081078</v>
      </c>
      <c r="S146" s="39">
        <f t="shared" si="33"/>
        <v>-5.7190233711972951</v>
      </c>
      <c r="T146" s="39">
        <f t="shared" si="34"/>
        <v>-5.7190233711972667</v>
      </c>
      <c r="U146" t="s">
        <v>379</v>
      </c>
      <c r="V146" t="s">
        <v>380</v>
      </c>
      <c r="W146" t="s">
        <v>471</v>
      </c>
      <c r="X146" s="48" t="s">
        <v>467</v>
      </c>
      <c r="Y146" s="41"/>
    </row>
    <row r="147" spans="1:25" ht="15" x14ac:dyDescent="0.25">
      <c r="A147">
        <v>1.6</v>
      </c>
      <c r="B147">
        <v>2.48</v>
      </c>
      <c r="C147" s="29">
        <f t="shared" si="26"/>
        <v>2.8225806451612989E-2</v>
      </c>
      <c r="D147" s="30">
        <f>IF(OR($A147="",$B147=""),"",A147*'MPTO_working_2-way'!$G146)</f>
        <v>1.645161290322581</v>
      </c>
      <c r="E147" s="32">
        <f>IF(OR($A147="",$B147=""),"",B147*'MPTO_working_2-way'!$G146)</f>
        <v>2.5500000000000003</v>
      </c>
      <c r="F147" s="30">
        <f>IF(OR($A147="",$B147=""),"",'MPTO_working_2-way'!D146)</f>
        <v>1.6369636963696372</v>
      </c>
      <c r="G147" s="32">
        <f>IF(OR($A147="",$B147=""),"",'MPTO_working_2-way'!E146)</f>
        <v>2.5699481865284977</v>
      </c>
      <c r="H147" s="30">
        <f>IF(OR($A147="",$B147=""),"",'OddsRatio_working_2-way'!M146)</f>
        <v>1.6367145399670135</v>
      </c>
      <c r="I147" s="30">
        <f>IF(OR($A147="",$B147=""),"",'OddsRatio_working_2-way'!N146)</f>
        <v>2.5705625319186329</v>
      </c>
      <c r="J147" s="30">
        <f>IF('Log_working_2-way'!$D146="","",A147^('Log_working_2-way'!$D146))</f>
        <v>1.6329971102948844</v>
      </c>
      <c r="K147" s="32">
        <f>IF('Log_working_2-way'!$D146="","",B147^('Log_working_2-way'!$D146))</f>
        <v>2.5797860428369455</v>
      </c>
      <c r="L147" s="37">
        <f t="shared" si="27"/>
        <v>0.6078431372549018</v>
      </c>
      <c r="M147" s="37">
        <f t="shared" si="28"/>
        <v>0.39215686274509798</v>
      </c>
      <c r="N147" s="38">
        <v>243</v>
      </c>
      <c r="O147" s="38">
        <f t="shared" si="29"/>
        <v>91.125</v>
      </c>
      <c r="P147" s="38">
        <f t="shared" si="30"/>
        <v>145.01612903225808</v>
      </c>
      <c r="Q147" s="38">
        <f t="shared" si="31"/>
        <v>97.983870967741936</v>
      </c>
      <c r="R147" s="38">
        <f t="shared" si="32"/>
        <v>151.875</v>
      </c>
      <c r="S147" s="39">
        <f t="shared" si="33"/>
        <v>-6.8588709677419359</v>
      </c>
      <c r="T147" s="39">
        <f t="shared" si="34"/>
        <v>-6.8588709677419217</v>
      </c>
      <c r="U147" t="s">
        <v>381</v>
      </c>
      <c r="V147" t="s">
        <v>382</v>
      </c>
      <c r="W147" t="s">
        <v>471</v>
      </c>
      <c r="X147" s="48" t="s">
        <v>467</v>
      </c>
      <c r="Y147" s="41"/>
    </row>
    <row r="148" spans="1:25" ht="15" x14ac:dyDescent="0.25">
      <c r="A148">
        <v>1.92</v>
      </c>
      <c r="B148">
        <v>1.97</v>
      </c>
      <c r="C148" s="29">
        <f t="shared" si="26"/>
        <v>2.844754653130277E-2</v>
      </c>
      <c r="D148" s="30">
        <f>IF(OR($A148="",$B148=""),"",A148*'MPTO_working_2-way'!$G147)</f>
        <v>1.9746192893401013</v>
      </c>
      <c r="E148" s="32">
        <f>IF(OR($A148="",$B148=""),"",B148*'MPTO_working_2-way'!$G147)</f>
        <v>2.0260416666666665</v>
      </c>
      <c r="F148" s="30">
        <f>IF(OR($A148="",$B148=""),"",'MPTO_working_2-way'!D147)</f>
        <v>1.9739066903246005</v>
      </c>
      <c r="G148" s="32">
        <f>IF(OR($A148="",$B148=""),"",'MPTO_working_2-way'!E147)</f>
        <v>2.0267924123888115</v>
      </c>
      <c r="H148" s="30">
        <f>IF(OR($A148="",$B148=""),"",'OddsRatio_working_2-way'!M147)</f>
        <v>1.9738858291644976</v>
      </c>
      <c r="I148" s="30">
        <f>IF(OR($A148="",$B148=""),"",'OddsRatio_working_2-way'!N147)</f>
        <v>2.0268144068364817</v>
      </c>
      <c r="J148" s="30">
        <f>IF('Log_working_2-way'!$D147="","",A148^('Log_working_2-way'!$D147))</f>
        <v>1.9735629954505829</v>
      </c>
      <c r="K148" s="32">
        <f>IF('Log_working_2-way'!$D147="","",B148^('Log_working_2-way'!$D147))</f>
        <v>2.0271548987306875</v>
      </c>
      <c r="L148" s="37">
        <f t="shared" si="27"/>
        <v>0.50642673521850901</v>
      </c>
      <c r="M148" s="37">
        <f t="shared" si="28"/>
        <v>0.49357326478149105</v>
      </c>
      <c r="N148" s="38">
        <v>244</v>
      </c>
      <c r="O148" s="38">
        <f t="shared" si="29"/>
        <v>116.91666666666666</v>
      </c>
      <c r="P148" s="38">
        <f t="shared" si="30"/>
        <v>120.14213197969542</v>
      </c>
      <c r="Q148" s="38">
        <f t="shared" si="31"/>
        <v>123.85786802030456</v>
      </c>
      <c r="R148" s="38">
        <f t="shared" si="32"/>
        <v>127.08333333333334</v>
      </c>
      <c r="S148" s="39">
        <f t="shared" si="33"/>
        <v>-6.9412013536379078</v>
      </c>
      <c r="T148" s="39">
        <f t="shared" si="34"/>
        <v>-6.941201353637922</v>
      </c>
      <c r="U148" t="s">
        <v>383</v>
      </c>
      <c r="V148" t="s">
        <v>384</v>
      </c>
      <c r="W148" t="s">
        <v>472</v>
      </c>
      <c r="X148" s="48" t="s">
        <v>467</v>
      </c>
      <c r="Y148" s="41"/>
    </row>
    <row r="149" spans="1:25" ht="15" x14ac:dyDescent="0.25">
      <c r="A149">
        <v>1.63</v>
      </c>
      <c r="B149">
        <v>2.39</v>
      </c>
      <c r="C149" s="29">
        <f t="shared" si="26"/>
        <v>3.19069743563416E-2</v>
      </c>
      <c r="D149" s="30">
        <f>IF(OR($A149="",$B149=""),"",A149*'MPTO_working_2-way'!$G148)</f>
        <v>1.6820083682008367</v>
      </c>
      <c r="E149" s="32">
        <f>IF(OR($A149="",$B149=""),"",B149*'MPTO_working_2-way'!$G148)</f>
        <v>2.4662576687116564</v>
      </c>
      <c r="F149" s="30">
        <f>IF(OR($A149="",$B149=""),"",'MPTO_working_2-way'!D148)</f>
        <v>1.6735184827201064</v>
      </c>
      <c r="G149" s="32">
        <f>IF(OR($A149="",$B149=""),"",'MPTO_working_2-way'!E148)</f>
        <v>2.4847402493861024</v>
      </c>
      <c r="H149" s="30">
        <f>IF(OR($A149="",$B149=""),"",'OddsRatio_working_2-way'!M148)</f>
        <v>1.6732290918193764</v>
      </c>
      <c r="I149" s="30">
        <f>IF(OR($A149="",$B149=""),"",'OddsRatio_working_2-way'!N148)</f>
        <v>2.4853784724268779</v>
      </c>
      <c r="J149" s="30">
        <f>IF('Log_working_2-way'!$D148="","",A149^('Log_working_2-way'!$D148))</f>
        <v>1.6693751275261461</v>
      </c>
      <c r="K149" s="32">
        <f>IF('Log_working_2-way'!$D148="","",B149^('Log_working_2-way'!$D148))</f>
        <v>2.4939306210789667</v>
      </c>
      <c r="L149" s="37">
        <f t="shared" si="27"/>
        <v>0.59452736318407962</v>
      </c>
      <c r="M149" s="37">
        <f t="shared" si="28"/>
        <v>0.40547263681592038</v>
      </c>
      <c r="N149" s="38">
        <v>245</v>
      </c>
      <c r="O149" s="38">
        <f t="shared" si="29"/>
        <v>94.693251533742313</v>
      </c>
      <c r="P149" s="38">
        <f t="shared" si="30"/>
        <v>142.489539748954</v>
      </c>
      <c r="Q149" s="38">
        <f t="shared" si="31"/>
        <v>102.51046025104603</v>
      </c>
      <c r="R149" s="38">
        <f t="shared" si="32"/>
        <v>150.30674846625766</v>
      </c>
      <c r="S149" s="39">
        <f t="shared" si="33"/>
        <v>-7.8172087173037141</v>
      </c>
      <c r="T149" s="39">
        <f t="shared" si="34"/>
        <v>-7.8172087173036573</v>
      </c>
      <c r="U149" t="s">
        <v>385</v>
      </c>
      <c r="V149" t="s">
        <v>386</v>
      </c>
      <c r="W149" t="s">
        <v>472</v>
      </c>
      <c r="X149" s="48" t="s">
        <v>467</v>
      </c>
      <c r="Y149" s="41"/>
    </row>
    <row r="150" spans="1:25" ht="15" x14ac:dyDescent="0.25">
      <c r="A150">
        <v>2</v>
      </c>
      <c r="B150">
        <v>1.89</v>
      </c>
      <c r="C150" s="29">
        <f t="shared" si="26"/>
        <v>2.9100529100529293E-2</v>
      </c>
      <c r="D150" s="30">
        <f>IF(OR($A150="",$B150=""),"",A150*'MPTO_working_2-way'!$G149)</f>
        <v>2.0582010582010586</v>
      </c>
      <c r="E150" s="32">
        <f>IF(OR($A150="",$B150=""),"",B150*'MPTO_working_2-way'!$G149)</f>
        <v>1.9450000000000003</v>
      </c>
      <c r="F150" s="30">
        <f>IF(OR($A150="",$B150=""),"",'MPTO_working_2-way'!D149)</f>
        <v>2.0599455040871937</v>
      </c>
      <c r="G150" s="32">
        <f>IF(OR($A150="",$B150=""),"",'MPTO_working_2-way'!E149)</f>
        <v>1.9434447300771212</v>
      </c>
      <c r="H150" s="30">
        <f>IF(OR($A150="",$B150=""),"",'OddsRatio_working_2-way'!M149)</f>
        <v>2.0599978800063603</v>
      </c>
      <c r="I150" s="30">
        <f>IF(OR($A150="",$B150=""),"",'OddsRatio_working_2-way'!N149)</f>
        <v>1.9433981132056606</v>
      </c>
      <c r="J150" s="30">
        <f>IF('Log_working_2-way'!$D149="","",A150^('Log_working_2-way'!$D149))</f>
        <v>2.0607901501181232</v>
      </c>
      <c r="K150" s="32">
        <f>IF('Log_working_2-way'!$D149="","",B150^('Log_working_2-way'!$D149))</f>
        <v>1.9426935194379702</v>
      </c>
      <c r="L150" s="37">
        <f t="shared" si="27"/>
        <v>0.48586118251928012</v>
      </c>
      <c r="M150" s="37">
        <f t="shared" si="28"/>
        <v>0.51413881748071977</v>
      </c>
      <c r="N150" s="38">
        <v>246</v>
      </c>
      <c r="O150" s="38">
        <f t="shared" si="29"/>
        <v>123</v>
      </c>
      <c r="P150" s="38">
        <f t="shared" si="30"/>
        <v>115.84126984126986</v>
      </c>
      <c r="Q150" s="38">
        <f t="shared" si="31"/>
        <v>130.15873015873018</v>
      </c>
      <c r="R150" s="38">
        <f t="shared" si="32"/>
        <v>123</v>
      </c>
      <c r="S150" s="39">
        <f t="shared" si="33"/>
        <v>-7.1587301587301795</v>
      </c>
      <c r="T150" s="39">
        <f t="shared" si="34"/>
        <v>-7.1587301587301368</v>
      </c>
      <c r="U150" t="s">
        <v>387</v>
      </c>
      <c r="V150" t="s">
        <v>388</v>
      </c>
      <c r="W150" t="s">
        <v>472</v>
      </c>
      <c r="X150" s="48" t="s">
        <v>467</v>
      </c>
      <c r="Y150" s="41"/>
    </row>
    <row r="151" spans="1:25" ht="15" x14ac:dyDescent="0.25">
      <c r="A151">
        <v>2.08</v>
      </c>
      <c r="B151">
        <v>1.84</v>
      </c>
      <c r="C151" s="29">
        <f t="shared" si="26"/>
        <v>2.4247491638795804E-2</v>
      </c>
      <c r="D151" s="30">
        <f>IF(OR($A151="",$B151=""),"",A151*'MPTO_working_2-way'!$G150)</f>
        <v>2.1304347826086953</v>
      </c>
      <c r="E151" s="32">
        <f>IF(OR($A151="",$B151=""),"",B151*'MPTO_working_2-way'!$G150)</f>
        <v>1.8846153846153844</v>
      </c>
      <c r="F151" s="30">
        <f>IF(OR($A151="",$B151=""),"",'MPTO_working_2-way'!D150)</f>
        <v>2.1338090990187331</v>
      </c>
      <c r="G151" s="32">
        <f>IF(OR($A151="",$B151=""),"",'MPTO_working_2-way'!E150)</f>
        <v>1.8819826907946497</v>
      </c>
      <c r="H151" s="30">
        <f>IF(OR($A151="",$B151=""),"",'OddsRatio_working_2-way'!M150)</f>
        <v>2.1338934190276815</v>
      </c>
      <c r="I151" s="30">
        <f>IF(OR($A151="",$B151=""),"",'OddsRatio_working_2-way'!N150)</f>
        <v>1.8819171036881968</v>
      </c>
      <c r="J151" s="30">
        <f>IF('Log_working_2-way'!$D150="","",A151^('Log_working_2-way'!$D150))</f>
        <v>2.1354221138982008</v>
      </c>
      <c r="K151" s="32">
        <f>IF('Log_working_2-way'!$D150="","",B151^('Log_working_2-way'!$D150))</f>
        <v>1.8807297195989381</v>
      </c>
      <c r="L151" s="37">
        <f t="shared" si="27"/>
        <v>0.46938775510204089</v>
      </c>
      <c r="M151" s="37">
        <f t="shared" si="28"/>
        <v>0.53061224489795922</v>
      </c>
      <c r="N151" s="38">
        <v>247</v>
      </c>
      <c r="O151" s="38">
        <f t="shared" si="29"/>
        <v>128.24999999999997</v>
      </c>
      <c r="P151" s="38">
        <f t="shared" si="30"/>
        <v>112.76086956521739</v>
      </c>
      <c r="Q151" s="38">
        <f t="shared" si="31"/>
        <v>134.2391304347826</v>
      </c>
      <c r="R151" s="38">
        <f t="shared" si="32"/>
        <v>118.74999999999999</v>
      </c>
      <c r="S151" s="39">
        <f t="shared" si="33"/>
        <v>-5.9891304347826235</v>
      </c>
      <c r="T151" s="39">
        <f t="shared" si="34"/>
        <v>-5.9891304347825951</v>
      </c>
      <c r="U151" t="s">
        <v>389</v>
      </c>
      <c r="V151" t="s">
        <v>390</v>
      </c>
      <c r="W151" t="s">
        <v>183</v>
      </c>
      <c r="X151" s="48" t="s">
        <v>467</v>
      </c>
      <c r="Y151" s="41"/>
    </row>
    <row r="152" spans="1:25" ht="15" x14ac:dyDescent="0.25">
      <c r="A152">
        <v>1.94</v>
      </c>
      <c r="B152">
        <v>1.96</v>
      </c>
      <c r="C152" s="29">
        <f t="shared" si="26"/>
        <v>2.5667999158426325E-2</v>
      </c>
      <c r="D152" s="30">
        <f>IF(OR($A152="",$B152=""),"",A152*'MPTO_working_2-way'!$G151)</f>
        <v>1.989795918367347</v>
      </c>
      <c r="E152" s="32">
        <f>IF(OR($A152="",$B152=""),"",B152*'MPTO_working_2-way'!$G151)</f>
        <v>2.0103092783505154</v>
      </c>
      <c r="F152" s="30">
        <f>IF(OR($A152="",$B152=""),"",'MPTO_working_2-way'!D151)</f>
        <v>1.9895353704478862</v>
      </c>
      <c r="G152" s="32">
        <f>IF(OR($A152="",$B152=""),"",'MPTO_working_2-way'!E151)</f>
        <v>2.0105752961082914</v>
      </c>
      <c r="H152" s="30">
        <f>IF(OR($A152="",$B152=""),"",'OddsRatio_working_2-way'!M151)</f>
        <v>1.9895285072531594</v>
      </c>
      <c r="I152" s="30">
        <f>IF(OR($A152="",$B152=""),"",'OddsRatio_working_2-way'!N151)</f>
        <v>2.0105823052798226</v>
      </c>
      <c r="J152" s="30">
        <f>IF('Log_working_2-way'!$D151="","",A152^('Log_working_2-way'!$D151))</f>
        <v>1.9894107081664238</v>
      </c>
      <c r="K152" s="32">
        <f>IF('Log_working_2-way'!$D151="","",B152^('Log_working_2-way'!$D151))</f>
        <v>2.0107026250536491</v>
      </c>
      <c r="L152" s="37">
        <f t="shared" si="27"/>
        <v>0.50256410256410255</v>
      </c>
      <c r="M152" s="37">
        <f t="shared" si="28"/>
        <v>0.49743589743589745</v>
      </c>
      <c r="N152" s="38">
        <v>248</v>
      </c>
      <c r="O152" s="38">
        <f t="shared" si="29"/>
        <v>120.16494845360826</v>
      </c>
      <c r="P152" s="38">
        <f t="shared" si="30"/>
        <v>121.46938775510203</v>
      </c>
      <c r="Q152" s="38">
        <f t="shared" si="31"/>
        <v>126.53061224489797</v>
      </c>
      <c r="R152" s="38">
        <f t="shared" si="32"/>
        <v>127.83505154639177</v>
      </c>
      <c r="S152" s="39">
        <f t="shared" si="33"/>
        <v>-6.3656637912897054</v>
      </c>
      <c r="T152" s="39">
        <f t="shared" si="34"/>
        <v>-6.3656637912897338</v>
      </c>
      <c r="U152" t="s">
        <v>391</v>
      </c>
      <c r="V152" t="s">
        <v>392</v>
      </c>
      <c r="W152" t="s">
        <v>473</v>
      </c>
      <c r="X152" s="48" t="s">
        <v>467</v>
      </c>
      <c r="Y152" s="41"/>
    </row>
    <row r="153" spans="1:25" ht="15" x14ac:dyDescent="0.25">
      <c r="A153">
        <v>2.48</v>
      </c>
      <c r="B153">
        <v>1.6</v>
      </c>
      <c r="C153" s="29">
        <f t="shared" si="26"/>
        <v>2.8225806451612989E-2</v>
      </c>
      <c r="D153" s="30">
        <f>IF(OR($A153="",$B153=""),"",A153*'MPTO_working_2-way'!$G152)</f>
        <v>2.5500000000000003</v>
      </c>
      <c r="E153" s="32">
        <f>IF(OR($A153="",$B153=""),"",B153*'MPTO_working_2-way'!$G152)</f>
        <v>1.645161290322581</v>
      </c>
      <c r="F153" s="30">
        <f>IF(OR($A153="",$B153=""),"",'MPTO_working_2-way'!D152)</f>
        <v>2.5699481865284977</v>
      </c>
      <c r="G153" s="32">
        <f>IF(OR($A153="",$B153=""),"",'MPTO_working_2-way'!E152)</f>
        <v>1.6369636963696372</v>
      </c>
      <c r="H153" s="30">
        <f>IF(OR($A153="",$B153=""),"",'OddsRatio_working_2-way'!M152)</f>
        <v>2.5705625319186329</v>
      </c>
      <c r="I153" s="30">
        <f>IF(OR($A153="",$B153=""),"",'OddsRatio_working_2-way'!N152)</f>
        <v>1.6367145399670135</v>
      </c>
      <c r="J153" s="30">
        <f>IF('Log_working_2-way'!$D152="","",A153^('Log_working_2-way'!$D152))</f>
        <v>2.5797860428369455</v>
      </c>
      <c r="K153" s="32">
        <f>IF('Log_working_2-way'!$D152="","",B153^('Log_working_2-way'!$D152))</f>
        <v>1.6329971102948844</v>
      </c>
      <c r="L153" s="37">
        <f t="shared" si="27"/>
        <v>0.39215686274509798</v>
      </c>
      <c r="M153" s="37">
        <f t="shared" si="28"/>
        <v>0.6078431372549018</v>
      </c>
      <c r="N153" s="38">
        <v>249</v>
      </c>
      <c r="O153" s="38">
        <f t="shared" si="29"/>
        <v>148.59677419354838</v>
      </c>
      <c r="P153" s="38">
        <f t="shared" si="30"/>
        <v>93.375000000000028</v>
      </c>
      <c r="Q153" s="38">
        <f t="shared" si="31"/>
        <v>155.625</v>
      </c>
      <c r="R153" s="38">
        <f t="shared" si="32"/>
        <v>100.40322580645162</v>
      </c>
      <c r="S153" s="39">
        <f t="shared" si="33"/>
        <v>-7.0282258064516157</v>
      </c>
      <c r="T153" s="39">
        <f t="shared" si="34"/>
        <v>-7.0282258064515872</v>
      </c>
      <c r="U153" t="s">
        <v>393</v>
      </c>
      <c r="V153" t="s">
        <v>394</v>
      </c>
      <c r="W153" t="s">
        <v>473</v>
      </c>
      <c r="X153" s="48" t="s">
        <v>467</v>
      </c>
      <c r="Y153" s="41"/>
    </row>
    <row r="154" spans="1:25" s="35" customFormat="1" ht="15" x14ac:dyDescent="0.25">
      <c r="A154">
        <v>2.25</v>
      </c>
      <c r="B154">
        <v>1.71</v>
      </c>
      <c r="C154" s="29">
        <f t="shared" si="26"/>
        <v>2.9239766081871288E-2</v>
      </c>
      <c r="D154" s="30">
        <f>IF(OR($A154="",$B154=""),"",A154*'MPTO_working_2-way'!$G153)</f>
        <v>2.3157894736842106</v>
      </c>
      <c r="E154" s="32">
        <f>IF(OR($A154="",$B154=""),"",B154*'MPTO_working_2-way'!$G153)</f>
        <v>1.7599999999999998</v>
      </c>
      <c r="F154" s="30">
        <f>IF(OR($A154="",$B154=""),"",'MPTO_working_2-way'!D153)</f>
        <v>2.3265306122448979</v>
      </c>
      <c r="G154" s="32">
        <f>IF(OR($A154="",$B154=""),"",'MPTO_working_2-way'!E153)</f>
        <v>1.7538461538461536</v>
      </c>
      <c r="H154" s="30">
        <f>IF(OR($A154="",$B154=""),"",'OddsRatio_working_2-way'!M153)</f>
        <v>2.3268622310856886</v>
      </c>
      <c r="I154" s="30">
        <f>IF(OR($A154="",$B154=""),"",'OddsRatio_working_2-way'!N153)</f>
        <v>1.753657747256671</v>
      </c>
      <c r="J154" s="30">
        <f>IF('Log_working_2-way'!$D153="","",A154^('Log_working_2-way'!$D153))</f>
        <v>2.331784466562643</v>
      </c>
      <c r="K154" s="32">
        <f>IF('Log_working_2-way'!$D153="","",B154^('Log_working_2-way'!$D153))</f>
        <v>1.7508722508087184</v>
      </c>
      <c r="L154" s="37">
        <f t="shared" si="27"/>
        <v>0.43181818181818182</v>
      </c>
      <c r="M154" s="37">
        <f t="shared" si="28"/>
        <v>0.56818181818181823</v>
      </c>
      <c r="N154" s="38">
        <v>250</v>
      </c>
      <c r="O154" s="38">
        <f t="shared" si="29"/>
        <v>138.88888888888889</v>
      </c>
      <c r="P154" s="38">
        <f t="shared" si="30"/>
        <v>103.80116959064327</v>
      </c>
      <c r="Q154" s="38">
        <f t="shared" si="31"/>
        <v>146.19883040935673</v>
      </c>
      <c r="R154" s="38">
        <f t="shared" si="32"/>
        <v>111.1111111111111</v>
      </c>
      <c r="S154" s="39">
        <f t="shared" si="33"/>
        <v>-7.3099415204678451</v>
      </c>
      <c r="T154" s="39">
        <f t="shared" si="34"/>
        <v>-7.3099415204678309</v>
      </c>
      <c r="U154" t="s">
        <v>395</v>
      </c>
      <c r="V154" t="s">
        <v>396</v>
      </c>
      <c r="W154" t="s">
        <v>473</v>
      </c>
      <c r="X154" s="48" t="s">
        <v>467</v>
      </c>
      <c r="Y154" s="41"/>
    </row>
    <row r="155" spans="1:25" ht="15" x14ac:dyDescent="0.25">
      <c r="A155">
        <v>2.14</v>
      </c>
      <c r="B155">
        <v>1.78</v>
      </c>
      <c r="C155" s="29">
        <f t="shared" si="26"/>
        <v>2.908747243515708E-2</v>
      </c>
      <c r="D155" s="30">
        <f>IF(OR($A155="",$B155=""),"",A155*'MPTO_working_2-way'!$G154)</f>
        <v>2.2022471910112364</v>
      </c>
      <c r="E155" s="32">
        <f>IF(OR($A155="",$B155=""),"",B155*'MPTO_working_2-way'!$G154)</f>
        <v>1.8317757009345796</v>
      </c>
      <c r="F155" s="30">
        <f>IF(OR($A155="",$B155=""),"",'MPTO_working_2-way'!D154)</f>
        <v>2.2087440565928333</v>
      </c>
      <c r="G155" s="32">
        <f>IF(OR($A155="",$B155=""),"",'MPTO_working_2-way'!E154)</f>
        <v>1.8273049985608751</v>
      </c>
      <c r="H155" s="30">
        <f>IF(OR($A155="",$B155=""),"",'OddsRatio_working_2-way'!M154)</f>
        <v>2.2089410496539781</v>
      </c>
      <c r="I155" s="30">
        <f>IF(OR($A155="",$B155=""),"",'OddsRatio_working_2-way'!N154)</f>
        <v>1.8271701918685113</v>
      </c>
      <c r="J155" s="30">
        <f>IF('Log_working_2-way'!$D154="","",A155^('Log_working_2-way'!$D154))</f>
        <v>2.2119050245559748</v>
      </c>
      <c r="K155" s="32">
        <f>IF('Log_working_2-way'!$D154="","",B155^('Log_working_2-way'!$D154))</f>
        <v>1.8251471689098502</v>
      </c>
      <c r="L155" s="37">
        <f t="shared" si="27"/>
        <v>0.45408163265306112</v>
      </c>
      <c r="M155" s="37">
        <f t="shared" si="28"/>
        <v>0.54591836734693866</v>
      </c>
      <c r="N155" s="38">
        <v>251</v>
      </c>
      <c r="O155" s="38">
        <f t="shared" si="29"/>
        <v>133.71028037383178</v>
      </c>
      <c r="P155" s="38">
        <f t="shared" si="30"/>
        <v>109.98876404494385</v>
      </c>
      <c r="Q155" s="38">
        <f t="shared" si="31"/>
        <v>141.01123595505618</v>
      </c>
      <c r="R155" s="38">
        <f t="shared" si="32"/>
        <v>117.28971962616822</v>
      </c>
      <c r="S155" s="39">
        <f t="shared" si="33"/>
        <v>-7.3009555812244002</v>
      </c>
      <c r="T155" s="39">
        <f t="shared" si="34"/>
        <v>-7.3009555812243718</v>
      </c>
      <c r="U155" t="s">
        <v>397</v>
      </c>
      <c r="V155" t="s">
        <v>398</v>
      </c>
      <c r="W155" t="s">
        <v>473</v>
      </c>
      <c r="X155" s="48" t="s">
        <v>467</v>
      </c>
      <c r="Y155" s="41"/>
    </row>
    <row r="156" spans="1:25" ht="15" x14ac:dyDescent="0.25">
      <c r="A156">
        <v>1.74</v>
      </c>
      <c r="B156">
        <v>2.21</v>
      </c>
      <c r="C156" s="29">
        <f t="shared" si="26"/>
        <v>2.720133146096626E-2</v>
      </c>
      <c r="D156" s="30">
        <f>IF(OR($A156="",$B156=""),"",A156*'MPTO_working_2-way'!$G155)</f>
        <v>1.7873303167420813</v>
      </c>
      <c r="E156" s="32">
        <f>IF(OR($A156="",$B156=""),"",B156*'MPTO_working_2-way'!$G155)</f>
        <v>2.2701149425287355</v>
      </c>
      <c r="F156" s="30">
        <f>IF(OR($A156="",$B156=""),"",'MPTO_working_2-way'!D155)</f>
        <v>1.7821754646150993</v>
      </c>
      <c r="G156" s="32">
        <f>IF(OR($A156="",$B156=""),"",'MPTO_working_2-way'!E155)</f>
        <v>2.2784855128281092</v>
      </c>
      <c r="H156" s="30">
        <f>IF(OR($A156="",$B156=""),"",'OddsRatio_working_2-way'!M155)</f>
        <v>1.7820295697311479</v>
      </c>
      <c r="I156" s="30">
        <f>IF(OR($A156="",$B156=""),"",'OddsRatio_working_2-way'!N155)</f>
        <v>2.2787240261820116</v>
      </c>
      <c r="J156" s="30">
        <f>IF('Log_working_2-way'!$D155="","",A156^('Log_working_2-way'!$D155))</f>
        <v>1.7796998822901224</v>
      </c>
      <c r="K156" s="32">
        <f>IF('Log_working_2-way'!$D155="","",B156^('Log_working_2-way'!$D155))</f>
        <v>2.2825447620471673</v>
      </c>
      <c r="L156" s="37">
        <f t="shared" si="27"/>
        <v>0.55949367088607604</v>
      </c>
      <c r="M156" s="37">
        <f t="shared" si="28"/>
        <v>0.44050632911392407</v>
      </c>
      <c r="N156" s="38">
        <v>252</v>
      </c>
      <c r="O156" s="38">
        <f t="shared" si="29"/>
        <v>107.17241379310346</v>
      </c>
      <c r="P156" s="38">
        <f t="shared" si="30"/>
        <v>137.97285067873301</v>
      </c>
      <c r="Q156" s="38">
        <f t="shared" si="31"/>
        <v>114.02714932126698</v>
      </c>
      <c r="R156" s="38">
        <f t="shared" si="32"/>
        <v>144.82758620689654</v>
      </c>
      <c r="S156" s="39">
        <f t="shared" si="33"/>
        <v>-6.8547355281635163</v>
      </c>
      <c r="T156" s="39">
        <f t="shared" si="34"/>
        <v>-6.8547355281635305</v>
      </c>
      <c r="U156" t="s">
        <v>399</v>
      </c>
      <c r="V156" t="s">
        <v>400</v>
      </c>
      <c r="W156" t="s">
        <v>473</v>
      </c>
      <c r="X156" s="48" t="s">
        <v>467</v>
      </c>
      <c r="Y156" s="41"/>
    </row>
    <row r="157" spans="1:25" ht="15" x14ac:dyDescent="0.25">
      <c r="A157">
        <v>1.93</v>
      </c>
      <c r="B157">
        <v>1.98</v>
      </c>
      <c r="C157" s="29">
        <f t="shared" si="26"/>
        <v>2.3185220076411994E-2</v>
      </c>
      <c r="D157" s="30">
        <f>IF(OR($A157="",$B157=""),"",A157*'MPTO_working_2-way'!$G156)</f>
        <v>1.9747474747474751</v>
      </c>
      <c r="E157" s="32">
        <f>IF(OR($A157="",$B157=""),"",B157*'MPTO_working_2-way'!$G156)</f>
        <v>2.0259067357512959</v>
      </c>
      <c r="F157" s="30">
        <f>IF(OR($A157="",$B157=""),"",'MPTO_working_2-way'!D156)</f>
        <v>1.974169551066798</v>
      </c>
      <c r="G157" s="32">
        <f>IF(OR($A157="",$B157=""),"",'MPTO_working_2-way'!E156)</f>
        <v>2.0265153523890338</v>
      </c>
      <c r="H157" s="30">
        <f>IF(OR($A157="",$B157=""),"",'OddsRatio_working_2-way'!M156)</f>
        <v>1.9741558354989901</v>
      </c>
      <c r="I157" s="30">
        <f>IF(OR($A157="",$B157=""),"",'OddsRatio_working_2-way'!N156)</f>
        <v>2.0265298051494733</v>
      </c>
      <c r="J157" s="30">
        <f>IF('Log_working_2-way'!$D156="","",A157^('Log_working_2-way'!$D156))</f>
        <v>1.9738951466986834</v>
      </c>
      <c r="K157" s="32">
        <f>IF('Log_working_2-way'!$D156="","",B157^('Log_working_2-way'!$D156))</f>
        <v>2.0268045830085555</v>
      </c>
      <c r="L157" s="37">
        <f t="shared" si="27"/>
        <v>0.50639386189258306</v>
      </c>
      <c r="M157" s="37">
        <f t="shared" si="28"/>
        <v>0.49360613810741677</v>
      </c>
      <c r="N157" s="38">
        <v>253</v>
      </c>
      <c r="O157" s="38">
        <f t="shared" si="29"/>
        <v>121.9119170984456</v>
      </c>
      <c r="P157" s="38">
        <f t="shared" si="30"/>
        <v>125.22222222222223</v>
      </c>
      <c r="Q157" s="38">
        <f t="shared" si="31"/>
        <v>127.77777777777779</v>
      </c>
      <c r="R157" s="38">
        <f t="shared" si="32"/>
        <v>131.08808290155443</v>
      </c>
      <c r="S157" s="39">
        <f t="shared" si="33"/>
        <v>-5.8658606793321866</v>
      </c>
      <c r="T157" s="39">
        <f t="shared" si="34"/>
        <v>-5.8658606793322008</v>
      </c>
      <c r="U157" t="s">
        <v>401</v>
      </c>
      <c r="V157" t="s">
        <v>402</v>
      </c>
      <c r="W157" t="s">
        <v>473</v>
      </c>
      <c r="X157" s="48" t="s">
        <v>467</v>
      </c>
      <c r="Y157" s="41"/>
    </row>
    <row r="158" spans="1:25" ht="15" x14ac:dyDescent="0.25">
      <c r="A158">
        <v>1.64</v>
      </c>
      <c r="B158">
        <v>2.38</v>
      </c>
      <c r="C158" s="29">
        <f t="shared" si="26"/>
        <v>2.9924164787866303E-2</v>
      </c>
      <c r="D158" s="30">
        <f>IF(OR($A158="",$B158=""),"",A158*'MPTO_working_2-way'!$G157)</f>
        <v>1.6890756302521006</v>
      </c>
      <c r="E158" s="32">
        <f>IF(OR($A158="",$B158=""),"",B158*'MPTO_working_2-way'!$G157)</f>
        <v>2.4512195121951219</v>
      </c>
      <c r="F158" s="30">
        <f>IF(OR($A158="",$B158=""),"",'MPTO_working_2-way'!D157)</f>
        <v>1.6812543073742245</v>
      </c>
      <c r="G158" s="32">
        <f>IF(OR($A158="",$B158=""),"",'MPTO_working_2-way'!E157)</f>
        <v>2.4678806272129488</v>
      </c>
      <c r="H158" s="30">
        <f>IF(OR($A158="",$B158=""),"",'OddsRatio_working_2-way'!M157)</f>
        <v>1.6810052246069986</v>
      </c>
      <c r="I158" s="30">
        <f>IF(OR($A158="",$B158=""),"",'OddsRatio_working_2-way'!N157)</f>
        <v>2.468417515558841</v>
      </c>
      <c r="J158" s="30">
        <f>IF('Log_working_2-way'!$D157="","",A158^('Log_working_2-way'!$D157))</f>
        <v>1.6774595064065265</v>
      </c>
      <c r="K158" s="32">
        <f>IF('Log_working_2-way'!$D157="","",B158^('Log_working_2-way'!$D157))</f>
        <v>2.4761029855560022</v>
      </c>
      <c r="L158" s="37">
        <f t="shared" si="27"/>
        <v>0.59203980099502496</v>
      </c>
      <c r="M158" s="37">
        <f t="shared" si="28"/>
        <v>0.40796019900497515</v>
      </c>
      <c r="N158" s="38">
        <v>254</v>
      </c>
      <c r="O158" s="38">
        <f t="shared" si="29"/>
        <v>99.121951219512198</v>
      </c>
      <c r="P158" s="38">
        <f t="shared" si="30"/>
        <v>147.27731092436974</v>
      </c>
      <c r="Q158" s="38">
        <f t="shared" si="31"/>
        <v>106.72268907563026</v>
      </c>
      <c r="R158" s="38">
        <f t="shared" si="32"/>
        <v>154.8780487804878</v>
      </c>
      <c r="S158" s="39">
        <f t="shared" si="33"/>
        <v>-7.6007378561180587</v>
      </c>
      <c r="T158" s="39">
        <f t="shared" si="34"/>
        <v>-7.6007378561180587</v>
      </c>
      <c r="U158" t="s">
        <v>403</v>
      </c>
      <c r="V158" t="s">
        <v>404</v>
      </c>
      <c r="W158" t="s">
        <v>473</v>
      </c>
      <c r="X158" s="48" t="s">
        <v>467</v>
      </c>
      <c r="Y158" s="41"/>
    </row>
    <row r="159" spans="1:25" ht="15" x14ac:dyDescent="0.25">
      <c r="A159">
        <v>2.33</v>
      </c>
      <c r="B159">
        <v>1.6</v>
      </c>
      <c r="C159" s="29">
        <f t="shared" si="26"/>
        <v>5.4184549356223188E-2</v>
      </c>
      <c r="D159" s="30">
        <f>IF(OR($A159="",$B159=""),"",A159*'MPTO_working_2-way'!$G158)</f>
        <v>2.4562500000000003</v>
      </c>
      <c r="E159" s="32">
        <f>IF(OR($A159="",$B159=""),"",B159*'MPTO_working_2-way'!$G158)</f>
        <v>1.6866952789699572</v>
      </c>
      <c r="F159" s="30">
        <f>IF(OR($A159="",$B159=""),"",'MPTO_working_2-way'!D158)</f>
        <v>2.486991327551701</v>
      </c>
      <c r="G159" s="32">
        <f>IF(OR($A159="",$B159=""),"",'MPTO_working_2-way'!E158)</f>
        <v>1.6724988784208166</v>
      </c>
      <c r="H159" s="30">
        <f>IF(OR($A159="",$B159=""),"",'OddsRatio_working_2-way'!M158)</f>
        <v>2.4888474289418197</v>
      </c>
      <c r="I159" s="30">
        <f>IF(OR($A159="",$B159=""),"",'OddsRatio_working_2-way'!N158)</f>
        <v>1.6716604942594677</v>
      </c>
      <c r="J159" s="30">
        <f>IF('Log_working_2-way'!$D158="","",A159^('Log_working_2-way'!$D158))</f>
        <v>2.5034652456852799</v>
      </c>
      <c r="K159" s="32">
        <f>IF('Log_working_2-way'!$D158="","",B159^('Log_working_2-way'!$D158))</f>
        <v>1.6651301071751408</v>
      </c>
      <c r="L159" s="37">
        <f t="shared" si="27"/>
        <v>0.40712468193384221</v>
      </c>
      <c r="M159" s="37">
        <f t="shared" si="28"/>
        <v>0.59287531806615767</v>
      </c>
      <c r="N159" s="38">
        <v>255</v>
      </c>
      <c r="O159" s="38">
        <f t="shared" si="29"/>
        <v>145.55793991416309</v>
      </c>
      <c r="P159" s="38">
        <f t="shared" si="30"/>
        <v>95.625</v>
      </c>
      <c r="Q159" s="38">
        <f t="shared" si="31"/>
        <v>159.375</v>
      </c>
      <c r="R159" s="38">
        <f t="shared" si="32"/>
        <v>109.44206008583691</v>
      </c>
      <c r="S159" s="39">
        <f t="shared" si="33"/>
        <v>-13.817060085836914</v>
      </c>
      <c r="T159" s="39">
        <f t="shared" si="34"/>
        <v>-13.817060085836914</v>
      </c>
      <c r="U159" t="s">
        <v>405</v>
      </c>
      <c r="V159" t="s">
        <v>162</v>
      </c>
      <c r="W159" t="s">
        <v>184</v>
      </c>
      <c r="X159" s="48" t="s">
        <v>467</v>
      </c>
      <c r="Y159" s="41"/>
    </row>
    <row r="160" spans="1:25" ht="15" x14ac:dyDescent="0.25">
      <c r="A160">
        <v>2.48</v>
      </c>
      <c r="B160">
        <v>1.53</v>
      </c>
      <c r="C160" s="29">
        <f t="shared" si="26"/>
        <v>5.6820577693442953E-2</v>
      </c>
      <c r="D160" s="30">
        <f>IF(OR($A160="",$B160=""),"",A160*'MPTO_working_2-way'!$G159)</f>
        <v>2.6209150326797386</v>
      </c>
      <c r="E160" s="32">
        <f>IF(OR($A160="",$B160=""),"",B160*'MPTO_working_2-way'!$G159)</f>
        <v>1.6169354838709677</v>
      </c>
      <c r="F160" s="30">
        <f>IF(OR($A160="",$B160=""),"",'MPTO_working_2-way'!D159)</f>
        <v>2.6679791871747995</v>
      </c>
      <c r="G160" s="32">
        <f>IF(OR($A160="",$B160=""),"",'MPTO_working_2-way'!E159)</f>
        <v>1.5995278644296433</v>
      </c>
      <c r="H160" s="30">
        <f>IF(OR($A160="",$B160=""),"",'OddsRatio_working_2-way'!M159)</f>
        <v>2.671063383055436</v>
      </c>
      <c r="I160" s="30">
        <f>IF(OR($A160="",$B160=""),"",'OddsRatio_working_2-way'!N159)</f>
        <v>1.598421346634717</v>
      </c>
      <c r="J160" s="30">
        <f>IF('Log_working_2-way'!$D159="","",A160^('Log_working_2-way'!$D159))</f>
        <v>2.6937775975475753</v>
      </c>
      <c r="K160" s="32">
        <f>IF('Log_working_2-way'!$D159="","",B160^('Log_working_2-way'!$D159))</f>
        <v>1.5903962842824952</v>
      </c>
      <c r="L160" s="37">
        <f t="shared" si="27"/>
        <v>0.38154613466334164</v>
      </c>
      <c r="M160" s="37">
        <f t="shared" si="28"/>
        <v>0.61845386533665836</v>
      </c>
      <c r="N160" s="38">
        <v>256</v>
      </c>
      <c r="O160" s="38">
        <f t="shared" si="29"/>
        <v>152.7741935483871</v>
      </c>
      <c r="P160" s="38">
        <f t="shared" si="30"/>
        <v>88.679738562091515</v>
      </c>
      <c r="Q160" s="38">
        <f t="shared" si="31"/>
        <v>167.3202614379085</v>
      </c>
      <c r="R160" s="38">
        <f t="shared" si="32"/>
        <v>103.22580645161291</v>
      </c>
      <c r="S160" s="39">
        <f t="shared" si="33"/>
        <v>-14.546067889521396</v>
      </c>
      <c r="T160" s="39">
        <f t="shared" si="34"/>
        <v>-14.546067889521396</v>
      </c>
      <c r="U160" t="s">
        <v>166</v>
      </c>
      <c r="V160" t="s">
        <v>168</v>
      </c>
      <c r="W160" t="s">
        <v>184</v>
      </c>
      <c r="X160" s="48" t="s">
        <v>467</v>
      </c>
      <c r="Y160" s="41"/>
    </row>
    <row r="161" spans="1:25" ht="15" x14ac:dyDescent="0.25">
      <c r="A161">
        <v>2.11</v>
      </c>
      <c r="B161">
        <v>1.71</v>
      </c>
      <c r="C161" s="29">
        <f t="shared" si="26"/>
        <v>5.8728970926526403E-2</v>
      </c>
      <c r="D161" s="30">
        <f>IF(OR($A161="",$B161=""),"",A161*'MPTO_working_2-way'!$G160)</f>
        <v>2.2339181286549707</v>
      </c>
      <c r="E161" s="32">
        <f>IF(OR($A161="",$B161=""),"",B161*'MPTO_working_2-way'!$G160)</f>
        <v>1.81042654028436</v>
      </c>
      <c r="F161" s="30">
        <f>IF(OR($A161="",$B161=""),"",'MPTO_working_2-way'!D160)</f>
        <v>2.2493687852623045</v>
      </c>
      <c r="G161" s="32">
        <f>IF(OR($A161="",$B161=""),"",'MPTO_working_2-way'!E160)</f>
        <v>1.8004041815323968</v>
      </c>
      <c r="H161" s="30">
        <f>IF(OR($A161="",$B161=""),"",'OddsRatio_working_2-way'!M160)</f>
        <v>2.2503520630966865</v>
      </c>
      <c r="I161" s="30">
        <f>IF(OR($A161="",$B161=""),"",'OddsRatio_working_2-way'!N160)</f>
        <v>1.7997747430618447</v>
      </c>
      <c r="J161" s="30">
        <f>IF('Log_working_2-way'!$D160="","",A161^('Log_working_2-way'!$D160))</f>
        <v>2.25763437758234</v>
      </c>
      <c r="K161" s="32">
        <f>IF('Log_working_2-way'!$D160="","",B161^('Log_working_2-way'!$D160))</f>
        <v>1.7951436584601121</v>
      </c>
      <c r="L161" s="37">
        <f t="shared" si="27"/>
        <v>0.44764397905759162</v>
      </c>
      <c r="M161" s="37">
        <f t="shared" si="28"/>
        <v>0.55235602094240843</v>
      </c>
      <c r="N161" s="38">
        <v>257</v>
      </c>
      <c r="O161" s="38">
        <f t="shared" si="29"/>
        <v>135.19905213270141</v>
      </c>
      <c r="P161" s="38">
        <f t="shared" si="30"/>
        <v>106.70760233918126</v>
      </c>
      <c r="Q161" s="38">
        <f t="shared" si="31"/>
        <v>150.29239766081869</v>
      </c>
      <c r="R161" s="38">
        <f t="shared" si="32"/>
        <v>121.80094786729858</v>
      </c>
      <c r="S161" s="39">
        <f t="shared" si="33"/>
        <v>-15.093345528117283</v>
      </c>
      <c r="T161" s="39">
        <f t="shared" si="34"/>
        <v>-15.093345528117311</v>
      </c>
      <c r="U161" t="s">
        <v>406</v>
      </c>
      <c r="V161" t="s">
        <v>407</v>
      </c>
      <c r="W161" t="s">
        <v>184</v>
      </c>
      <c r="X161" s="48" t="s">
        <v>467</v>
      </c>
      <c r="Y161" s="41"/>
    </row>
    <row r="162" spans="1:25" ht="15" x14ac:dyDescent="0.25">
      <c r="A162">
        <v>1.96</v>
      </c>
      <c r="B162">
        <v>1.88</v>
      </c>
      <c r="C162" s="29">
        <f t="shared" si="26"/>
        <v>4.2118975249674229E-2</v>
      </c>
      <c r="D162" s="30">
        <f>IF(OR($A162="",$B162=""),"",A162*'MPTO_working_2-way'!$G161)</f>
        <v>2.0425531914893615</v>
      </c>
      <c r="E162" s="32">
        <f>IF(OR($A162="",$B162=""),"",B162*'MPTO_working_2-way'!$G161)</f>
        <v>1.9591836734693875</v>
      </c>
      <c r="F162" s="30">
        <f>IF(OR($A162="",$B162=""),"",'MPTO_working_2-way'!D161)</f>
        <v>2.044385264092321</v>
      </c>
      <c r="G162" s="32">
        <f>IF(OR($A162="",$B162=""),"",'MPTO_working_2-way'!E161)</f>
        <v>1.9575010624734379</v>
      </c>
      <c r="H162" s="30">
        <f>IF(OR($A162="",$B162=""),"",'OddsRatio_working_2-way'!M161)</f>
        <v>2.0444659357341863</v>
      </c>
      <c r="I162" s="30">
        <f>IF(OR($A162="",$B162=""),"",'OddsRatio_working_2-way'!N161)</f>
        <v>1.9574271077563381</v>
      </c>
      <c r="J162" s="30">
        <f>IF('Log_working_2-way'!$D161="","",A162^('Log_working_2-way'!$D161))</f>
        <v>2.0453073562984208</v>
      </c>
      <c r="K162" s="32">
        <f>IF('Log_working_2-way'!$D161="","",B162^('Log_working_2-way'!$D161))</f>
        <v>1.9566564264322122</v>
      </c>
      <c r="L162" s="37">
        <f t="shared" si="27"/>
        <v>0.48958333333333337</v>
      </c>
      <c r="M162" s="37">
        <f t="shared" si="28"/>
        <v>0.51041666666666674</v>
      </c>
      <c r="N162" s="38">
        <v>258</v>
      </c>
      <c r="O162" s="38">
        <f t="shared" si="29"/>
        <v>126.36734693877551</v>
      </c>
      <c r="P162" s="38">
        <f t="shared" si="30"/>
        <v>120.76595744680849</v>
      </c>
      <c r="Q162" s="38">
        <f t="shared" si="31"/>
        <v>137.2340425531915</v>
      </c>
      <c r="R162" s="38">
        <f t="shared" si="32"/>
        <v>131.63265306122449</v>
      </c>
      <c r="S162" s="39">
        <f t="shared" si="33"/>
        <v>-10.866695614415988</v>
      </c>
      <c r="T162" s="39">
        <f t="shared" si="34"/>
        <v>-10.866695614416003</v>
      </c>
      <c r="U162" t="s">
        <v>408</v>
      </c>
      <c r="V162" t="s">
        <v>172</v>
      </c>
      <c r="W162" t="s">
        <v>181</v>
      </c>
      <c r="X162" s="48" t="s">
        <v>467</v>
      </c>
      <c r="Y162" s="41"/>
    </row>
    <row r="163" spans="1:25" ht="15" x14ac:dyDescent="0.25">
      <c r="A163">
        <v>1.99</v>
      </c>
      <c r="B163">
        <v>1.85</v>
      </c>
      <c r="C163" s="29">
        <f t="shared" si="26"/>
        <v>4.3053103354610656E-2</v>
      </c>
      <c r="D163" s="30">
        <f>IF(OR($A163="",$B163=""),"",A163*'MPTO_working_2-way'!$G162)</f>
        <v>2.0756756756756753</v>
      </c>
      <c r="E163" s="32">
        <f>IF(OR($A163="",$B163=""),"",B163*'MPTO_working_2-way'!$G162)</f>
        <v>1.9296482412060298</v>
      </c>
      <c r="F163" s="30">
        <f>IF(OR($A163="",$B163=""),"",'MPTO_working_2-way'!D162)</f>
        <v>2.0790625441197226</v>
      </c>
      <c r="G163" s="32">
        <f>IF(OR($A163="",$B163=""),"",'MPTO_working_2-way'!E162)</f>
        <v>1.9267303414889438</v>
      </c>
      <c r="H163" s="30">
        <f>IF(OR($A163="",$B163=""),"",'OddsRatio_working_2-way'!M162)</f>
        <v>2.0792154012767514</v>
      </c>
      <c r="I163" s="30">
        <f>IF(OR($A163="",$B163=""),"",'OddsRatio_working_2-way'!N162)</f>
        <v>1.9265990819042815</v>
      </c>
      <c r="J163" s="30">
        <f>IF('Log_working_2-way'!$D162="","",A163^('Log_working_2-way'!$D162))</f>
        <v>2.0807741676242877</v>
      </c>
      <c r="K163" s="32">
        <f>IF('Log_working_2-way'!$D162="","",B163^('Log_working_2-way'!$D162))</f>
        <v>1.9252626773989769</v>
      </c>
      <c r="L163" s="37">
        <f t="shared" si="27"/>
        <v>0.48177083333333343</v>
      </c>
      <c r="M163" s="37">
        <f t="shared" si="28"/>
        <v>0.51822916666666674</v>
      </c>
      <c r="N163" s="38">
        <v>259</v>
      </c>
      <c r="O163" s="38">
        <f t="shared" si="29"/>
        <v>128.84924623115575</v>
      </c>
      <c r="P163" s="38">
        <f t="shared" si="30"/>
        <v>119</v>
      </c>
      <c r="Q163" s="38">
        <f t="shared" si="31"/>
        <v>139.99999999999997</v>
      </c>
      <c r="R163" s="38">
        <f t="shared" si="32"/>
        <v>130.1507537688442</v>
      </c>
      <c r="S163" s="39">
        <f t="shared" si="33"/>
        <v>-11.150753768844226</v>
      </c>
      <c r="T163" s="39">
        <f t="shared" si="34"/>
        <v>-11.150753768844197</v>
      </c>
      <c r="U163" t="s">
        <v>170</v>
      </c>
      <c r="V163" t="s">
        <v>409</v>
      </c>
      <c r="W163" t="s">
        <v>181</v>
      </c>
      <c r="X163" s="48" t="s">
        <v>467</v>
      </c>
      <c r="Y163" s="41"/>
    </row>
    <row r="164" spans="1:25" ht="15" x14ac:dyDescent="0.25">
      <c r="A164">
        <v>1.86</v>
      </c>
      <c r="B164">
        <v>1.97</v>
      </c>
      <c r="C164" s="29">
        <f t="shared" si="26"/>
        <v>4.5248621800120015E-2</v>
      </c>
      <c r="D164" s="30">
        <f>IF(OR($A164="",$B164=""),"",A164*'MPTO_working_2-way'!$G163)</f>
        <v>1.9441624365482233</v>
      </c>
      <c r="E164" s="32">
        <f>IF(OR($A164="",$B164=""),"",B164*'MPTO_working_2-way'!$G163)</f>
        <v>2.0591397849462365</v>
      </c>
      <c r="F164" s="30">
        <f>IF(OR($A164="",$B164=""),"",'MPTO_working_2-way'!D163)</f>
        <v>1.9417095013512797</v>
      </c>
      <c r="G164" s="32">
        <f>IF(OR($A164="",$B164=""),"",'MPTO_working_2-way'!E163)</f>
        <v>2.0618985988408078</v>
      </c>
      <c r="H164" s="30">
        <f>IF(OR($A164="",$B164=""),"",'OddsRatio_working_2-way'!M163)</f>
        <v>1.9415932976313763</v>
      </c>
      <c r="I164" s="30">
        <f>IF(OR($A164="",$B164=""),"",'OddsRatio_working_2-way'!N163)</f>
        <v>2.062029649653994</v>
      </c>
      <c r="J164" s="30">
        <f>IF('Log_working_2-way'!$D163="","",A164^('Log_working_2-way'!$D163))</f>
        <v>1.9404673782166724</v>
      </c>
      <c r="K164" s="32">
        <f>IF('Log_working_2-way'!$D163="","",B164^('Log_working_2-way'!$D163))</f>
        <v>2.0633011023686705</v>
      </c>
      <c r="L164" s="37">
        <f t="shared" si="27"/>
        <v>0.51436031331592691</v>
      </c>
      <c r="M164" s="37">
        <f t="shared" si="28"/>
        <v>0.48563968668407315</v>
      </c>
      <c r="N164" s="38">
        <v>260</v>
      </c>
      <c r="O164" s="38">
        <f t="shared" si="29"/>
        <v>120.21505376344086</v>
      </c>
      <c r="P164" s="38">
        <f t="shared" si="30"/>
        <v>128.02030456852793</v>
      </c>
      <c r="Q164" s="38">
        <f t="shared" si="31"/>
        <v>131.97969543147207</v>
      </c>
      <c r="R164" s="38">
        <f t="shared" si="32"/>
        <v>139.78494623655914</v>
      </c>
      <c r="S164" s="39">
        <f t="shared" si="33"/>
        <v>-11.764641668031203</v>
      </c>
      <c r="T164" s="39">
        <f t="shared" si="34"/>
        <v>-11.764641668031203</v>
      </c>
      <c r="U164" t="s">
        <v>410</v>
      </c>
      <c r="V164" t="s">
        <v>411</v>
      </c>
      <c r="W164" t="s">
        <v>181</v>
      </c>
      <c r="X164" s="48" t="s">
        <v>467</v>
      </c>
      <c r="Y164" s="41"/>
    </row>
    <row r="165" spans="1:25" ht="15" x14ac:dyDescent="0.25">
      <c r="A165">
        <v>1.89</v>
      </c>
      <c r="B165">
        <v>1.94</v>
      </c>
      <c r="C165" s="29">
        <f t="shared" si="26"/>
        <v>4.4564446626302434E-2</v>
      </c>
      <c r="D165" s="30">
        <f>IF(OR($A165="",$B165=""),"",A165*'MPTO_working_2-way'!$G164)</f>
        <v>1.9742268041237114</v>
      </c>
      <c r="E165" s="32">
        <f>IF(OR($A165="",$B165=""),"",B165*'MPTO_working_2-way'!$G164)</f>
        <v>2.0264550264550265</v>
      </c>
      <c r="F165" s="30">
        <f>IF(OR($A165="",$B165=""),"",'MPTO_working_2-way'!D164)</f>
        <v>1.9730936877791532</v>
      </c>
      <c r="G165" s="32">
        <f>IF(OR($A165="",$B165=""),"",'MPTO_working_2-way'!E164)</f>
        <v>2.0276502792678208</v>
      </c>
      <c r="H165" s="30">
        <f>IF(OR($A165="",$B165=""),"",'OddsRatio_working_2-way'!M164)</f>
        <v>1.9730408576407765</v>
      </c>
      <c r="I165" s="30">
        <f>IF(OR($A165="",$B165=""),"",'OddsRatio_working_2-way'!N164)</f>
        <v>2.0277060743621682</v>
      </c>
      <c r="J165" s="30">
        <f>IF('Log_working_2-way'!$D164="","",A165^('Log_working_2-way'!$D164))</f>
        <v>1.9725205567658568</v>
      </c>
      <c r="K165" s="32">
        <f>IF('Log_working_2-way'!$D164="","",B165^('Log_working_2-way'!$D164))</f>
        <v>2.0282558996234914</v>
      </c>
      <c r="L165" s="37">
        <f t="shared" si="27"/>
        <v>0.50652741514360311</v>
      </c>
      <c r="M165" s="37">
        <f t="shared" si="28"/>
        <v>0.49347258485639683</v>
      </c>
      <c r="N165" s="38">
        <v>261</v>
      </c>
      <c r="O165" s="38">
        <f t="shared" si="29"/>
        <v>122.9047619047619</v>
      </c>
      <c r="P165" s="38">
        <f t="shared" si="30"/>
        <v>126.4639175257732</v>
      </c>
      <c r="Q165" s="38">
        <f t="shared" si="31"/>
        <v>134.53608247422682</v>
      </c>
      <c r="R165" s="38">
        <f t="shared" si="32"/>
        <v>138.09523809523813</v>
      </c>
      <c r="S165" s="39">
        <f t="shared" si="33"/>
        <v>-11.631320569464918</v>
      </c>
      <c r="T165" s="39">
        <f t="shared" si="34"/>
        <v>-11.631320569464933</v>
      </c>
      <c r="U165" t="s">
        <v>412</v>
      </c>
      <c r="V165" t="s">
        <v>413</v>
      </c>
      <c r="W165" t="s">
        <v>181</v>
      </c>
      <c r="X165" s="48" t="s">
        <v>467</v>
      </c>
      <c r="Y165" s="41"/>
    </row>
    <row r="166" spans="1:25" ht="15" x14ac:dyDescent="0.25">
      <c r="A166">
        <v>2.31</v>
      </c>
      <c r="B166">
        <v>1.67</v>
      </c>
      <c r="C166" s="29">
        <f t="shared" si="26"/>
        <v>3.1702828110013792E-2</v>
      </c>
      <c r="D166" s="30">
        <f>IF(OR($A166="",$B166=""),"",A166*'MPTO_working_2-way'!$G165)</f>
        <v>2.3832335329341321</v>
      </c>
      <c r="E166" s="32">
        <f>IF(OR($A166="",$B166=""),"",B166*'MPTO_working_2-way'!$G165)</f>
        <v>1.722943722943723</v>
      </c>
      <c r="F166" s="30">
        <f>IF(OR($A166="",$B166=""),"",'MPTO_working_2-way'!D165)</f>
        <v>2.397799670572148</v>
      </c>
      <c r="G166" s="32">
        <f>IF(OR($A166="",$B166=""),"",'MPTO_working_2-way'!E165)</f>
        <v>1.7154100984947862</v>
      </c>
      <c r="H166" s="30">
        <f>IF(OR($A166="",$B166=""),"",'OddsRatio_working_2-way'!M165)</f>
        <v>2.3982932026570873</v>
      </c>
      <c r="I166" s="30">
        <f>IF(OR($A166="",$B166=""),"",'OddsRatio_working_2-way'!N165)</f>
        <v>1.7151575921986633</v>
      </c>
      <c r="J166" s="30">
        <f>IF('Log_working_2-way'!$D165="","",A166^('Log_working_2-way'!$D165))</f>
        <v>2.4050060096166201</v>
      </c>
      <c r="K166" s="32">
        <f>IF('Log_working_2-way'!$D165="","",B166^('Log_working_2-way'!$D165))</f>
        <v>1.7117407279082215</v>
      </c>
      <c r="L166" s="37">
        <f t="shared" si="27"/>
        <v>0.41959798994974867</v>
      </c>
      <c r="M166" s="37">
        <f t="shared" si="28"/>
        <v>0.58040201005025127</v>
      </c>
      <c r="N166" s="38">
        <v>262</v>
      </c>
      <c r="O166" s="38">
        <f t="shared" si="29"/>
        <v>148.5800865800866</v>
      </c>
      <c r="P166" s="38">
        <f t="shared" si="30"/>
        <v>105.11377245508982</v>
      </c>
      <c r="Q166" s="38">
        <f t="shared" si="31"/>
        <v>156.88622754491018</v>
      </c>
      <c r="R166" s="38">
        <f t="shared" si="32"/>
        <v>113.41991341991341</v>
      </c>
      <c r="S166" s="39">
        <f t="shared" si="33"/>
        <v>-8.3061409648235838</v>
      </c>
      <c r="T166" s="39">
        <f t="shared" si="34"/>
        <v>-8.306140964823598</v>
      </c>
      <c r="U166" t="s">
        <v>414</v>
      </c>
      <c r="V166" t="s">
        <v>415</v>
      </c>
      <c r="W166" t="s">
        <v>474</v>
      </c>
      <c r="X166" s="48" t="s">
        <v>467</v>
      </c>
      <c r="Y166" s="41"/>
    </row>
    <row r="167" spans="1:25" s="35" customFormat="1" ht="15" x14ac:dyDescent="0.25">
      <c r="A167">
        <v>1.6</v>
      </c>
      <c r="B167">
        <v>2.4500000000000002</v>
      </c>
      <c r="C167" s="29">
        <f t="shared" si="26"/>
        <v>3.3163265306122458E-2</v>
      </c>
      <c r="D167" s="30">
        <f>IF(OR($A167="",$B167=""),"",A167*'MPTO_working_2-way'!$G166)</f>
        <v>1.653061224489796</v>
      </c>
      <c r="E167" s="32">
        <f>IF(OR($A167="",$B167=""),"",B167*'MPTO_working_2-way'!$G166)</f>
        <v>2.53125</v>
      </c>
      <c r="F167" s="30">
        <f>IF(OR($A167="",$B167=""),"",'MPTO_working_2-way'!D166)</f>
        <v>1.6436058700209644</v>
      </c>
      <c r="G167" s="32">
        <f>IF(OR($A167="",$B167=""),"",'MPTO_working_2-way'!E166)</f>
        <v>2.5537459283387625</v>
      </c>
      <c r="H167" s="30">
        <f>IF(OR($A167="",$B167=""),"",'OddsRatio_working_2-way'!M166)</f>
        <v>1.643267520902677</v>
      </c>
      <c r="I167" s="30">
        <f>IF(OR($A167="",$B167=""),"",'OddsRatio_working_2-way'!N166)</f>
        <v>2.5545631755148031</v>
      </c>
      <c r="J167" s="30">
        <f>IF('Log_working_2-way'!$D166="","",A167^('Log_working_2-way'!$D166))</f>
        <v>1.6389689112690746</v>
      </c>
      <c r="K167" s="32">
        <f>IF('Log_working_2-way'!$D166="","",B167^('Log_working_2-way'!$D166))</f>
        <v>2.5650213685886376</v>
      </c>
      <c r="L167" s="37">
        <f t="shared" si="27"/>
        <v>0.60493827160493829</v>
      </c>
      <c r="M167" s="37">
        <f t="shared" si="28"/>
        <v>0.39506172839506171</v>
      </c>
      <c r="N167" s="38">
        <v>263</v>
      </c>
      <c r="O167" s="38">
        <f t="shared" si="29"/>
        <v>98.625</v>
      </c>
      <c r="P167" s="38">
        <f t="shared" si="30"/>
        <v>155.65306122448979</v>
      </c>
      <c r="Q167" s="38">
        <f t="shared" si="31"/>
        <v>107.3469387755102</v>
      </c>
      <c r="R167" s="38">
        <f t="shared" si="32"/>
        <v>164.375</v>
      </c>
      <c r="S167" s="39">
        <f t="shared" si="33"/>
        <v>-8.7219387755101963</v>
      </c>
      <c r="T167" s="39">
        <f t="shared" si="34"/>
        <v>-8.7219387755102105</v>
      </c>
      <c r="U167" t="s">
        <v>416</v>
      </c>
      <c r="V167" t="s">
        <v>417</v>
      </c>
      <c r="W167" t="s">
        <v>475</v>
      </c>
      <c r="X167" s="48" t="s">
        <v>467</v>
      </c>
      <c r="Y167" s="41"/>
    </row>
    <row r="168" spans="1:25" ht="15" x14ac:dyDescent="0.25">
      <c r="A168">
        <v>2.2000000000000002</v>
      </c>
      <c r="B168">
        <v>1.72</v>
      </c>
      <c r="C168" s="29">
        <f t="shared" si="26"/>
        <v>3.5940803382663811E-2</v>
      </c>
      <c r="D168" s="30">
        <f>IF(OR($A168="",$B168=""),"",A168*'MPTO_working_2-way'!$G167)</f>
        <v>2.2790697674418605</v>
      </c>
      <c r="E168" s="32">
        <f>IF(OR($A168="",$B168=""),"",B168*'MPTO_working_2-way'!$G167)</f>
        <v>1.7818181818181817</v>
      </c>
      <c r="F168" s="30">
        <f>IF(OR($A168="",$B168=""),"",'MPTO_working_2-way'!D167)</f>
        <v>2.2905569007263922</v>
      </c>
      <c r="G168" s="32">
        <f>IF(OR($A168="",$B168=""),"",'MPTO_working_2-way'!E167)</f>
        <v>1.7748592870544089</v>
      </c>
      <c r="H168" s="30">
        <f>IF(OR($A168="",$B168=""),"",'OddsRatio_working_2-way'!M167)</f>
        <v>2.2909944487358058</v>
      </c>
      <c r="I168" s="30">
        <f>IF(OR($A168="",$B168=""),"",'OddsRatio_working_2-way'!N167)</f>
        <v>1.7745966692414832</v>
      </c>
      <c r="J168" s="30">
        <f>IF('Log_working_2-way'!$D167="","",A168^('Log_working_2-way'!$D167))</f>
        <v>2.2962889076273294</v>
      </c>
      <c r="K168" s="32">
        <f>IF('Log_working_2-way'!$D167="","",B168^('Log_working_2-way'!$D167))</f>
        <v>1.7714329684655428</v>
      </c>
      <c r="L168" s="37">
        <f t="shared" si="27"/>
        <v>0.43877551020408162</v>
      </c>
      <c r="M168" s="37">
        <f t="shared" si="28"/>
        <v>0.56122448979591844</v>
      </c>
      <c r="N168" s="38">
        <v>264</v>
      </c>
      <c r="O168" s="38">
        <f t="shared" si="29"/>
        <v>144.00000000000003</v>
      </c>
      <c r="P168" s="38">
        <f t="shared" si="30"/>
        <v>110.51162790697674</v>
      </c>
      <c r="Q168" s="38">
        <f t="shared" si="31"/>
        <v>153.48837209302326</v>
      </c>
      <c r="R168" s="38">
        <f t="shared" si="32"/>
        <v>120</v>
      </c>
      <c r="S168" s="39">
        <f t="shared" si="33"/>
        <v>-9.48837209302323</v>
      </c>
      <c r="T168" s="39">
        <f t="shared" si="34"/>
        <v>-9.4883720930232585</v>
      </c>
      <c r="U168" t="s">
        <v>418</v>
      </c>
      <c r="V168" t="s">
        <v>419</v>
      </c>
      <c r="W168" t="s">
        <v>475</v>
      </c>
      <c r="X168" s="48" t="s">
        <v>467</v>
      </c>
      <c r="Y168" s="41"/>
    </row>
    <row r="169" spans="1:25" ht="15" x14ac:dyDescent="0.25">
      <c r="A169">
        <v>1.6</v>
      </c>
      <c r="B169">
        <v>2.4500000000000002</v>
      </c>
      <c r="C169" s="29">
        <f t="shared" si="26"/>
        <v>3.3163265306122458E-2</v>
      </c>
      <c r="D169" s="30">
        <f>IF(OR($A169="",$B169=""),"",A169*'MPTO_working_2-way'!$G168)</f>
        <v>1.653061224489796</v>
      </c>
      <c r="E169" s="32">
        <f>IF(OR($A169="",$B169=""),"",B169*'MPTO_working_2-way'!$G168)</f>
        <v>2.53125</v>
      </c>
      <c r="F169" s="30">
        <f>IF(OR($A169="",$B169=""),"",'MPTO_working_2-way'!D168)</f>
        <v>1.6436058700209644</v>
      </c>
      <c r="G169" s="32">
        <f>IF(OR($A169="",$B169=""),"",'MPTO_working_2-way'!E168)</f>
        <v>2.5537459283387625</v>
      </c>
      <c r="H169" s="30">
        <f>IF(OR($A169="",$B169=""),"",'OddsRatio_working_2-way'!M168)</f>
        <v>1.643267520902677</v>
      </c>
      <c r="I169" s="30">
        <f>IF(OR($A169="",$B169=""),"",'OddsRatio_working_2-way'!N168)</f>
        <v>2.5545631755148031</v>
      </c>
      <c r="J169" s="30">
        <f>IF('Log_working_2-way'!$D168="","",A169^('Log_working_2-way'!$D168))</f>
        <v>1.6389689112690746</v>
      </c>
      <c r="K169" s="32">
        <f>IF('Log_working_2-way'!$D168="","",B169^('Log_working_2-way'!$D168))</f>
        <v>2.5650213685886376</v>
      </c>
      <c r="L169" s="37">
        <f t="shared" si="27"/>
        <v>0.60493827160493829</v>
      </c>
      <c r="M169" s="37">
        <f t="shared" si="28"/>
        <v>0.39506172839506171</v>
      </c>
      <c r="N169" s="38">
        <v>265</v>
      </c>
      <c r="O169" s="38">
        <f t="shared" si="29"/>
        <v>99.375</v>
      </c>
      <c r="P169" s="38">
        <f t="shared" si="30"/>
        <v>156.83673469387753</v>
      </c>
      <c r="Q169" s="38">
        <f t="shared" si="31"/>
        <v>108.16326530612244</v>
      </c>
      <c r="R169" s="38">
        <f t="shared" si="32"/>
        <v>165.625</v>
      </c>
      <c r="S169" s="39">
        <f t="shared" si="33"/>
        <v>-8.7882653061224403</v>
      </c>
      <c r="T169" s="39">
        <f t="shared" si="34"/>
        <v>-8.7882653061224687</v>
      </c>
      <c r="U169" t="s">
        <v>420</v>
      </c>
      <c r="V169" t="s">
        <v>421</v>
      </c>
      <c r="W169" t="s">
        <v>475</v>
      </c>
      <c r="X169" s="48" t="s">
        <v>467</v>
      </c>
      <c r="Y169" s="41"/>
    </row>
    <row r="170" spans="1:25" ht="15" x14ac:dyDescent="0.25">
      <c r="A170">
        <v>1.68</v>
      </c>
      <c r="B170">
        <v>2.2799999999999998</v>
      </c>
      <c r="C170" s="29">
        <f t="shared" si="26"/>
        <v>3.383458646616555E-2</v>
      </c>
      <c r="D170" s="30">
        <f>IF(OR($A170="",$B170=""),"",A170*'MPTO_working_2-way'!$G169)</f>
        <v>1.736842105263158</v>
      </c>
      <c r="E170" s="32">
        <f>IF(OR($A170="",$B170=""),"",B170*'MPTO_working_2-way'!$G169)</f>
        <v>2.3571428571428572</v>
      </c>
      <c r="F170" s="30">
        <f>IF(OR($A170="",$B170=""),"",'MPTO_working_2-way'!D169)</f>
        <v>1.7291440953412784</v>
      </c>
      <c r="G170" s="32">
        <f>IF(OR($A170="",$B170=""),"",'MPTO_working_2-way'!E169)</f>
        <v>2.3714710252600297</v>
      </c>
      <c r="H170" s="30">
        <f>IF(OR($A170="",$B170=""),"",'OddsRatio_working_2-way'!M169)</f>
        <v>1.728868986855663</v>
      </c>
      <c r="I170" s="30">
        <f>IF(OR($A170="",$B170=""),"",'OddsRatio_working_2-way'!N169)</f>
        <v>2.3719886811400706</v>
      </c>
      <c r="J170" s="30">
        <f>IF('Log_working_2-way'!$D169="","",A170^('Log_working_2-way'!$D169))</f>
        <v>1.7253734306956654</v>
      </c>
      <c r="K170" s="32">
        <f>IF('Log_working_2-way'!$D169="","",B170^('Log_working_2-way'!$D169))</f>
        <v>2.3786002597874161</v>
      </c>
      <c r="L170" s="37">
        <f t="shared" si="27"/>
        <v>0.57575757575757569</v>
      </c>
      <c r="M170" s="37">
        <f t="shared" si="28"/>
        <v>0.42424242424242425</v>
      </c>
      <c r="N170" s="38">
        <v>266</v>
      </c>
      <c r="O170" s="38">
        <f t="shared" si="29"/>
        <v>107.66666666666666</v>
      </c>
      <c r="P170" s="38">
        <f t="shared" si="30"/>
        <v>149.33333333333331</v>
      </c>
      <c r="Q170" s="38">
        <f t="shared" si="31"/>
        <v>116.66666666666667</v>
      </c>
      <c r="R170" s="38">
        <f t="shared" si="32"/>
        <v>158.33333333333334</v>
      </c>
      <c r="S170" s="39">
        <f t="shared" si="33"/>
        <v>-9.0000000000000142</v>
      </c>
      <c r="T170" s="39">
        <f t="shared" si="34"/>
        <v>-9.0000000000000284</v>
      </c>
      <c r="U170" t="s">
        <v>422</v>
      </c>
      <c r="V170" t="s">
        <v>423</v>
      </c>
      <c r="W170" t="s">
        <v>475</v>
      </c>
      <c r="X170" s="48" t="s">
        <v>467</v>
      </c>
      <c r="Y170" s="41"/>
    </row>
    <row r="171" spans="1:25" ht="15" x14ac:dyDescent="0.25">
      <c r="A171">
        <v>2.2999999999999998</v>
      </c>
      <c r="B171">
        <v>1.67</v>
      </c>
      <c r="C171" s="29">
        <f t="shared" si="26"/>
        <v>3.3585003905233002E-2</v>
      </c>
      <c r="D171" s="30">
        <f>IF(OR($A171="",$B171=""),"",A171*'MPTO_working_2-way'!$G170)</f>
        <v>2.3772455089820359</v>
      </c>
      <c r="E171" s="32">
        <f>IF(OR($A171="",$B171=""),"",B171*'MPTO_working_2-way'!$G170)</f>
        <v>1.7260869565217389</v>
      </c>
      <c r="F171" s="30">
        <f>IF(OR($A171="",$B171=""),"",'MPTO_working_2-way'!D170)</f>
        <v>2.3924011211460603</v>
      </c>
      <c r="G171" s="32">
        <f>IF(OR($A171="",$B171=""),"",'MPTO_working_2-way'!E170)</f>
        <v>1.7181838514873629</v>
      </c>
      <c r="H171" s="30">
        <f>IF(OR($A171="",$B171=""),"",'OddsRatio_working_2-way'!M170)</f>
        <v>2.3929459815307572</v>
      </c>
      <c r="I171" s="30">
        <f>IF(OR($A171="",$B171=""),"",'OddsRatio_working_2-way'!N170)</f>
        <v>1.7179029289427752</v>
      </c>
      <c r="J171" s="30">
        <f>IF('Log_working_2-way'!$D170="","",A171^('Log_working_2-way'!$D170))</f>
        <v>2.399943779582375</v>
      </c>
      <c r="K171" s="32">
        <f>IF('Log_working_2-way'!$D170="","",B171^('Log_working_2-way'!$D170))</f>
        <v>1.7143143993241288</v>
      </c>
      <c r="L171" s="37">
        <f t="shared" si="27"/>
        <v>0.42065491183879095</v>
      </c>
      <c r="M171" s="37">
        <f t="shared" si="28"/>
        <v>0.57934508816120911</v>
      </c>
      <c r="N171" s="38">
        <v>267</v>
      </c>
      <c r="O171" s="38">
        <f t="shared" si="29"/>
        <v>150.91304347826085</v>
      </c>
      <c r="P171" s="38">
        <f t="shared" si="30"/>
        <v>107.11976047904191</v>
      </c>
      <c r="Q171" s="38">
        <f t="shared" si="31"/>
        <v>159.8802395209581</v>
      </c>
      <c r="R171" s="38">
        <f t="shared" si="32"/>
        <v>116.08695652173914</v>
      </c>
      <c r="S171" s="39">
        <f t="shared" si="33"/>
        <v>-8.9671960426972532</v>
      </c>
      <c r="T171" s="39">
        <f t="shared" si="34"/>
        <v>-8.9671960426972248</v>
      </c>
      <c r="U171" t="s">
        <v>173</v>
      </c>
      <c r="V171" t="s">
        <v>424</v>
      </c>
      <c r="W171" t="s">
        <v>80</v>
      </c>
      <c r="X171" s="48" t="s">
        <v>467</v>
      </c>
      <c r="Y171" s="41"/>
    </row>
    <row r="172" spans="1:25" ht="15" x14ac:dyDescent="0.25">
      <c r="A172">
        <v>2.36</v>
      </c>
      <c r="B172">
        <v>1.64</v>
      </c>
      <c r="C172" s="29">
        <f t="shared" si="26"/>
        <v>3.3484911120297722E-2</v>
      </c>
      <c r="D172" s="30">
        <f>IF(OR($A172="",$B172=""),"",A172*'MPTO_working_2-way'!$G171)</f>
        <v>2.4390243902439024</v>
      </c>
      <c r="E172" s="32">
        <f>IF(OR($A172="",$B172=""),"",B172*'MPTO_working_2-way'!$G171)</f>
        <v>1.6949152542372881</v>
      </c>
      <c r="F172" s="30">
        <f>IF(OR($A172="",$B172=""),"",'MPTO_working_2-way'!D171)</f>
        <v>2.4570848146267141</v>
      </c>
      <c r="G172" s="32">
        <f>IF(OR($A172="",$B172=""),"",'MPTO_working_2-way'!E171)</f>
        <v>1.6863018473335656</v>
      </c>
      <c r="H172" s="30">
        <f>IF(OR($A172="",$B172=""),"",'OddsRatio_working_2-way'!M171)</f>
        <v>2.4577379737113252</v>
      </c>
      <c r="I172" s="30">
        <f>IF(OR($A172="",$B172=""),"",'OddsRatio_working_2-way'!N171)</f>
        <v>1.6859943405700353</v>
      </c>
      <c r="J172" s="30">
        <f>IF('Log_working_2-way'!$D171="","",A172^('Log_working_2-way'!$D171))</f>
        <v>2.4661000827478752</v>
      </c>
      <c r="K172" s="32">
        <f>IF('Log_working_2-way'!$D171="","",B172^('Log_working_2-way'!$D171))</f>
        <v>1.6820816748919711</v>
      </c>
      <c r="L172" s="37">
        <f t="shared" si="27"/>
        <v>0.41000000000000003</v>
      </c>
      <c r="M172" s="37">
        <f t="shared" si="28"/>
        <v>0.59000000000000008</v>
      </c>
      <c r="N172" s="38">
        <v>268</v>
      </c>
      <c r="O172" s="38">
        <f t="shared" si="29"/>
        <v>154.4406779661017</v>
      </c>
      <c r="P172" s="38">
        <f t="shared" si="30"/>
        <v>104.58536585365853</v>
      </c>
      <c r="Q172" s="38">
        <f t="shared" si="31"/>
        <v>163.41463414634146</v>
      </c>
      <c r="R172" s="38">
        <f t="shared" si="32"/>
        <v>113.55932203389831</v>
      </c>
      <c r="S172" s="39">
        <f t="shared" si="33"/>
        <v>-8.9739561802397532</v>
      </c>
      <c r="T172" s="39">
        <f t="shared" si="34"/>
        <v>-8.9739561802397816</v>
      </c>
      <c r="U172" t="s">
        <v>425</v>
      </c>
      <c r="V172" t="s">
        <v>175</v>
      </c>
      <c r="W172" t="s">
        <v>80</v>
      </c>
      <c r="X172" s="48" t="s">
        <v>467</v>
      </c>
      <c r="Y172" s="41"/>
    </row>
    <row r="173" spans="1:25" ht="15" x14ac:dyDescent="0.25">
      <c r="A173">
        <v>1.43</v>
      </c>
      <c r="B173">
        <v>2.89</v>
      </c>
      <c r="C173" s="29">
        <f t="shared" si="26"/>
        <v>4.5321460546374093E-2</v>
      </c>
      <c r="D173" s="30">
        <f>IF(OR($A173="",$B173=""),"",A173*'MPTO_working_2-way'!$G172)</f>
        <v>1.4948096885813149</v>
      </c>
      <c r="E173" s="32">
        <f>IF(OR($A173="",$B173=""),"",B173*'MPTO_working_2-way'!$G172)</f>
        <v>3.0209790209790213</v>
      </c>
      <c r="F173" s="30">
        <f>IF(OR($A173="",$B173=""),"",'MPTO_working_2-way'!D172)</f>
        <v>1.4778908219643463</v>
      </c>
      <c r="G173" s="32">
        <f>IF(OR($A173="",$B173=""),"",'MPTO_working_2-way'!E172)</f>
        <v>3.0925281550492016</v>
      </c>
      <c r="H173" s="30">
        <f>IF(OR($A173="",$B173=""),"",'OddsRatio_working_2-way'!M172)</f>
        <v>1.4769834667084671</v>
      </c>
      <c r="I173" s="30">
        <f>IF(OR($A173="",$B173=""),"",'OddsRatio_working_2-way'!N172)</f>
        <v>3.096508725765124</v>
      </c>
      <c r="J173" s="30">
        <f>IF('Log_working_2-way'!$D172="","",A173^('Log_working_2-way'!$D172))</f>
        <v>1.4691846140432356</v>
      </c>
      <c r="K173" s="32">
        <f>IF('Log_working_2-way'!$D172="","",B173^('Log_working_2-way'!$D172))</f>
        <v>3.13135718876008</v>
      </c>
      <c r="L173" s="37">
        <f t="shared" si="27"/>
        <v>0.66898148148148151</v>
      </c>
      <c r="M173" s="37">
        <f t="shared" si="28"/>
        <v>0.33101851851851849</v>
      </c>
      <c r="N173" s="38">
        <v>269</v>
      </c>
      <c r="O173" s="38">
        <f t="shared" si="29"/>
        <v>80.888111888111865</v>
      </c>
      <c r="P173" s="38">
        <f t="shared" si="30"/>
        <v>175.92041522491351</v>
      </c>
      <c r="Q173" s="38">
        <f t="shared" si="31"/>
        <v>93.079584775086502</v>
      </c>
      <c r="R173" s="38">
        <f t="shared" si="32"/>
        <v>188.11188811188813</v>
      </c>
      <c r="S173" s="39">
        <f t="shared" si="33"/>
        <v>-12.191472886974637</v>
      </c>
      <c r="T173" s="39">
        <f t="shared" si="34"/>
        <v>-12.191472886974623</v>
      </c>
      <c r="U173" t="s">
        <v>426</v>
      </c>
      <c r="V173" t="s">
        <v>427</v>
      </c>
      <c r="W173" t="s">
        <v>80</v>
      </c>
      <c r="X173" s="48" t="s">
        <v>467</v>
      </c>
      <c r="Y173" s="41"/>
    </row>
    <row r="174" spans="1:25" ht="15" x14ac:dyDescent="0.25">
      <c r="A174">
        <v>2.14</v>
      </c>
      <c r="B174">
        <v>1.78</v>
      </c>
      <c r="C174" s="29">
        <f t="shared" si="26"/>
        <v>2.908747243515708E-2</v>
      </c>
      <c r="D174" s="30">
        <f>IF(OR($A174="",$B174=""),"",A174*'MPTO_working_2-way'!$G173)</f>
        <v>2.2022471910112364</v>
      </c>
      <c r="E174" s="32">
        <f>IF(OR($A174="",$B174=""),"",B174*'MPTO_working_2-way'!$G173)</f>
        <v>1.8317757009345796</v>
      </c>
      <c r="F174" s="30">
        <f>IF(OR($A174="",$B174=""),"",'MPTO_working_2-way'!D173)</f>
        <v>2.2087440565928333</v>
      </c>
      <c r="G174" s="32">
        <f>IF(OR($A174="",$B174=""),"",'MPTO_working_2-way'!E173)</f>
        <v>1.8273049985608751</v>
      </c>
      <c r="H174" s="30">
        <f>IF(OR($A174="",$B174=""),"",'OddsRatio_working_2-way'!M173)</f>
        <v>2.2089410496539781</v>
      </c>
      <c r="I174" s="30">
        <f>IF(OR($A174="",$B174=""),"",'OddsRatio_working_2-way'!N173)</f>
        <v>1.8271701918685113</v>
      </c>
      <c r="J174" s="30">
        <f>IF('Log_working_2-way'!$D173="","",A174^('Log_working_2-way'!$D173))</f>
        <v>2.2119050245559748</v>
      </c>
      <c r="K174" s="32">
        <f>IF('Log_working_2-way'!$D173="","",B174^('Log_working_2-way'!$D173))</f>
        <v>1.8251471689098502</v>
      </c>
      <c r="L174" s="37">
        <f t="shared" si="27"/>
        <v>0.45408163265306112</v>
      </c>
      <c r="M174" s="37">
        <f t="shared" si="28"/>
        <v>0.54591836734693866</v>
      </c>
      <c r="N174" s="38">
        <v>270</v>
      </c>
      <c r="O174" s="38">
        <f t="shared" si="29"/>
        <v>143.8317757009346</v>
      </c>
      <c r="P174" s="38">
        <f t="shared" si="30"/>
        <v>118.31460674157306</v>
      </c>
      <c r="Q174" s="38">
        <f t="shared" si="31"/>
        <v>151.68539325842698</v>
      </c>
      <c r="R174" s="38">
        <f t="shared" si="32"/>
        <v>126.16822429906541</v>
      </c>
      <c r="S174" s="39">
        <f t="shared" si="33"/>
        <v>-7.8536175574923845</v>
      </c>
      <c r="T174" s="39">
        <f t="shared" si="34"/>
        <v>-7.8536175574923561</v>
      </c>
      <c r="U174" t="s">
        <v>428</v>
      </c>
      <c r="V174" t="s">
        <v>429</v>
      </c>
      <c r="W174" t="s">
        <v>81</v>
      </c>
      <c r="X174" s="48" t="s">
        <v>467</v>
      </c>
      <c r="Y174" s="41"/>
    </row>
    <row r="175" spans="1:25" ht="15" x14ac:dyDescent="0.25">
      <c r="A175">
        <v>2.21</v>
      </c>
      <c r="B175">
        <v>1.74</v>
      </c>
      <c r="C175" s="29">
        <f t="shared" si="26"/>
        <v>2.720133146096626E-2</v>
      </c>
      <c r="D175" s="30">
        <f>IF(OR($A175="",$B175=""),"",A175*'MPTO_working_2-way'!$G174)</f>
        <v>2.2701149425287355</v>
      </c>
      <c r="E175" s="32">
        <f>IF(OR($A175="",$B175=""),"",B175*'MPTO_working_2-way'!$G174)</f>
        <v>1.7873303167420813</v>
      </c>
      <c r="F175" s="30">
        <f>IF(OR($A175="",$B175=""),"",'MPTO_working_2-way'!D174)</f>
        <v>2.2784855128281092</v>
      </c>
      <c r="G175" s="32">
        <f>IF(OR($A175="",$B175=""),"",'MPTO_working_2-way'!E174)</f>
        <v>1.7821754646150993</v>
      </c>
      <c r="H175" s="30">
        <f>IF(OR($A175="",$B175=""),"",'OddsRatio_working_2-way'!M174)</f>
        <v>2.2787240261820116</v>
      </c>
      <c r="I175" s="30">
        <f>IF(OR($A175="",$B175=""),"",'OddsRatio_working_2-way'!N174)</f>
        <v>1.7820295697311479</v>
      </c>
      <c r="J175" s="30">
        <f>IF('Log_working_2-way'!$D174="","",A175^('Log_working_2-way'!$D174))</f>
        <v>2.2825447620471673</v>
      </c>
      <c r="K175" s="32">
        <f>IF('Log_working_2-way'!$D174="","",B175^('Log_working_2-way'!$D174))</f>
        <v>1.7796998822901224</v>
      </c>
      <c r="L175" s="37">
        <f t="shared" si="27"/>
        <v>0.44050632911392407</v>
      </c>
      <c r="M175" s="37">
        <f t="shared" si="28"/>
        <v>0.55949367088607604</v>
      </c>
      <c r="N175" s="38">
        <v>271</v>
      </c>
      <c r="O175" s="38">
        <f t="shared" si="29"/>
        <v>148.37556561085972</v>
      </c>
      <c r="P175" s="38">
        <f t="shared" si="30"/>
        <v>115.2528735632184</v>
      </c>
      <c r="Q175" s="38">
        <f t="shared" si="31"/>
        <v>155.7471264367816</v>
      </c>
      <c r="R175" s="38">
        <f t="shared" si="32"/>
        <v>122.62443438914028</v>
      </c>
      <c r="S175" s="39">
        <f t="shared" si="33"/>
        <v>-7.3715608259218754</v>
      </c>
      <c r="T175" s="39">
        <f t="shared" si="34"/>
        <v>-7.3715608259218754</v>
      </c>
      <c r="U175" t="s">
        <v>430</v>
      </c>
      <c r="V175" t="s">
        <v>431</v>
      </c>
      <c r="W175" t="s">
        <v>81</v>
      </c>
      <c r="X175" s="48" t="s">
        <v>467</v>
      </c>
      <c r="Y175" s="41"/>
    </row>
    <row r="176" spans="1:25" ht="15" x14ac:dyDescent="0.25">
      <c r="A176">
        <v>1.61</v>
      </c>
      <c r="B176">
        <v>2.44</v>
      </c>
      <c r="C176" s="29">
        <f t="shared" si="26"/>
        <v>3.0954077996130813E-2</v>
      </c>
      <c r="D176" s="30">
        <f>IF(OR($A176="",$B176=""),"",A176*'MPTO_working_2-way'!$G175)</f>
        <v>1.6598360655737707</v>
      </c>
      <c r="E176" s="32">
        <f>IF(OR($A176="",$B176=""),"",B176*'MPTO_working_2-way'!$G175)</f>
        <v>2.5155279503105592</v>
      </c>
      <c r="F176" s="30">
        <f>IF(OR($A176="",$B176=""),"",'MPTO_working_2-way'!D175)</f>
        <v>1.6511432414256895</v>
      </c>
      <c r="G176" s="32">
        <f>IF(OR($A176="",$B176=""),"",'MPTO_working_2-way'!E175)</f>
        <v>2.5357603924606251</v>
      </c>
      <c r="H176" s="30">
        <f>IF(OR($A176="",$B176=""),"",'OddsRatio_working_2-way'!M175)</f>
        <v>1.6508541396588881</v>
      </c>
      <c r="I176" s="30">
        <f>IF(OR($A176="",$B176=""),"",'OddsRatio_working_2-way'!N175)</f>
        <v>2.5364425591947519</v>
      </c>
      <c r="J176" s="30">
        <f>IF('Log_working_2-way'!$D175="","",A176^('Log_working_2-way'!$D175))</f>
        <v>1.6469079427617141</v>
      </c>
      <c r="K176" s="32">
        <f>IF('Log_working_2-way'!$D175="","",B176^('Log_working_2-way'!$D175))</f>
        <v>2.5458149976190665</v>
      </c>
      <c r="L176" s="37">
        <f t="shared" si="27"/>
        <v>0.60246913580246908</v>
      </c>
      <c r="M176" s="37">
        <f t="shared" si="28"/>
        <v>0.39753086419753081</v>
      </c>
      <c r="N176" s="38">
        <v>272</v>
      </c>
      <c r="O176" s="38">
        <f t="shared" si="29"/>
        <v>103.05590062111801</v>
      </c>
      <c r="P176" s="38">
        <f t="shared" si="30"/>
        <v>160.52459016393442</v>
      </c>
      <c r="Q176" s="38">
        <f t="shared" si="31"/>
        <v>111.47540983606558</v>
      </c>
      <c r="R176" s="38">
        <f t="shared" si="32"/>
        <v>168.94409937888199</v>
      </c>
      <c r="S176" s="39">
        <f t="shared" si="33"/>
        <v>-8.419509214947567</v>
      </c>
      <c r="T176" s="39">
        <f t="shared" si="34"/>
        <v>-8.419509214947567</v>
      </c>
      <c r="U176" t="s">
        <v>432</v>
      </c>
      <c r="V176" t="s">
        <v>433</v>
      </c>
      <c r="W176" t="s">
        <v>81</v>
      </c>
      <c r="X176" s="48" t="s">
        <v>467</v>
      </c>
      <c r="Y176" s="41"/>
    </row>
    <row r="177" spans="1:25" s="35" customFormat="1" ht="15" x14ac:dyDescent="0.25">
      <c r="A177">
        <v>2.39</v>
      </c>
      <c r="B177">
        <v>1.64</v>
      </c>
      <c r="C177" s="29">
        <f t="shared" si="26"/>
        <v>2.8166139401979873E-2</v>
      </c>
      <c r="D177" s="30">
        <f>IF(OR($A177="",$B177=""),"",A177*'MPTO_working_2-way'!$G176)</f>
        <v>2.4573170731707319</v>
      </c>
      <c r="E177" s="32">
        <f>IF(OR($A177="",$B177=""),"",B177*'MPTO_working_2-way'!$G176)</f>
        <v>1.6861924686192469</v>
      </c>
      <c r="F177" s="30">
        <f>IF(OR($A177="",$B177=""),"",'MPTO_working_2-way'!D176)</f>
        <v>2.4732458354366487</v>
      </c>
      <c r="G177" s="32">
        <f>IF(OR($A177="",$B177=""),"",'MPTO_working_2-way'!E176)</f>
        <v>1.6787733424704472</v>
      </c>
      <c r="H177" s="30">
        <f>IF(OR($A177="",$B177=""),"",'OddsRatio_working_2-way'!M176)</f>
        <v>2.4737282653189494</v>
      </c>
      <c r="I177" s="30">
        <f>IF(OR($A177="",$B177=""),"",'OddsRatio_working_2-way'!N176)</f>
        <v>1.6785511437439771</v>
      </c>
      <c r="J177" s="30">
        <f>IF('Log_working_2-way'!$D176="","",A177^('Log_working_2-way'!$D176))</f>
        <v>2.4810623159062106</v>
      </c>
      <c r="K177" s="32">
        <f>IF('Log_working_2-way'!$D176="","",B177^('Log_working_2-way'!$D176))</f>
        <v>1.6751910363664311</v>
      </c>
      <c r="L177" s="37">
        <f t="shared" si="27"/>
        <v>0.40694789081885852</v>
      </c>
      <c r="M177" s="37">
        <f t="shared" si="28"/>
        <v>0.59305210918114148</v>
      </c>
      <c r="N177" s="38">
        <v>273</v>
      </c>
      <c r="O177" s="38">
        <f t="shared" si="29"/>
        <v>158.77405857740587</v>
      </c>
      <c r="P177" s="38">
        <f t="shared" si="30"/>
        <v>106.53658536585364</v>
      </c>
      <c r="Q177" s="38">
        <f t="shared" si="31"/>
        <v>166.46341463414635</v>
      </c>
      <c r="R177" s="38">
        <f t="shared" si="32"/>
        <v>114.22594142259413</v>
      </c>
      <c r="S177" s="39">
        <f t="shared" si="33"/>
        <v>-7.6893560567404791</v>
      </c>
      <c r="T177" s="39">
        <f t="shared" si="34"/>
        <v>-7.6893560567404933</v>
      </c>
      <c r="U177" t="s">
        <v>434</v>
      </c>
      <c r="V177" t="s">
        <v>435</v>
      </c>
      <c r="W177" t="s">
        <v>81</v>
      </c>
      <c r="X177" s="48" t="s">
        <v>467</v>
      </c>
      <c r="Y177" s="41"/>
    </row>
    <row r="178" spans="1:25" s="35" customFormat="1" ht="15" x14ac:dyDescent="0.25">
      <c r="A178">
        <v>2.76</v>
      </c>
      <c r="B178">
        <v>1.46</v>
      </c>
      <c r="C178" s="29">
        <f t="shared" si="26"/>
        <v>4.7250347429025119E-2</v>
      </c>
      <c r="D178" s="30">
        <f>IF(OR($A178="",$B178=""),"",A178*'MPTO_working_2-way'!$G177)</f>
        <v>2.8904109589041092</v>
      </c>
      <c r="E178" s="32">
        <f>IF(OR($A178="",$B178=""),"",B178*'MPTO_working_2-way'!$G177)</f>
        <v>1.5289855072463767</v>
      </c>
      <c r="F178" s="30">
        <f>IF(OR($A178="",$B178=""),"",'MPTO_working_2-way'!D177)</f>
        <v>2.9525205158264942</v>
      </c>
      <c r="G178" s="32">
        <f>IF(OR($A178="",$B178=""),"",'MPTO_working_2-way'!E177)</f>
        <v>1.5121585109576703</v>
      </c>
      <c r="H178" s="30">
        <f>IF(OR($A178="",$B178=""),"",'OddsRatio_working_2-way'!M177)</f>
        <v>2.9560385876873023</v>
      </c>
      <c r="I178" s="30">
        <f>IF(OR($A178="",$B178=""),"",'OddsRatio_working_2-way'!N177)</f>
        <v>1.5112373581455452</v>
      </c>
      <c r="J178" s="30">
        <f>IF('Log_working_2-way'!$D177="","",A178^('Log_working_2-way'!$D177))</f>
        <v>2.986129702020961</v>
      </c>
      <c r="K178" s="32">
        <f>IF('Log_working_2-way'!$D177="","",B178^('Log_working_2-way'!$D177))</f>
        <v>1.5034917905810425</v>
      </c>
      <c r="L178" s="37">
        <f t="shared" si="27"/>
        <v>0.34597156398104273</v>
      </c>
      <c r="M178" s="37">
        <f t="shared" si="28"/>
        <v>0.65402843601895744</v>
      </c>
      <c r="N178" s="38">
        <v>274</v>
      </c>
      <c r="O178" s="38">
        <f t="shared" si="29"/>
        <v>174.72463768115941</v>
      </c>
      <c r="P178" s="38">
        <f t="shared" si="30"/>
        <v>86.328767123287648</v>
      </c>
      <c r="Q178" s="38">
        <f t="shared" si="31"/>
        <v>187.67123287671231</v>
      </c>
      <c r="R178" s="38">
        <f t="shared" si="32"/>
        <v>99.275362318840592</v>
      </c>
      <c r="S178" s="39">
        <f t="shared" si="33"/>
        <v>-12.946595195552902</v>
      </c>
      <c r="T178" s="39">
        <f t="shared" si="34"/>
        <v>-12.946595195552945</v>
      </c>
      <c r="U178" t="s">
        <v>436</v>
      </c>
      <c r="V178" t="s">
        <v>437</v>
      </c>
      <c r="W178" t="s">
        <v>182</v>
      </c>
      <c r="X178" s="48" t="s">
        <v>467</v>
      </c>
      <c r="Y178" s="41"/>
    </row>
    <row r="179" spans="1:25" ht="15" x14ac:dyDescent="0.25">
      <c r="A179">
        <v>2.08</v>
      </c>
      <c r="B179">
        <v>1.76</v>
      </c>
      <c r="C179" s="29">
        <f t="shared" si="26"/>
        <v>4.8951048951048959E-2</v>
      </c>
      <c r="D179" s="30">
        <f>IF(OR($A179="",$B179=""),"",A179*'MPTO_working_2-way'!$G178)</f>
        <v>2.1818181818181821</v>
      </c>
      <c r="E179" s="32">
        <f>IF(OR($A179="",$B179=""),"",B179*'MPTO_working_2-way'!$G178)</f>
        <v>1.8461538461538463</v>
      </c>
      <c r="F179" s="30">
        <f>IF(OR($A179="",$B179=""),"",'MPTO_working_2-way'!D178)</f>
        <v>2.1915708812260539</v>
      </c>
      <c r="G179" s="32">
        <f>IF(OR($A179="",$B179=""),"",'MPTO_working_2-way'!E178)</f>
        <v>1.8392282958199357</v>
      </c>
      <c r="H179" s="30">
        <f>IF(OR($A179="",$B179=""),"",'OddsRatio_working_2-way'!M178)</f>
        <v>2.1920791213585393</v>
      </c>
      <c r="I179" s="30">
        <f>IF(OR($A179="",$B179=""),"",'OddsRatio_working_2-way'!N178)</f>
        <v>1.838870492807861</v>
      </c>
      <c r="J179" s="30">
        <f>IF('Log_working_2-way'!$D178="","",A179^('Log_working_2-way'!$D178))</f>
        <v>2.196615264354977</v>
      </c>
      <c r="K179" s="32">
        <f>IF('Log_working_2-way'!$D178="","",B179^('Log_working_2-way'!$D178))</f>
        <v>1.835690492831995</v>
      </c>
      <c r="L179" s="37">
        <f t="shared" si="27"/>
        <v>0.45833333333333326</v>
      </c>
      <c r="M179" s="37">
        <f t="shared" si="28"/>
        <v>0.54166666666666663</v>
      </c>
      <c r="N179" s="38">
        <v>275</v>
      </c>
      <c r="O179" s="38">
        <f t="shared" si="29"/>
        <v>142.78846153846152</v>
      </c>
      <c r="P179" s="38">
        <f t="shared" si="30"/>
        <v>118.75000000000001</v>
      </c>
      <c r="Q179" s="38">
        <f t="shared" si="31"/>
        <v>156.25</v>
      </c>
      <c r="R179" s="38">
        <f t="shared" si="32"/>
        <v>132.21153846153845</v>
      </c>
      <c r="S179" s="39">
        <f t="shared" si="33"/>
        <v>-13.461538461538481</v>
      </c>
      <c r="T179" s="39">
        <f t="shared" si="34"/>
        <v>-13.461538461538439</v>
      </c>
      <c r="U179" t="s">
        <v>438</v>
      </c>
      <c r="V179" t="s">
        <v>439</v>
      </c>
      <c r="W179" t="s">
        <v>182</v>
      </c>
      <c r="X179" s="48" t="s">
        <v>467</v>
      </c>
      <c r="Y179" s="41"/>
    </row>
    <row r="180" spans="1:25" ht="15" x14ac:dyDescent="0.25">
      <c r="A180">
        <v>2.99</v>
      </c>
      <c r="B180">
        <v>1.39</v>
      </c>
      <c r="C180" s="29">
        <f t="shared" si="26"/>
        <v>5.3872620966771922E-2</v>
      </c>
      <c r="D180" s="30">
        <f>IF(OR($A180="",$B180=""),"",A180*'MPTO_working_2-way'!$G179)</f>
        <v>3.1510791366906483</v>
      </c>
      <c r="E180" s="32">
        <f>IF(OR($A180="",$B180=""),"",B180*'MPTO_working_2-way'!$G179)</f>
        <v>1.4648829431438128</v>
      </c>
      <c r="F180" s="30">
        <f>IF(OR($A180="",$B180=""),"",'MPTO_working_2-way'!D179)</f>
        <v>3.2519072023786251</v>
      </c>
      <c r="G180" s="32">
        <f>IF(OR($A180="",$B180=""),"",'MPTO_working_2-way'!E179)</f>
        <v>1.4440680321745627</v>
      </c>
      <c r="H180" s="30">
        <f>IF(OR($A180="",$B180=""),"",'OddsRatio_working_2-way'!M179)</f>
        <v>3.2588855886396968</v>
      </c>
      <c r="I180" s="30">
        <f>IF(OR($A180="",$B180=""),"",'OddsRatio_working_2-way'!N179)</f>
        <v>1.44269617063793</v>
      </c>
      <c r="J180" s="30">
        <f>IF('Log_working_2-way'!$D179="","",A180^('Log_working_2-way'!$D179))</f>
        <v>3.3092217093449467</v>
      </c>
      <c r="K180" s="32">
        <f>IF('Log_working_2-way'!$D179="","",B180^('Log_working_2-way'!$D179))</f>
        <v>1.433046335886347</v>
      </c>
      <c r="L180" s="37">
        <f t="shared" si="27"/>
        <v>0.31735159817351588</v>
      </c>
      <c r="M180" s="37">
        <f t="shared" si="28"/>
        <v>0.68264840182648401</v>
      </c>
      <c r="N180" s="38">
        <v>276</v>
      </c>
      <c r="O180" s="38">
        <f t="shared" si="29"/>
        <v>183.69230769230771</v>
      </c>
      <c r="P180" s="38">
        <f t="shared" si="30"/>
        <v>77.438848920863308</v>
      </c>
      <c r="Q180" s="38">
        <f t="shared" si="31"/>
        <v>198.56115107913672</v>
      </c>
      <c r="R180" s="38">
        <f t="shared" si="32"/>
        <v>92.307692307692307</v>
      </c>
      <c r="S180" s="39">
        <f t="shared" si="33"/>
        <v>-14.868843386829013</v>
      </c>
      <c r="T180" s="39">
        <f t="shared" si="34"/>
        <v>-14.868843386828999</v>
      </c>
      <c r="U180" t="s">
        <v>440</v>
      </c>
      <c r="V180" t="s">
        <v>441</v>
      </c>
      <c r="W180" t="s">
        <v>182</v>
      </c>
      <c r="X180" s="48" t="s">
        <v>467</v>
      </c>
      <c r="Y180" s="41"/>
    </row>
    <row r="181" spans="1:25" s="35" customFormat="1" ht="15" x14ac:dyDescent="0.25">
      <c r="A181">
        <v>2.1</v>
      </c>
      <c r="B181">
        <v>1.75</v>
      </c>
      <c r="C181" s="29">
        <f t="shared" si="26"/>
        <v>4.761904761904745E-2</v>
      </c>
      <c r="D181" s="30">
        <f>IF(OR($A181="",$B181=""),"",A181*'MPTO_working_2-way'!$G180)</f>
        <v>2.1999999999999997</v>
      </c>
      <c r="E181" s="32">
        <f>IF(OR($A181="",$B181=""),"",B181*'MPTO_working_2-way'!$G180)</f>
        <v>1.833333333333333</v>
      </c>
      <c r="F181" s="30">
        <f>IF(OR($A181="",$B181=""),"",'MPTO_working_2-way'!D180)</f>
        <v>2.2105263157894735</v>
      </c>
      <c r="G181" s="32">
        <f>IF(OR($A181="",$B181=""),"",'MPTO_working_2-way'!E180)</f>
        <v>1.8260869565217388</v>
      </c>
      <c r="H181" s="30">
        <f>IF(OR($A181="",$B181=""),"",'OddsRatio_working_2-way'!M180)</f>
        <v>2.2110601416389968</v>
      </c>
      <c r="I181" s="30">
        <f>IF(OR($A181="",$B181=""),"",'OddsRatio_working_2-way'!N180)</f>
        <v>1.8257228238447702</v>
      </c>
      <c r="J181" s="30">
        <f>IF('Log_working_2-way'!$D180="","",A181^('Log_working_2-way'!$D180))</f>
        <v>2.2159538718240408</v>
      </c>
      <c r="K181" s="32">
        <f>IF('Log_working_2-way'!$D180="","",B181^('Log_working_2-way'!$D180))</f>
        <v>1.8223996182512778</v>
      </c>
      <c r="L181" s="37">
        <f t="shared" si="27"/>
        <v>0.45454545454545459</v>
      </c>
      <c r="M181" s="37">
        <f t="shared" si="28"/>
        <v>0.54545454545454553</v>
      </c>
      <c r="N181" s="38">
        <v>277</v>
      </c>
      <c r="O181" s="38">
        <f t="shared" si="29"/>
        <v>145.0952380952381</v>
      </c>
      <c r="P181" s="38">
        <f t="shared" si="30"/>
        <v>118.71428571428571</v>
      </c>
      <c r="Q181" s="38">
        <f t="shared" si="31"/>
        <v>158.28571428571428</v>
      </c>
      <c r="R181" s="38">
        <f t="shared" si="32"/>
        <v>131.9047619047619</v>
      </c>
      <c r="S181" s="39">
        <f t="shared" si="33"/>
        <v>-13.190476190476176</v>
      </c>
      <c r="T181" s="39">
        <f t="shared" si="34"/>
        <v>-13.19047619047619</v>
      </c>
      <c r="U181" t="s">
        <v>442</v>
      </c>
      <c r="V181" t="s">
        <v>443</v>
      </c>
      <c r="W181" t="s">
        <v>182</v>
      </c>
      <c r="X181" s="48" t="s">
        <v>467</v>
      </c>
      <c r="Y181" s="41"/>
    </row>
    <row r="182" spans="1:25" s="35" customFormat="1" ht="15" x14ac:dyDescent="0.25">
      <c r="A182">
        <v>3.13</v>
      </c>
      <c r="B182">
        <v>1.36</v>
      </c>
      <c r="C182" s="29">
        <f t="shared" si="26"/>
        <v>5.4782935538432609E-2</v>
      </c>
      <c r="D182" s="30">
        <f>IF(OR($A182="",$B182=""),"",A182*'MPTO_working_2-way'!$G181)</f>
        <v>3.3014705882352939</v>
      </c>
      <c r="E182" s="32">
        <f>IF(OR($A182="",$B182=""),"",B182*'MPTO_working_2-way'!$G181)</f>
        <v>1.4345047923322685</v>
      </c>
      <c r="F182" s="30">
        <f>IF(OR($A182="",$B182=""),"",'MPTO_working_2-way'!D181)</f>
        <v>3.4235161653530639</v>
      </c>
      <c r="G182" s="32">
        <f>IF(OR($A182="",$B182=""),"",'MPTO_working_2-way'!E181)</f>
        <v>1.4126236145218027</v>
      </c>
      <c r="H182" s="30">
        <f>IF(OR($A182="",$B182=""),"",'OddsRatio_working_2-way'!M181)</f>
        <v>3.432419919887737</v>
      </c>
      <c r="I182" s="30">
        <f>IF(OR($A182="",$B182=""),"",'OddsRatio_working_2-way'!N181)</f>
        <v>1.4111132258965191</v>
      </c>
      <c r="J182" s="30">
        <f>IF('Log_working_2-way'!$D181="","",A182^('Log_working_2-way'!$D181))</f>
        <v>3.4941465551170046</v>
      </c>
      <c r="K182" s="32">
        <f>IF('Log_working_2-way'!$D181="","",B182^('Log_working_2-way'!$D181))</f>
        <v>1.4009387491346894</v>
      </c>
      <c r="L182" s="37">
        <f t="shared" si="27"/>
        <v>0.30289532293986637</v>
      </c>
      <c r="M182" s="37">
        <f t="shared" si="28"/>
        <v>0.69710467706013357</v>
      </c>
      <c r="N182" s="38">
        <v>278</v>
      </c>
      <c r="O182" s="38">
        <f t="shared" si="29"/>
        <v>189.18210862619807</v>
      </c>
      <c r="P182" s="38">
        <f t="shared" si="30"/>
        <v>73.588235294117666</v>
      </c>
      <c r="Q182" s="38">
        <f t="shared" si="31"/>
        <v>204.41176470588235</v>
      </c>
      <c r="R182" s="38">
        <f t="shared" si="32"/>
        <v>88.817891373801913</v>
      </c>
      <c r="S182" s="39">
        <f t="shared" si="33"/>
        <v>-15.229656079684275</v>
      </c>
      <c r="T182" s="39">
        <f t="shared" si="34"/>
        <v>-15.229656079684247</v>
      </c>
      <c r="U182" t="s">
        <v>444</v>
      </c>
      <c r="V182" t="s">
        <v>445</v>
      </c>
      <c r="W182" t="s">
        <v>182</v>
      </c>
      <c r="X182" s="48" t="s">
        <v>467</v>
      </c>
      <c r="Y182" s="41"/>
    </row>
    <row r="183" spans="1:25" ht="15" x14ac:dyDescent="0.25">
      <c r="A183">
        <v>1.61</v>
      </c>
      <c r="B183">
        <v>2.42</v>
      </c>
      <c r="C183" s="29">
        <f t="shared" si="26"/>
        <v>3.4341152918228035E-2</v>
      </c>
      <c r="D183" s="30">
        <f>IF(OR($A183="",$B183=""),"",A183*'MPTO_working_2-way'!$G182)</f>
        <v>1.6652892561983472</v>
      </c>
      <c r="E183" s="32">
        <f>IF(OR($A183="",$B183=""),"",B183*'MPTO_working_2-way'!$G182)</f>
        <v>2.5031055900621118</v>
      </c>
      <c r="F183" s="30">
        <f>IF(OR($A183="",$B183=""),"",'MPTO_working_2-way'!D182)</f>
        <v>1.655773235306617</v>
      </c>
      <c r="G183" s="32">
        <f>IF(OR($A183="",$B183=""),"",'MPTO_working_2-way'!E182)</f>
        <v>2.5249173741170372</v>
      </c>
      <c r="H183" s="30">
        <f>IF(OR($A183="",$B183=""),"",'OddsRatio_working_2-way'!M182)</f>
        <v>1.6554215931663621</v>
      </c>
      <c r="I183" s="30">
        <f>IF(OR($A183="",$B183=""),"",'OddsRatio_working_2-way'!N182)</f>
        <v>2.5257355119610394</v>
      </c>
      <c r="J183" s="30">
        <f>IF('Log_working_2-way'!$D182="","",A183^('Log_working_2-way'!$D182))</f>
        <v>1.6510939281167687</v>
      </c>
      <c r="K183" s="32">
        <f>IF('Log_working_2-way'!$D182="","",B183^('Log_working_2-way'!$D182))</f>
        <v>2.5358767096666233</v>
      </c>
      <c r="L183" s="37">
        <f t="shared" si="27"/>
        <v>0.60049627791563276</v>
      </c>
      <c r="M183" s="37">
        <f t="shared" si="28"/>
        <v>0.39950372208436724</v>
      </c>
      <c r="N183" s="38">
        <v>279</v>
      </c>
      <c r="O183" s="38">
        <f t="shared" si="29"/>
        <v>105.70807453416151</v>
      </c>
      <c r="P183" s="38">
        <f t="shared" si="30"/>
        <v>163.71074380165288</v>
      </c>
      <c r="Q183" s="38">
        <f t="shared" si="31"/>
        <v>115.2892561983471</v>
      </c>
      <c r="R183" s="38">
        <f t="shared" si="32"/>
        <v>173.29192546583849</v>
      </c>
      <c r="S183" s="39">
        <f t="shared" si="33"/>
        <v>-9.5811816641855927</v>
      </c>
      <c r="T183" s="39">
        <f t="shared" si="34"/>
        <v>-9.5811816641856069</v>
      </c>
      <c r="U183" t="s">
        <v>446</v>
      </c>
      <c r="V183" t="s">
        <v>447</v>
      </c>
      <c r="W183" t="s">
        <v>478</v>
      </c>
      <c r="X183" s="48" t="s">
        <v>467</v>
      </c>
      <c r="Y183" s="41"/>
    </row>
    <row r="184" spans="1:25" ht="15" x14ac:dyDescent="0.25">
      <c r="A184">
        <v>1.81</v>
      </c>
      <c r="B184">
        <v>2.08</v>
      </c>
      <c r="C184" s="29">
        <f t="shared" si="26"/>
        <v>3.3255418614534626E-2</v>
      </c>
      <c r="D184" s="30">
        <f>IF(OR($A184="",$B184=""),"",A184*'MPTO_working_2-way'!$G183)</f>
        <v>1.8701923076923077</v>
      </c>
      <c r="E184" s="32">
        <f>IF(OR($A184="",$B184=""),"",B184*'MPTO_working_2-way'!$G183)</f>
        <v>2.1491712707182322</v>
      </c>
      <c r="F184" s="30">
        <f>IF(OR($A184="",$B184=""),"",'MPTO_working_2-way'!D183)</f>
        <v>1.8661643699811639</v>
      </c>
      <c r="G184" s="32">
        <f>IF(OR($A184="",$B184=""),"",'MPTO_working_2-way'!E183)</f>
        <v>2.1545152798443401</v>
      </c>
      <c r="H184" s="30">
        <f>IF(OR($A184="",$B184=""),"",'OddsRatio_working_2-way'!M183)</f>
        <v>1.8660254037844384</v>
      </c>
      <c r="I184" s="30">
        <f>IF(OR($A184="",$B184=""),"",'OddsRatio_working_2-way'!N183)</f>
        <v>2.1547005383792519</v>
      </c>
      <c r="J184" s="30">
        <f>IF('Log_working_2-way'!$D183="","",A184^('Log_working_2-way'!$D183))</f>
        <v>1.8641966683390954</v>
      </c>
      <c r="K184" s="32">
        <f>IF('Log_working_2-way'!$D183="","",B184^('Log_working_2-way'!$D183))</f>
        <v>2.1571440120474694</v>
      </c>
      <c r="L184" s="37">
        <f t="shared" si="27"/>
        <v>0.53470437017994854</v>
      </c>
      <c r="M184" s="37">
        <f t="shared" si="28"/>
        <v>0.46529562982005135</v>
      </c>
      <c r="N184" s="38">
        <v>280</v>
      </c>
      <c r="O184" s="38">
        <f t="shared" si="29"/>
        <v>125.30386740331492</v>
      </c>
      <c r="P184" s="38">
        <f t="shared" si="30"/>
        <v>145.38461538461536</v>
      </c>
      <c r="Q184" s="38">
        <f t="shared" si="31"/>
        <v>134.61538461538461</v>
      </c>
      <c r="R184" s="38">
        <f t="shared" si="32"/>
        <v>154.69613259668509</v>
      </c>
      <c r="S184" s="39">
        <f t="shared" si="33"/>
        <v>-9.3115172120696883</v>
      </c>
      <c r="T184" s="39">
        <f t="shared" si="34"/>
        <v>-9.3115172120697309</v>
      </c>
      <c r="U184" t="s">
        <v>448</v>
      </c>
      <c r="V184" t="s">
        <v>449</v>
      </c>
      <c r="W184" t="s">
        <v>478</v>
      </c>
      <c r="X184" s="48" t="s">
        <v>467</v>
      </c>
      <c r="Y184" s="41"/>
    </row>
    <row r="185" spans="1:25" ht="15" x14ac:dyDescent="0.25">
      <c r="A185">
        <v>1.97</v>
      </c>
      <c r="B185">
        <v>1.9</v>
      </c>
      <c r="C185" s="29">
        <f t="shared" si="26"/>
        <v>3.3930002671653803E-2</v>
      </c>
      <c r="D185" s="30">
        <f>IF(OR($A185="",$B185=""),"",A185*'MPTO_working_2-way'!$G184)</f>
        <v>2.0368421052631578</v>
      </c>
      <c r="E185" s="32">
        <f>IF(OR($A185="",$B185=""),"",B185*'MPTO_working_2-way'!$G184)</f>
        <v>1.9644670050761421</v>
      </c>
      <c r="F185" s="30">
        <f>IF(OR($A185="",$B185=""),"",'MPTO_working_2-way'!D184)</f>
        <v>2.0381159814865235</v>
      </c>
      <c r="G185" s="32">
        <f>IF(OR($A185="",$B185=""),"",'MPTO_working_2-way'!E184)</f>
        <v>1.9632835038027801</v>
      </c>
      <c r="H185" s="30">
        <f>IF(OR($A185="",$B185=""),"",'OddsRatio_working_2-way'!M184)</f>
        <v>2.0381607668264961</v>
      </c>
      <c r="I185" s="30">
        <f>IF(OR($A185="",$B185=""),"",'OddsRatio_working_2-way'!N184)</f>
        <v>1.963241948601903</v>
      </c>
      <c r="J185" s="30">
        <f>IF('Log_working_2-way'!$D184="","",A185^('Log_working_2-way'!$D184))</f>
        <v>2.0387414625037734</v>
      </c>
      <c r="K185" s="32">
        <f>IF('Log_working_2-way'!$D184="","",B185^('Log_working_2-way'!$D184))</f>
        <v>1.9627034600020314</v>
      </c>
      <c r="L185" s="37">
        <f t="shared" si="27"/>
        <v>0.49095607235142119</v>
      </c>
      <c r="M185" s="37">
        <f t="shared" si="28"/>
        <v>0.50904392764857886</v>
      </c>
      <c r="N185" s="38">
        <v>281</v>
      </c>
      <c r="O185" s="38">
        <f t="shared" si="29"/>
        <v>138.36040609137052</v>
      </c>
      <c r="P185" s="38">
        <f t="shared" si="30"/>
        <v>133.10526315789471</v>
      </c>
      <c r="Q185" s="38">
        <f t="shared" si="31"/>
        <v>147.89473684210526</v>
      </c>
      <c r="R185" s="38">
        <f t="shared" si="32"/>
        <v>142.63959390862942</v>
      </c>
      <c r="S185" s="39">
        <f t="shared" si="33"/>
        <v>-9.534330750734739</v>
      </c>
      <c r="T185" s="39">
        <f t="shared" si="34"/>
        <v>-9.5343307507347106</v>
      </c>
      <c r="U185" t="s">
        <v>105</v>
      </c>
      <c r="V185" t="s">
        <v>95</v>
      </c>
      <c r="W185" t="s">
        <v>78</v>
      </c>
      <c r="X185" s="48" t="s">
        <v>468</v>
      </c>
      <c r="Y185" s="41"/>
    </row>
    <row r="186" spans="1:25" s="35" customFormat="1" ht="15" x14ac:dyDescent="0.25">
      <c r="A186">
        <v>2.2200000000000002</v>
      </c>
      <c r="B186">
        <v>1.68</v>
      </c>
      <c r="C186" s="29">
        <f t="shared" si="26"/>
        <v>4.5688545688545634E-2</v>
      </c>
      <c r="D186" s="30">
        <f>IF(OR($A186="",$B186=""),"",A186*'MPTO_working_2-way'!$G185)</f>
        <v>2.3214285714285716</v>
      </c>
      <c r="E186" s="32">
        <f>IF(OR($A186="",$B186=""),"",B186*'MPTO_working_2-way'!$G185)</f>
        <v>1.7567567567567566</v>
      </c>
      <c r="F186" s="30">
        <f>IF(OR($A186="",$B186=""),"",'MPTO_working_2-way'!D185)</f>
        <v>2.3386004514672689</v>
      </c>
      <c r="G186" s="32">
        <f>IF(OR($A186="",$B186=""),"",'MPTO_working_2-way'!E185)</f>
        <v>1.7470489038785832</v>
      </c>
      <c r="H186" s="30">
        <f>IF(OR($A186="",$B186=""),"",'OddsRatio_working_2-way'!M185)</f>
        <v>2.3394467690277296</v>
      </c>
      <c r="I186" s="30">
        <f>IF(OR($A186="",$B186=""),"",'OddsRatio_working_2-way'!N185)</f>
        <v>1.7465768876547993</v>
      </c>
      <c r="J186" s="30">
        <f>IF('Log_working_2-way'!$D185="","",A186^('Log_working_2-way'!$D185))</f>
        <v>2.3474640771287958</v>
      </c>
      <c r="K186" s="32">
        <f>IF('Log_working_2-way'!$D185="","",B186^('Log_working_2-way'!$D185))</f>
        <v>1.7421348123284788</v>
      </c>
      <c r="L186" s="37">
        <f t="shared" si="27"/>
        <v>0.43076923076923074</v>
      </c>
      <c r="M186" s="37">
        <f t="shared" si="28"/>
        <v>0.56923076923076932</v>
      </c>
      <c r="N186" s="38">
        <v>282</v>
      </c>
      <c r="O186" s="38">
        <f t="shared" si="29"/>
        <v>154.972972972973</v>
      </c>
      <c r="P186" s="38">
        <f t="shared" si="30"/>
        <v>114.14285714285714</v>
      </c>
      <c r="Q186" s="38">
        <f t="shared" si="31"/>
        <v>167.85714285714286</v>
      </c>
      <c r="R186" s="38">
        <f t="shared" si="32"/>
        <v>127.02702702702702</v>
      </c>
      <c r="S186" s="39">
        <f t="shared" si="33"/>
        <v>-12.884169884169864</v>
      </c>
      <c r="T186" s="39">
        <f t="shared" si="34"/>
        <v>-12.884169884169879</v>
      </c>
      <c r="U186" t="s">
        <v>450</v>
      </c>
      <c r="V186" t="s">
        <v>451</v>
      </c>
      <c r="W186" t="s">
        <v>79</v>
      </c>
      <c r="X186" s="48" t="s">
        <v>468</v>
      </c>
      <c r="Y186" s="41"/>
    </row>
    <row r="187" spans="1:25" ht="15" x14ac:dyDescent="0.25">
      <c r="A187">
        <v>2.2599999999999998</v>
      </c>
      <c r="B187">
        <v>1.7</v>
      </c>
      <c r="C187" s="29">
        <f t="shared" si="26"/>
        <v>3.0713170223841679E-2</v>
      </c>
      <c r="D187" s="30">
        <f>IF(OR($A187="",$B187=""),"",A187*'MPTO_working_2-way'!$G186)</f>
        <v>2.3294117647058821</v>
      </c>
      <c r="E187" s="32">
        <f>IF(OR($A187="",$B187=""),"",B187*'MPTO_working_2-way'!$G186)</f>
        <v>1.7522123893805308</v>
      </c>
      <c r="F187" s="30">
        <f>IF(OR($A187="",$B187=""),"",'MPTO_working_2-way'!D186)</f>
        <v>2.3412553321145642</v>
      </c>
      <c r="G187" s="32">
        <f>IF(OR($A187="",$B187=""),"",'MPTO_working_2-way'!E186)</f>
        <v>1.7455701953657428</v>
      </c>
      <c r="H187" s="30">
        <f>IF(OR($A187="",$B187=""),"",'OddsRatio_working_2-way'!M186)</f>
        <v>2.3416407864998732</v>
      </c>
      <c r="I187" s="30">
        <f>IF(OR($A187="",$B187=""),"",'OddsRatio_working_2-way'!N186)</f>
        <v>1.7453559924999296</v>
      </c>
      <c r="J187" s="30">
        <f>IF('Log_working_2-way'!$D186="","",A187^('Log_working_2-way'!$D186))</f>
        <v>2.3470801072340981</v>
      </c>
      <c r="K187" s="32">
        <f>IF('Log_working_2-way'!$D186="","",B187^('Log_working_2-way'!$D186))</f>
        <v>1.7423463494336857</v>
      </c>
      <c r="L187" s="37">
        <f t="shared" si="27"/>
        <v>0.42929292929292934</v>
      </c>
      <c r="M187" s="37">
        <f t="shared" si="28"/>
        <v>0.57070707070707072</v>
      </c>
      <c r="N187" s="38">
        <v>283</v>
      </c>
      <c r="O187" s="38">
        <f t="shared" si="29"/>
        <v>157.77876106194688</v>
      </c>
      <c r="P187" s="38">
        <f t="shared" si="30"/>
        <v>116.52941176470587</v>
      </c>
      <c r="Q187" s="38">
        <f t="shared" si="31"/>
        <v>166.47058823529412</v>
      </c>
      <c r="R187" s="38">
        <f t="shared" si="32"/>
        <v>125.22123893805311</v>
      </c>
      <c r="S187" s="39">
        <f t="shared" si="33"/>
        <v>-8.6918271733472352</v>
      </c>
      <c r="T187" s="39">
        <f t="shared" si="34"/>
        <v>-8.6918271733472352</v>
      </c>
      <c r="U187" t="s">
        <v>169</v>
      </c>
      <c r="V187" t="s">
        <v>452</v>
      </c>
      <c r="W187" t="s">
        <v>181</v>
      </c>
      <c r="X187" s="48" t="s">
        <v>468</v>
      </c>
      <c r="Y187" s="41"/>
    </row>
    <row r="188" spans="1:25" s="35" customFormat="1" ht="15" x14ac:dyDescent="0.25">
      <c r="A188">
        <v>1.99</v>
      </c>
      <c r="B188">
        <v>1.92</v>
      </c>
      <c r="C188" s="29">
        <f t="shared" si="26"/>
        <v>2.3345896147403788E-2</v>
      </c>
      <c r="D188" s="30">
        <f>IF(OR($A188="",$B188=""),"",A188*'MPTO_working_2-way'!$G187)</f>
        <v>2.0364583333333335</v>
      </c>
      <c r="E188" s="32">
        <f>IF(OR($A188="",$B188=""),"",B188*'MPTO_working_2-way'!$G187)</f>
        <v>1.9648241206030153</v>
      </c>
      <c r="F188" s="30">
        <f>IF(OR($A188="",$B188=""),"",'MPTO_working_2-way'!D187)</f>
        <v>2.0373253705876082</v>
      </c>
      <c r="G188" s="32">
        <f>IF(OR($A188="",$B188=""),"",'MPTO_working_2-way'!E187)</f>
        <v>1.9640176827387685</v>
      </c>
      <c r="H188" s="30">
        <f>IF(OR($A188="",$B188=""),"",'OddsRatio_working_2-way'!M187)</f>
        <v>2.0373461122121879</v>
      </c>
      <c r="I188" s="30">
        <f>IF(OR($A188="",$B188=""),"",'OddsRatio_working_2-way'!N187)</f>
        <v>1.9639984073082948</v>
      </c>
      <c r="J188" s="30">
        <f>IF('Log_working_2-way'!$D187="","",A188^('Log_working_2-way'!$D187))</f>
        <v>2.0377376988644484</v>
      </c>
      <c r="K188" s="32">
        <f>IF('Log_working_2-way'!$D187="","",B188^('Log_working_2-way'!$D187))</f>
        <v>1.9636346459170313</v>
      </c>
      <c r="L188" s="37">
        <f t="shared" si="27"/>
        <v>0.49104859335038359</v>
      </c>
      <c r="M188" s="37">
        <f t="shared" si="28"/>
        <v>0.50895140664961636</v>
      </c>
      <c r="N188" s="38">
        <v>284</v>
      </c>
      <c r="O188" s="38">
        <f t="shared" si="29"/>
        <v>141.286432160804</v>
      </c>
      <c r="P188" s="38">
        <f t="shared" si="30"/>
        <v>136.08333333333334</v>
      </c>
      <c r="Q188" s="38">
        <f t="shared" si="31"/>
        <v>147.91666666666669</v>
      </c>
      <c r="R188" s="38">
        <f t="shared" si="32"/>
        <v>142.71356783919597</v>
      </c>
      <c r="S188" s="39">
        <f t="shared" si="33"/>
        <v>-6.6302345058626884</v>
      </c>
      <c r="T188" s="39">
        <f t="shared" si="34"/>
        <v>-6.6302345058626315</v>
      </c>
      <c r="U188" t="s">
        <v>453</v>
      </c>
      <c r="V188" t="s">
        <v>171</v>
      </c>
      <c r="W188" t="s">
        <v>181</v>
      </c>
      <c r="X188" s="48" t="s">
        <v>468</v>
      </c>
      <c r="Y188" s="41"/>
    </row>
    <row r="189" spans="1:25" s="35" customFormat="1" ht="15" x14ac:dyDescent="0.25">
      <c r="A189">
        <v>1.56</v>
      </c>
      <c r="B189">
        <v>2.4900000000000002</v>
      </c>
      <c r="C189" s="29">
        <f t="shared" si="26"/>
        <v>4.26320667284521E-2</v>
      </c>
      <c r="D189" s="30">
        <f>IF(OR($A189="",$B189=""),"",A189*'MPTO_working_2-way'!$G188)</f>
        <v>1.6265060240963853</v>
      </c>
      <c r="E189" s="32">
        <f>IF(OR($A189="",$B189=""),"",B189*'MPTO_working_2-way'!$G188)</f>
        <v>2.5961538461538458</v>
      </c>
      <c r="F189" s="30">
        <f>IF(OR($A189="",$B189=""),"",'MPTO_working_2-way'!D188)</f>
        <v>1.6136590229312062</v>
      </c>
      <c r="G189" s="32">
        <f>IF(OR($A189="",$B189=""),"",'MPTO_working_2-way'!E188)</f>
        <v>2.6295694557270508</v>
      </c>
      <c r="H189" s="30">
        <f>IF(OR($A189="",$B189=""),"",'OddsRatio_working_2-way'!M188)</f>
        <v>1.6130570333782139</v>
      </c>
      <c r="I189" s="30">
        <f>IF(OR($A189="",$B189=""),"",'OddsRatio_working_2-way'!N188)</f>
        <v>2.6311696066670334</v>
      </c>
      <c r="J189" s="30">
        <f>IF('Log_working_2-way'!$D188="","",A189^('Log_working_2-way'!$D188))</f>
        <v>1.607181183548904</v>
      </c>
      <c r="K189" s="32">
        <f>IF('Log_working_2-way'!$D188="","",B189^('Log_working_2-way'!$D188))</f>
        <v>2.6469548581107705</v>
      </c>
      <c r="L189" s="37">
        <f t="shared" si="27"/>
        <v>0.61481481481481493</v>
      </c>
      <c r="M189" s="37">
        <f t="shared" si="28"/>
        <v>0.38518518518518524</v>
      </c>
      <c r="N189" s="38">
        <v>285</v>
      </c>
      <c r="O189" s="38">
        <f t="shared" si="29"/>
        <v>102.30769230769231</v>
      </c>
      <c r="P189" s="38">
        <f t="shared" si="30"/>
        <v>170.54216867469881</v>
      </c>
      <c r="Q189" s="38">
        <f t="shared" si="31"/>
        <v>114.45783132530119</v>
      </c>
      <c r="R189" s="38">
        <f t="shared" si="32"/>
        <v>182.69230769230768</v>
      </c>
      <c r="S189" s="39">
        <f t="shared" si="33"/>
        <v>-12.150139017608879</v>
      </c>
      <c r="T189" s="39">
        <f t="shared" si="34"/>
        <v>-12.150139017608865</v>
      </c>
      <c r="U189" t="s">
        <v>454</v>
      </c>
      <c r="V189" t="s">
        <v>174</v>
      </c>
      <c r="W189" t="s">
        <v>80</v>
      </c>
      <c r="X189" s="48" t="s">
        <v>468</v>
      </c>
      <c r="Y189" s="41"/>
    </row>
    <row r="190" spans="1:25" s="35" customFormat="1" ht="15" x14ac:dyDescent="0.25">
      <c r="A190">
        <v>2.06</v>
      </c>
      <c r="B190">
        <v>1.81</v>
      </c>
      <c r="C190" s="29">
        <f t="shared" si="26"/>
        <v>3.7923081049187513E-2</v>
      </c>
      <c r="D190" s="30">
        <f>IF(OR($A190="",$B190=""),"",A190*'MPTO_working_2-way'!$G189)</f>
        <v>2.1381215469613264</v>
      </c>
      <c r="E190" s="32">
        <f>IF(OR($A190="",$B190=""),"",B190*'MPTO_working_2-way'!$G189)</f>
        <v>1.8786407766990294</v>
      </c>
      <c r="F190" s="30">
        <f>IF(OR($A190="",$B190=""),"",'MPTO_working_2-way'!D189)</f>
        <v>2.1437359857413907</v>
      </c>
      <c r="G190" s="32">
        <f>IF(OR($A190="",$B190=""),"",'MPTO_working_2-way'!E189)</f>
        <v>1.8743276529432467</v>
      </c>
      <c r="H190" s="30">
        <f>IF(OR($A190="",$B190=""),"",'OddsRatio_working_2-way'!M189)</f>
        <v>2.1439589045541121</v>
      </c>
      <c r="I190" s="30">
        <f>IF(OR($A190="",$B190=""),"",'OddsRatio_working_2-way'!N189)</f>
        <v>1.8741572761215382</v>
      </c>
      <c r="J190" s="30">
        <f>IF('Log_working_2-way'!$D189="","",A190^('Log_working_2-way'!$D189))</f>
        <v>2.1465366309290381</v>
      </c>
      <c r="K190" s="32">
        <f>IF('Log_working_2-way'!$D189="","",B190^('Log_working_2-way'!$D189))</f>
        <v>1.8721919326638379</v>
      </c>
      <c r="L190" s="37">
        <f t="shared" si="27"/>
        <v>0.46770025839793272</v>
      </c>
      <c r="M190" s="37">
        <f t="shared" si="28"/>
        <v>0.53229974160206706</v>
      </c>
      <c r="N190" s="38">
        <v>286</v>
      </c>
      <c r="O190" s="38">
        <f t="shared" si="29"/>
        <v>147.1650485436893</v>
      </c>
      <c r="P190" s="38">
        <f t="shared" si="30"/>
        <v>127.98895027624309</v>
      </c>
      <c r="Q190" s="38">
        <f t="shared" si="31"/>
        <v>158.01104972375691</v>
      </c>
      <c r="R190" s="38">
        <f t="shared" si="32"/>
        <v>138.83495145631068</v>
      </c>
      <c r="S190" s="39">
        <f t="shared" si="33"/>
        <v>-10.846001180067617</v>
      </c>
      <c r="T190" s="39">
        <f t="shared" si="34"/>
        <v>-10.846001180067589</v>
      </c>
      <c r="U190" t="s">
        <v>455</v>
      </c>
      <c r="V190" t="s">
        <v>456</v>
      </c>
      <c r="W190" t="s">
        <v>80</v>
      </c>
      <c r="X190" s="48" t="s">
        <v>468</v>
      </c>
      <c r="Y190" s="41"/>
    </row>
    <row r="191" spans="1:25" ht="15" x14ac:dyDescent="0.25">
      <c r="A191">
        <v>2.34</v>
      </c>
      <c r="B191">
        <v>1.66</v>
      </c>
      <c r="C191" s="29">
        <f t="shared" si="26"/>
        <v>2.9760065904644417E-2</v>
      </c>
      <c r="D191" s="30">
        <f>IF(OR($A191="",$B191=""),"",A191*'MPTO_working_2-way'!$G190)</f>
        <v>2.4096385542168677</v>
      </c>
      <c r="E191" s="32">
        <f>IF(OR($A191="",$B191=""),"",B191*'MPTO_working_2-way'!$G190)</f>
        <v>1.7094017094017095</v>
      </c>
      <c r="F191" s="30">
        <f>IF(OR($A191="",$B191=""),"",'MPTO_working_2-way'!D190)</f>
        <v>2.4244164274123086</v>
      </c>
      <c r="G191" s="32">
        <f>IF(OR($A191="",$B191=""),"",'MPTO_working_2-way'!E190)</f>
        <v>1.7020418894049603</v>
      </c>
      <c r="H191" s="30">
        <f>IF(OR($A191="",$B191=""),"",'OddsRatio_working_2-way'!M190)</f>
        <v>2.4248870236980302</v>
      </c>
      <c r="I191" s="30">
        <f>IF(OR($A191="",$B191=""),"",'OddsRatio_working_2-way'!N190)</f>
        <v>1.7018100265975373</v>
      </c>
      <c r="J191" s="30">
        <f>IF('Log_working_2-way'!$D190="","",A191^('Log_working_2-way'!$D190))</f>
        <v>2.4316899199135542</v>
      </c>
      <c r="K191" s="32">
        <f>IF('Log_working_2-way'!$D190="","",B191^('Log_working_2-way'!$D190))</f>
        <v>1.6984752676475883</v>
      </c>
      <c r="L191" s="37">
        <f t="shared" si="27"/>
        <v>0.41499999999999998</v>
      </c>
      <c r="M191" s="37">
        <f t="shared" si="28"/>
        <v>0.58499999999999996</v>
      </c>
      <c r="N191" s="38">
        <v>287</v>
      </c>
      <c r="O191" s="38">
        <f t="shared" si="29"/>
        <v>164.35042735042734</v>
      </c>
      <c r="P191" s="38">
        <f t="shared" si="30"/>
        <v>114.10843373493974</v>
      </c>
      <c r="Q191" s="38">
        <f t="shared" si="31"/>
        <v>172.89156626506025</v>
      </c>
      <c r="R191" s="38">
        <f t="shared" si="32"/>
        <v>122.64957264957266</v>
      </c>
      <c r="S191" s="39">
        <f t="shared" si="33"/>
        <v>-8.54113891463291</v>
      </c>
      <c r="T191" s="39">
        <f t="shared" si="34"/>
        <v>-8.5411389146329242</v>
      </c>
      <c r="U191" t="s">
        <v>457</v>
      </c>
      <c r="V191" t="s">
        <v>458</v>
      </c>
      <c r="W191" t="s">
        <v>81</v>
      </c>
      <c r="X191" s="48" t="s">
        <v>468</v>
      </c>
      <c r="Y191" s="41"/>
    </row>
    <row r="192" spans="1:25" s="35" customFormat="1" ht="15" x14ac:dyDescent="0.25">
      <c r="A192">
        <v>2.2799999999999998</v>
      </c>
      <c r="B192">
        <v>1.64</v>
      </c>
      <c r="C192" s="29">
        <f t="shared" si="26"/>
        <v>4.8352588789045914E-2</v>
      </c>
      <c r="D192" s="30">
        <f>IF(OR($A192="",$B192=""),"",A192*'MPTO_working_2-way'!$G191)</f>
        <v>2.3902439024390243</v>
      </c>
      <c r="E192" s="32">
        <f>IF(OR($A192="",$B192=""),"",B192*'MPTO_working_2-way'!$G191)</f>
        <v>1.7192982456140351</v>
      </c>
      <c r="F192" s="30">
        <f>IF(OR($A192="",$B192=""),"",'MPTO_working_2-way'!D191)</f>
        <v>2.4130098089829635</v>
      </c>
      <c r="G192" s="32">
        <f>IF(OR($A192="",$B192=""),"",'MPTO_working_2-way'!E191)</f>
        <v>1.7077091706247716</v>
      </c>
      <c r="H192" s="30">
        <f>IF(OR($A192="",$B192=""),"",'OddsRatio_working_2-way'!M191)</f>
        <v>2.4142135623730954</v>
      </c>
      <c r="I192" s="30">
        <f>IF(OR($A192="",$B192=""),"",'OddsRatio_working_2-way'!N191)</f>
        <v>1.7071067811865481</v>
      </c>
      <c r="J192" s="30">
        <f>IF('Log_working_2-way'!$D191="","",A192^('Log_working_2-way'!$D191))</f>
        <v>2.4249171815058794</v>
      </c>
      <c r="K192" s="32">
        <f>IF('Log_working_2-way'!$D191="","",B192^('Log_working_2-way'!$D191))</f>
        <v>1.7017951730654413</v>
      </c>
      <c r="L192" s="37">
        <f t="shared" si="27"/>
        <v>0.41836734693877553</v>
      </c>
      <c r="M192" s="37">
        <f t="shared" si="28"/>
        <v>0.58163265306122447</v>
      </c>
      <c r="N192" s="38">
        <v>288</v>
      </c>
      <c r="O192" s="38">
        <f t="shared" si="29"/>
        <v>161.68421052631581</v>
      </c>
      <c r="P192" s="38">
        <f t="shared" si="30"/>
        <v>112.39024390243902</v>
      </c>
      <c r="Q192" s="38">
        <f t="shared" si="31"/>
        <v>175.60975609756096</v>
      </c>
      <c r="R192" s="38">
        <f t="shared" si="32"/>
        <v>126.31578947368422</v>
      </c>
      <c r="S192" s="39">
        <f t="shared" si="33"/>
        <v>-13.925545571245152</v>
      </c>
      <c r="T192" s="39">
        <f t="shared" si="34"/>
        <v>-13.925545571245195</v>
      </c>
      <c r="U192" t="s">
        <v>459</v>
      </c>
      <c r="V192" t="s">
        <v>460</v>
      </c>
      <c r="W192" t="s">
        <v>182</v>
      </c>
      <c r="X192" s="48" t="s">
        <v>468</v>
      </c>
      <c r="Y192" s="41"/>
    </row>
    <row r="193" spans="1:25" s="35" customFormat="1" ht="15" x14ac:dyDescent="0.25">
      <c r="A193">
        <v>2.23</v>
      </c>
      <c r="B193">
        <v>1.72</v>
      </c>
      <c r="C193" s="29">
        <f t="shared" si="26"/>
        <v>2.982584211075201E-2</v>
      </c>
      <c r="D193" s="30">
        <f>IF(OR($A193="",$B193=""),"",A193*'MPTO_working_2-way'!$G192)</f>
        <v>2.2965116279069768</v>
      </c>
      <c r="E193" s="32">
        <f>IF(OR($A193="",$B193=""),"",B193*'MPTO_working_2-way'!$G192)</f>
        <v>1.7713004484304935</v>
      </c>
      <c r="F193" s="30">
        <f>IF(OR($A193="",$B193=""),"",'MPTO_working_2-way'!D192)</f>
        <v>2.3067115708443593</v>
      </c>
      <c r="G193" s="32">
        <f>IF(OR($A193="",$B193=""),"",'MPTO_working_2-way'!E192)</f>
        <v>1.7652798232695142</v>
      </c>
      <c r="H193" s="30">
        <f>IF(OR($A193="",$B193=""),"",'OddsRatio_working_2-way'!M192)</f>
        <v>2.3070322617798436</v>
      </c>
      <c r="I193" s="30">
        <f>IF(OR($A193="",$B193=""),"",'OddsRatio_working_2-way'!N192)</f>
        <v>1.7650920556760061</v>
      </c>
      <c r="J193" s="30">
        <f>IF('Log_working_2-way'!$D192="","",A193^('Log_working_2-way'!$D192))</f>
        <v>2.3117058576345526</v>
      </c>
      <c r="K193" s="32">
        <f>IF('Log_working_2-way'!$D192="","",B193^('Log_working_2-way'!$D192))</f>
        <v>1.7623660397486636</v>
      </c>
      <c r="L193" s="37">
        <f t="shared" si="27"/>
        <v>0.43544303797468353</v>
      </c>
      <c r="M193" s="37">
        <f t="shared" si="28"/>
        <v>0.56455696202531636</v>
      </c>
      <c r="N193" s="38">
        <v>289</v>
      </c>
      <c r="O193" s="38">
        <f t="shared" si="29"/>
        <v>159.40358744394621</v>
      </c>
      <c r="P193" s="38">
        <f t="shared" si="30"/>
        <v>120.9767441860465</v>
      </c>
      <c r="Q193" s="38">
        <f t="shared" si="31"/>
        <v>168.02325581395351</v>
      </c>
      <c r="R193" s="38">
        <f t="shared" si="32"/>
        <v>129.59641255605382</v>
      </c>
      <c r="S193" s="39">
        <f t="shared" si="33"/>
        <v>-8.6196683700073038</v>
      </c>
      <c r="T193" s="39">
        <f t="shared" si="34"/>
        <v>-8.619668370007318</v>
      </c>
      <c r="U193" t="s">
        <v>461</v>
      </c>
      <c r="V193" t="s">
        <v>462</v>
      </c>
      <c r="W193" t="s">
        <v>181</v>
      </c>
      <c r="X193" s="48" t="s">
        <v>469</v>
      </c>
      <c r="Y193" s="41"/>
    </row>
    <row r="194" spans="1:25" s="35" customFormat="1" ht="15" x14ac:dyDescent="0.25">
      <c r="A194">
        <v>2.23</v>
      </c>
      <c r="B194">
        <v>1.72</v>
      </c>
      <c r="C194" s="29">
        <f t="shared" si="26"/>
        <v>2.982584211075201E-2</v>
      </c>
      <c r="D194" s="30">
        <f>IF(OR($A194="",$B194=""),"",A194*'MPTO_working_2-way'!$G193)</f>
        <v>2.2965116279069768</v>
      </c>
      <c r="E194" s="32">
        <f>IF(OR($A194="",$B194=""),"",B194*'MPTO_working_2-way'!$G193)</f>
        <v>1.7713004484304935</v>
      </c>
      <c r="F194" s="30">
        <f>IF(OR($A194="",$B194=""),"",'MPTO_working_2-way'!D193)</f>
        <v>2.3067115708443593</v>
      </c>
      <c r="G194" s="32">
        <f>IF(OR($A194="",$B194=""),"",'MPTO_working_2-way'!E193)</f>
        <v>1.7652798232695142</v>
      </c>
      <c r="H194" s="30">
        <f>IF(OR($A194="",$B194=""),"",'OddsRatio_working_2-way'!M193)</f>
        <v>2.3070322617798436</v>
      </c>
      <c r="I194" s="30">
        <f>IF(OR($A194="",$B194=""),"",'OddsRatio_working_2-way'!N193)</f>
        <v>1.7650920556760061</v>
      </c>
      <c r="J194" s="30">
        <f>IF('Log_working_2-way'!$D193="","",A194^('Log_working_2-way'!$D193))</f>
        <v>2.3117058576345526</v>
      </c>
      <c r="K194" s="32">
        <f>IF('Log_working_2-way'!$D193="","",B194^('Log_working_2-way'!$D193))</f>
        <v>1.7623660397486636</v>
      </c>
      <c r="L194" s="37">
        <f t="shared" si="27"/>
        <v>0.43544303797468353</v>
      </c>
      <c r="M194" s="37">
        <f t="shared" si="28"/>
        <v>0.56455696202531636</v>
      </c>
      <c r="N194" s="38">
        <v>290</v>
      </c>
      <c r="O194" s="38">
        <f t="shared" si="29"/>
        <v>159.95515695067266</v>
      </c>
      <c r="P194" s="38">
        <f t="shared" si="30"/>
        <v>121.39534883720931</v>
      </c>
      <c r="Q194" s="38">
        <f t="shared" si="31"/>
        <v>168.6046511627907</v>
      </c>
      <c r="R194" s="38">
        <f t="shared" si="32"/>
        <v>130.04484304932737</v>
      </c>
      <c r="S194" s="39">
        <f t="shared" si="33"/>
        <v>-8.6494942121180429</v>
      </c>
      <c r="T194" s="39">
        <f t="shared" si="34"/>
        <v>-8.6494942121180571</v>
      </c>
      <c r="U194" t="s">
        <v>463</v>
      </c>
      <c r="V194" t="s">
        <v>464</v>
      </c>
      <c r="W194" t="s">
        <v>181</v>
      </c>
      <c r="X194" s="48" t="s">
        <v>469</v>
      </c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51" activePane="bottomLeft" state="frozen"/>
      <selection pane="bottomLeft" activeCell="S3" sqref="S3:S19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2.1800000000000002</v>
      </c>
      <c r="B3">
        <v>3.63</v>
      </c>
      <c r="C3">
        <v>3.34</v>
      </c>
      <c r="D3" s="20">
        <f>IF(OR($A3="",$B3="",$C3=""),"",(1/A3)+(1/B3)+(1/C3)-1)</f>
        <v>3.3598887598977445E-2</v>
      </c>
      <c r="E3" s="17">
        <f>IF(OR($A3="",$B3="",$C3=""),"",A3*'MPTO_working_3-way'!$I2)</f>
        <v>2.2532455749657712</v>
      </c>
      <c r="F3" s="21">
        <f>IF(OR($A3="",$B3="",$C3=""),"",B3*'MPTO_working_3-way'!$I2)</f>
        <v>3.7519639619842882</v>
      </c>
      <c r="G3" s="22">
        <f>IF(OR($A3="",$B3="",$C3=""),"",C3*'MPTO_working_3-way'!$I2)</f>
        <v>3.4522202845805845</v>
      </c>
      <c r="H3" s="17">
        <f>IF(OR($A3="",$B3="",$C3=""),"",'MPTO_working_3-way'!E2)</f>
        <v>2.2345571408586884</v>
      </c>
      <c r="I3" s="21">
        <f>IF(OR($A3="",$B3="",$C3=""),"",'MPTO_working_3-way'!F2)</f>
        <v>3.7838303121138854</v>
      </c>
      <c r="J3" s="22">
        <f>IF(OR($A3="",$B3="",$C3=""),"",'MPTO_working_3-way'!G2)</f>
        <v>3.4697937472508062</v>
      </c>
      <c r="K3" s="17">
        <f>IF(OR($A3="",$B3="",$C3=""),"",'OddsRatio_working_3-way'!H2)</f>
        <v>2.2423476457624676</v>
      </c>
      <c r="L3" s="21">
        <f>IF(OR($A3="",$B3="",$C3=""),"",'OddsRatio_working_3-way'!I2)</f>
        <v>3.7689612782671951</v>
      </c>
      <c r="M3" s="22">
        <f>IF(OR($A3="",$B3="",$C3=""),"",'OddsRatio_working_3-way'!J2)</f>
        <v>3.4636385517662487</v>
      </c>
      <c r="N3" s="23">
        <f>(1/E3)* 100</f>
        <v>44.380426665885757</v>
      </c>
      <c r="O3" s="24">
        <f>(1/F3)* 100</f>
        <v>26.652708025242688</v>
      </c>
      <c r="P3" s="24">
        <f>(1/G3)* 100</f>
        <v>28.966865308871547</v>
      </c>
      <c r="Q3" t="s">
        <v>201</v>
      </c>
      <c r="R3" t="s">
        <v>202</v>
      </c>
      <c r="S3" s="48" t="s">
        <v>465</v>
      </c>
      <c r="T3" s="35">
        <v>100</v>
      </c>
      <c r="U3" s="35">
        <f>(1/A4)*((T3*A4)-T3)</f>
        <v>54.337899543379002</v>
      </c>
      <c r="V3" s="35">
        <f>(1/B4)*((T3*B4)-T3)</f>
        <v>72.826086956521735</v>
      </c>
      <c r="W3" s="35">
        <f>(1/C4)*((T3*C4)-T3)</f>
        <v>70.588235294117652</v>
      </c>
      <c r="X3" s="35">
        <f>((1/B4)+(1/C4))*T3</f>
        <v>56.585677749360606</v>
      </c>
      <c r="Y3" s="35">
        <f>((1/A4)+(1/C4))*T3</f>
        <v>75.073865162503367</v>
      </c>
      <c r="Z3" s="35">
        <f>((1/A4)+(1/B4))*T3</f>
        <v>72.83601350009927</v>
      </c>
      <c r="AA3" s="35">
        <f t="shared" ref="AA3" si="0">U3-X3</f>
        <v>-2.2477782059816036</v>
      </c>
      <c r="AB3" s="35">
        <f t="shared" ref="AB3" si="1">V3-Y3</f>
        <v>-2.247778205981632</v>
      </c>
      <c r="AC3" s="35">
        <f t="shared" ref="AC3" si="2">W3-Z3</f>
        <v>-2.2477782059816178</v>
      </c>
      <c r="AD3" s="27"/>
      <c r="AE3" s="27"/>
      <c r="AF3">
        <v>1.69</v>
      </c>
      <c r="AG3">
        <v>2.2400000000000002</v>
      </c>
      <c r="AH3" s="41"/>
      <c r="AI3" s="27"/>
      <c r="AJ3" t="s">
        <v>470</v>
      </c>
    </row>
    <row r="4" spans="1:36" ht="15" x14ac:dyDescent="0.25">
      <c r="A4">
        <v>2.19</v>
      </c>
      <c r="B4">
        <v>3.68</v>
      </c>
      <c r="C4">
        <v>3.4</v>
      </c>
      <c r="D4" s="20">
        <f t="shared" ref="D4:D67" si="3">IF(OR($A4="",$B4="",$C4=""),"",(1/A4)+(1/B4)+(1/C4)-1)</f>
        <v>2.247778205981632E-2</v>
      </c>
      <c r="E4" s="17">
        <f>IF(OR($A4="",$B4="",$C4=""),"",A4*'MPTO_working_3-way'!$I3)</f>
        <v>2.2392263427109977</v>
      </c>
      <c r="F4" s="21">
        <f>IF(OR($A4="",$B4="",$C4=""),"",B4*'MPTO_working_3-way'!$I3)</f>
        <v>3.7627182379801241</v>
      </c>
      <c r="G4" s="22">
        <f>IF(OR($A4="",$B4="",$C4=""),"",C4*'MPTO_working_3-way'!$I3)</f>
        <v>3.4764244590033755</v>
      </c>
      <c r="H4" s="17">
        <f>IF(OR($A4="",$B4="",$C4=""),"",'MPTO_working_3-way'!E3)</f>
        <v>2.2265347204014732</v>
      </c>
      <c r="I4" s="21">
        <f>IF(OR($A4="",$B4="",$C4=""),"",'MPTO_working_3-way'!F3)</f>
        <v>3.7843447772957295</v>
      </c>
      <c r="J4" s="22">
        <f>IF(OR($A4="",$B4="",$C4=""),"",'MPTO_working_3-way'!G3)</f>
        <v>3.4888785519538508</v>
      </c>
      <c r="K4" s="17">
        <f>IF(OR($A4="",$B4="",$C4=""),"",'OddsRatio_working_3-way'!H3)</f>
        <v>2.2318599768085821</v>
      </c>
      <c r="L4" s="21">
        <f>IF(OR($A4="",$B4="",$C4=""),"",'OddsRatio_working_3-way'!I3)</f>
        <v>3.7742728889470603</v>
      </c>
      <c r="M4" s="22">
        <f>IF(OR($A4="",$B4="",$C4=""),"",'OddsRatio_working_3-way'!J3)</f>
        <v>3.4844234826391589</v>
      </c>
      <c r="N4" s="23">
        <f t="shared" ref="N4" si="4">(1/E4)* 100</f>
        <v>44.658281341461667</v>
      </c>
      <c r="O4" s="24">
        <f t="shared" ref="O4" si="5">(1/F4)* 100</f>
        <v>26.576531559185067</v>
      </c>
      <c r="P4" s="24">
        <f t="shared" ref="P4" si="6">(1/G4)* 100</f>
        <v>28.765187099353252</v>
      </c>
      <c r="Q4" t="s">
        <v>203</v>
      </c>
      <c r="R4" t="s">
        <v>204</v>
      </c>
      <c r="S4" s="48" t="s">
        <v>465</v>
      </c>
      <c r="T4" s="35">
        <v>100</v>
      </c>
      <c r="U4" s="35">
        <f t="shared" ref="U4" si="7">(1/A5)*((T4*A5)-T4)</f>
        <v>38.650306748466257</v>
      </c>
      <c r="V4" s="35">
        <f t="shared" ref="V4" si="8">(1/B5)*((T4*B5)-T4)</f>
        <v>76.19047619047619</v>
      </c>
      <c r="W4" s="35">
        <f t="shared" ref="W4" si="9">(1/C5)*((T4*C5)-T4)</f>
        <v>81.851179673321241</v>
      </c>
      <c r="X4" s="35">
        <f t="shared" ref="X4" si="10">((1/B5)+(1/C5))*T4</f>
        <v>41.958344136202577</v>
      </c>
      <c r="Y4" s="35">
        <f t="shared" ref="Y4" si="11">((1/A5)+(1/C5))*T4</f>
        <v>79.49851357821251</v>
      </c>
      <c r="Z4" s="35">
        <f t="shared" ref="Z4" si="12">((1/A5)+(1/B5))*T4</f>
        <v>85.159217061057561</v>
      </c>
      <c r="AA4" s="35">
        <f t="shared" ref="AA4" si="13">U4-X4</f>
        <v>-3.3080373877363201</v>
      </c>
      <c r="AB4" s="35">
        <f t="shared" ref="AB4" si="14">V4-Y4</f>
        <v>-3.3080373877363201</v>
      </c>
      <c r="AC4" s="35">
        <f t="shared" ref="AC4" si="15">W4-Z4</f>
        <v>-3.3080373877363201</v>
      </c>
      <c r="AD4" s="4"/>
      <c r="AE4" s="4"/>
      <c r="AF4">
        <v>1.76</v>
      </c>
      <c r="AG4">
        <v>2.17</v>
      </c>
      <c r="AH4" s="4"/>
      <c r="AI4" s="4"/>
      <c r="AJ4" t="s">
        <v>471</v>
      </c>
    </row>
    <row r="5" spans="1:36" s="12" customFormat="1" ht="15" x14ac:dyDescent="0.25">
      <c r="A5">
        <v>1.63</v>
      </c>
      <c r="B5">
        <v>4.2</v>
      </c>
      <c r="C5">
        <v>5.51</v>
      </c>
      <c r="D5" s="20">
        <f t="shared" si="3"/>
        <v>3.3080373877363289E-2</v>
      </c>
      <c r="E5" s="17">
        <f>IF(OR($A5="",$B5="",$C5=""),"",A5*'MPTO_working_3-way'!$I4)</f>
        <v>1.683921009420102</v>
      </c>
      <c r="F5" s="21">
        <f>IF(OR($A5="",$B5="",$C5=""),"",B5*'MPTO_working_3-way'!$I4)</f>
        <v>4.3389375702849264</v>
      </c>
      <c r="G5" s="22">
        <f>IF(OR($A5="",$B5="",$C5=""),"",C5*'MPTO_working_3-way'!$I4)</f>
        <v>5.6922728600642714</v>
      </c>
      <c r="H5" s="17">
        <f>IF(OR($A5="",$B5="",$C5=""),"",'MPTO_working_3-way'!E4)</f>
        <v>1.6598332955890862</v>
      </c>
      <c r="I5" s="21">
        <f>IF(OR($A5="",$B5="",$C5=""),"",'MPTO_working_3-way'!F4)</f>
        <v>4.4039584278679316</v>
      </c>
      <c r="J5" s="22">
        <f>IF(OR($A5="",$B5="",$C5=""),"",'MPTO_working_3-way'!G4)</f>
        <v>5.8664303458343543</v>
      </c>
      <c r="K5" s="17">
        <f>IF(OR($A5="",$B5="",$C5=""),"",'OddsRatio_working_3-way'!H4)</f>
        <v>1.6681243301765301</v>
      </c>
      <c r="L5" s="21">
        <f>IF(OR($A5="",$B5="",$C5=""),"",'OddsRatio_working_3-way'!I4)</f>
        <v>4.3936473913728511</v>
      </c>
      <c r="M5" s="22">
        <f>IF(OR($A5="",$B5="",$C5=""),"",'OddsRatio_working_3-way'!J4)</f>
        <v>5.7829217922161114</v>
      </c>
      <c r="N5" s="23">
        <f t="shared" ref="N5:N68" si="16">(1/E5)* 100</f>
        <v>59.38520835632152</v>
      </c>
      <c r="O5" s="24">
        <f t="shared" ref="O5:O68" si="17">(1/F5)* 100</f>
        <v>23.047116576381914</v>
      </c>
      <c r="P5" s="24">
        <f t="shared" ref="P5:P68" si="18">(1/G5)* 100</f>
        <v>17.567675067296566</v>
      </c>
      <c r="Q5" t="s">
        <v>205</v>
      </c>
      <c r="R5" t="s">
        <v>206</v>
      </c>
      <c r="S5" s="48" t="s">
        <v>465</v>
      </c>
      <c r="T5" s="35">
        <v>100</v>
      </c>
      <c r="U5" s="35">
        <f t="shared" ref="U5:U68" si="19">(1/A6)*((T5*A6)-T5)</f>
        <v>44.751381215469614</v>
      </c>
      <c r="V5" s="35">
        <f t="shared" ref="V5:V68" si="20">(1/B6)*((T5*B6)-T5)</f>
        <v>73.958333333333343</v>
      </c>
      <c r="W5" s="35">
        <f t="shared" ref="W5:W68" si="21">(1/C6)*((T5*C6)-T5)</f>
        <v>78.213507625272342</v>
      </c>
      <c r="X5" s="35">
        <f t="shared" ref="X5:X68" si="22">((1/B6)+(1/C6))*T5</f>
        <v>47.828159041394336</v>
      </c>
      <c r="Y5" s="35">
        <f t="shared" ref="Y5:Y68" si="23">((1/A6)+(1/C6))*T5</f>
        <v>77.035111159258065</v>
      </c>
      <c r="Z5" s="35">
        <f t="shared" ref="Z5:Z68" si="24">((1/A6)+(1/B6))*T5</f>
        <v>81.29028545119705</v>
      </c>
      <c r="AA5" s="35">
        <f t="shared" ref="AA5:AA68" si="25">U5-X5</f>
        <v>-3.0767778259247223</v>
      </c>
      <c r="AB5" s="35">
        <f t="shared" ref="AB5:AB68" si="26">V5-Y5</f>
        <v>-3.0767778259247223</v>
      </c>
      <c r="AC5" s="35">
        <f t="shared" ref="AC5:AC68" si="27">W5-Z5</f>
        <v>-3.0767778259247081</v>
      </c>
      <c r="AD5" s="27"/>
      <c r="AE5" s="27"/>
      <c r="AF5">
        <v>1.7</v>
      </c>
      <c r="AG5">
        <v>2.23</v>
      </c>
      <c r="AH5" s="36"/>
      <c r="AI5" s="27"/>
      <c r="AJ5" t="s">
        <v>472</v>
      </c>
    </row>
    <row r="6" spans="1:36" s="12" customFormat="1" ht="15" x14ac:dyDescent="0.25">
      <c r="A6">
        <v>1.81</v>
      </c>
      <c r="B6">
        <v>3.84</v>
      </c>
      <c r="C6">
        <v>4.59</v>
      </c>
      <c r="D6" s="20">
        <f t="shared" si="3"/>
        <v>3.0767778259247258E-2</v>
      </c>
      <c r="E6" s="17">
        <f>IF(OR($A6="",$B6="",$C6=""),"",A6*'MPTO_working_3-way'!$I5)</f>
        <v>1.8656896786492376</v>
      </c>
      <c r="F6" s="21">
        <f>IF(OR($A6="",$B6="",$C6=""),"",B6*'MPTO_working_3-way'!$I5)</f>
        <v>3.9581482685155094</v>
      </c>
      <c r="G6" s="22">
        <f>IF(OR($A6="",$B6="",$C6=""),"",C6*'MPTO_working_3-way'!$I5)</f>
        <v>4.7312241022099446</v>
      </c>
      <c r="H6" s="17">
        <f>IF(OR($A6="",$B6="",$C6=""),"",'MPTO_working_3-way'!E5)</f>
        <v>1.8442349505839031</v>
      </c>
      <c r="I6" s="21">
        <f>IF(OR($A6="",$B6="",$C6=""),"",'MPTO_working_3-way'!F5)</f>
        <v>3.9974298032556494</v>
      </c>
      <c r="J6" s="22">
        <f>IF(OR($A6="",$B6="",$C6=""),"",'MPTO_working_3-way'!G5)</f>
        <v>4.8167469197724611</v>
      </c>
      <c r="K6" s="17">
        <f>IF(OR($A6="",$B6="",$C6=""),"",'OddsRatio_working_3-way'!H5)</f>
        <v>1.8521831893786969</v>
      </c>
      <c r="L6" s="21">
        <f>IF(OR($A6="",$B6="",$C6=""),"",'OddsRatio_working_3-way'!I5)</f>
        <v>3.9879015528833341</v>
      </c>
      <c r="M6" s="22">
        <f>IF(OR($A6="",$B6="",$C6=""),"",'OddsRatio_working_3-way'!J5)</f>
        <v>4.7769600615673129</v>
      </c>
      <c r="N6" s="23">
        <f t="shared" si="16"/>
        <v>53.599481813288563</v>
      </c>
      <c r="O6" s="24">
        <f t="shared" si="17"/>
        <v>25.264339083867789</v>
      </c>
      <c r="P6" s="24">
        <f t="shared" si="18"/>
        <v>21.136179102843641</v>
      </c>
      <c r="Q6" t="s">
        <v>207</v>
      </c>
      <c r="R6" t="s">
        <v>208</v>
      </c>
      <c r="S6" s="48" t="s">
        <v>465</v>
      </c>
      <c r="T6" s="35">
        <v>100</v>
      </c>
      <c r="U6" s="35">
        <f t="shared" si="19"/>
        <v>61.389961389961393</v>
      </c>
      <c r="V6" s="35">
        <f t="shared" si="20"/>
        <v>69.325153374233125</v>
      </c>
      <c r="W6" s="35">
        <f t="shared" si="21"/>
        <v>67.10526315789474</v>
      </c>
      <c r="X6" s="35">
        <f t="shared" si="22"/>
        <v>63.569583467872135</v>
      </c>
      <c r="Y6" s="35">
        <f t="shared" si="23"/>
        <v>71.504775452143875</v>
      </c>
      <c r="Z6" s="35">
        <f t="shared" si="24"/>
        <v>69.284885235805476</v>
      </c>
      <c r="AA6" s="35">
        <f t="shared" si="25"/>
        <v>-2.1796220779107429</v>
      </c>
      <c r="AB6" s="35">
        <f t="shared" si="26"/>
        <v>-2.17962207791075</v>
      </c>
      <c r="AC6" s="35">
        <f t="shared" si="27"/>
        <v>-2.1796220779107358</v>
      </c>
      <c r="AD6" s="27"/>
      <c r="AE6" s="27"/>
      <c r="AF6">
        <v>1.82</v>
      </c>
      <c r="AG6">
        <v>2.06</v>
      </c>
      <c r="AH6" s="36"/>
      <c r="AI6" s="27"/>
      <c r="AJ6" t="s">
        <v>472</v>
      </c>
    </row>
    <row r="7" spans="1:36" s="12" customFormat="1" ht="15" x14ac:dyDescent="0.25">
      <c r="A7">
        <v>2.59</v>
      </c>
      <c r="B7">
        <v>3.26</v>
      </c>
      <c r="C7">
        <v>3.04</v>
      </c>
      <c r="D7" s="20">
        <f t="shared" si="3"/>
        <v>2.1796220779107589E-2</v>
      </c>
      <c r="E7" s="17">
        <f>IF(OR($A7="",$B7="",$C7=""),"",A7*'MPTO_working_3-way'!$I6)</f>
        <v>2.6464522118178886</v>
      </c>
      <c r="F7" s="21">
        <f>IF(OR($A7="",$B7="",$C7=""),"",B7*'MPTO_working_3-way'!$I6)</f>
        <v>3.3310556797398907</v>
      </c>
      <c r="G7" s="22">
        <f>IF(OR($A7="",$B7="",$C7=""),"",C7*'MPTO_working_3-way'!$I6)</f>
        <v>3.1062605111684869</v>
      </c>
      <c r="H7" s="17">
        <f>IF(OR($A7="",$B7="",$C7=""),"",'MPTO_working_3-way'!E6)</f>
        <v>2.639671769962542</v>
      </c>
      <c r="I7" s="21">
        <f>IF(OR($A7="",$B7="",$C7=""),"",'MPTO_working_3-way'!F6)</f>
        <v>3.3390870329455331</v>
      </c>
      <c r="J7" s="22">
        <f>IF(OR($A7="",$B7="",$C7=""),"",'MPTO_working_3-way'!G6)</f>
        <v>3.1086604774278817</v>
      </c>
      <c r="K7" s="17">
        <f>IF(OR($A7="",$B7="",$C7=""),"",'OddsRatio_working_3-way'!H6)</f>
        <v>2.6428225662124287</v>
      </c>
      <c r="L7" s="21">
        <f>IF(OR($A7="",$B7="",$C7=""),"",'OddsRatio_working_3-way'!I6)</f>
        <v>3.3350811318491123</v>
      </c>
      <c r="M7" s="22">
        <f>IF(OR($A7="",$B7="",$C7=""),"",'OddsRatio_working_3-way'!J6)</f>
        <v>3.1077723491027385</v>
      </c>
      <c r="N7" s="23">
        <f t="shared" si="16"/>
        <v>37.786437084880689</v>
      </c>
      <c r="O7" s="24">
        <f t="shared" si="17"/>
        <v>30.020512898724235</v>
      </c>
      <c r="P7" s="24">
        <f t="shared" si="18"/>
        <v>32.193050016395063</v>
      </c>
      <c r="Q7" t="s">
        <v>209</v>
      </c>
      <c r="R7" t="s">
        <v>210</v>
      </c>
      <c r="S7" s="48" t="s">
        <v>465</v>
      </c>
      <c r="T7" s="35">
        <v>100</v>
      </c>
      <c r="U7" s="35">
        <f t="shared" si="19"/>
        <v>27.007299270072991</v>
      </c>
      <c r="V7" s="35">
        <f t="shared" si="20"/>
        <v>80.952380952380949</v>
      </c>
      <c r="W7" s="35">
        <f t="shared" si="21"/>
        <v>88.776655443322113</v>
      </c>
      <c r="X7" s="35">
        <f t="shared" si="22"/>
        <v>30.270963604296934</v>
      </c>
      <c r="Y7" s="35">
        <f t="shared" si="23"/>
        <v>84.216045286604896</v>
      </c>
      <c r="Z7" s="35">
        <f t="shared" si="24"/>
        <v>92.04031977754606</v>
      </c>
      <c r="AA7" s="35">
        <f t="shared" si="25"/>
        <v>-3.2636643342239431</v>
      </c>
      <c r="AB7" s="35">
        <f t="shared" si="26"/>
        <v>-3.2636643342239466</v>
      </c>
      <c r="AC7" s="35">
        <f t="shared" si="27"/>
        <v>-3.2636643342239466</v>
      </c>
      <c r="AD7" s="27"/>
      <c r="AE7" s="27"/>
      <c r="AF7">
        <v>2.29</v>
      </c>
      <c r="AG7">
        <v>1.69</v>
      </c>
      <c r="AH7" s="36"/>
      <c r="AI7" s="27"/>
      <c r="AJ7" t="s">
        <v>183</v>
      </c>
    </row>
    <row r="8" spans="1:36" ht="15" x14ac:dyDescent="0.25">
      <c r="A8">
        <v>1.37</v>
      </c>
      <c r="B8">
        <v>5.25</v>
      </c>
      <c r="C8">
        <v>8.91</v>
      </c>
      <c r="D8" s="20">
        <f t="shared" si="3"/>
        <v>3.2636643342239369E-2</v>
      </c>
      <c r="E8" s="17">
        <f>IF(OR($A8="",$B8="",$C8=""),"",A8*'MPTO_working_3-way'!$I7)</f>
        <v>1.414712201378868</v>
      </c>
      <c r="F8" s="21">
        <f>IF(OR($A8="",$B8="",$C8=""),"",B8*'MPTO_working_3-way'!$I7)</f>
        <v>5.4213423775467566</v>
      </c>
      <c r="G8" s="22">
        <f>IF(OR($A8="",$B8="",$C8=""),"",C8*'MPTO_working_3-way'!$I7)</f>
        <v>9.2007924921793531</v>
      </c>
      <c r="H8" s="17">
        <f>IF(OR($A8="",$B8="",$C8=""),"",'MPTO_working_3-way'!E7)</f>
        <v>1.3907274959540759</v>
      </c>
      <c r="I8" s="21">
        <f>IF(OR($A8="",$B8="",$C8=""),"",'MPTO_working_3-way'!F7)</f>
        <v>5.5680121464612995</v>
      </c>
      <c r="J8" s="22">
        <f>IF(OR($A8="",$B8="",$C8=""),"",'MPTO_working_3-way'!G7)</f>
        <v>9.8663538775965769</v>
      </c>
      <c r="K8" s="17">
        <f>IF(OR($A8="",$B8="",$C8=""),"",'OddsRatio_working_3-way'!H7)</f>
        <v>1.3979611480324052</v>
      </c>
      <c r="L8" s="21">
        <f>IF(OR($A8="",$B8="",$C8=""),"",'OddsRatio_working_3-way'!I7)</f>
        <v>5.5711753490208666</v>
      </c>
      <c r="M8" s="22">
        <f>IF(OR($A8="",$B8="",$C8=""),"",'OddsRatio_working_3-way'!J7)</f>
        <v>9.5077640025305996</v>
      </c>
      <c r="N8" s="23">
        <f t="shared" si="16"/>
        <v>70.685754956049479</v>
      </c>
      <c r="O8" s="24">
        <f t="shared" si="17"/>
        <v>18.445616055197679</v>
      </c>
      <c r="P8" s="24">
        <f t="shared" si="18"/>
        <v>10.868628988752839</v>
      </c>
      <c r="Q8" t="s">
        <v>211</v>
      </c>
      <c r="R8" t="s">
        <v>212</v>
      </c>
      <c r="S8" s="48" t="s">
        <v>465</v>
      </c>
      <c r="T8" s="35">
        <v>100</v>
      </c>
      <c r="U8" s="35">
        <f t="shared" si="19"/>
        <v>48.453608247422686</v>
      </c>
      <c r="V8" s="35">
        <f t="shared" si="20"/>
        <v>71.590909090909093</v>
      </c>
      <c r="W8" s="35">
        <f t="shared" si="21"/>
        <v>75.369458128078819</v>
      </c>
      <c r="X8" s="35">
        <f t="shared" si="22"/>
        <v>53.039632781012088</v>
      </c>
      <c r="Y8" s="35">
        <f t="shared" si="23"/>
        <v>76.176933624498517</v>
      </c>
      <c r="Z8" s="35">
        <f t="shared" si="24"/>
        <v>79.955482661668228</v>
      </c>
      <c r="AA8" s="35">
        <f t="shared" si="25"/>
        <v>-4.5860245335894021</v>
      </c>
      <c r="AB8" s="35">
        <f t="shared" si="26"/>
        <v>-4.5860245335894234</v>
      </c>
      <c r="AC8" s="35">
        <f t="shared" si="27"/>
        <v>-4.5860245335894092</v>
      </c>
      <c r="AF8">
        <v>1.65</v>
      </c>
      <c r="AG8">
        <v>2.34</v>
      </c>
      <c r="AJ8" t="s">
        <v>473</v>
      </c>
    </row>
    <row r="9" spans="1:36" ht="15" x14ac:dyDescent="0.25">
      <c r="A9">
        <v>1.94</v>
      </c>
      <c r="B9">
        <v>3.52</v>
      </c>
      <c r="C9">
        <v>4.0599999999999996</v>
      </c>
      <c r="D9" s="20">
        <f t="shared" si="3"/>
        <v>4.5860245335894056E-2</v>
      </c>
      <c r="E9" s="17">
        <f>IF(OR($A9="",$B9="",$C9=""),"",A9*'MPTO_working_3-way'!$I8)</f>
        <v>2.0289688759516342</v>
      </c>
      <c r="F9" s="21">
        <f>IF(OR($A9="",$B9="",$C9=""),"",B9*'MPTO_working_3-way'!$I8)</f>
        <v>3.6814280635823473</v>
      </c>
      <c r="G9" s="22">
        <f>IF(OR($A9="",$B9="",$C9=""),"",C9*'MPTO_working_3-way'!$I8)</f>
        <v>4.2461925960637297</v>
      </c>
      <c r="H9" s="17">
        <f>IF(OR($A9="",$B9="",$C9=""),"",'MPTO_working_3-way'!E8)</f>
        <v>1.9992915747002171</v>
      </c>
      <c r="I9" s="21">
        <f>IF(OR($A9="",$B9="",$C9=""),"",'MPTO_working_3-way'!F8)</f>
        <v>3.7201805120806553</v>
      </c>
      <c r="J9" s="22">
        <f>IF(OR($A9="",$B9="",$C9=""),"",'MPTO_working_3-way'!G8)</f>
        <v>4.3286544711486821</v>
      </c>
      <c r="K9" s="17">
        <f>IF(OR($A9="",$B9="",$C9=""),"",'OddsRatio_working_3-way'!H8)</f>
        <v>2.0107108912857075</v>
      </c>
      <c r="L9" s="21">
        <f>IF(OR($A9="",$B9="",$C9=""),"",'OddsRatio_working_3-way'!I8)</f>
        <v>3.7095653681276417</v>
      </c>
      <c r="M9" s="22">
        <f>IF(OR($A9="",$B9="",$C9=""),"",'OddsRatio_working_3-way'!J8)</f>
        <v>4.2901865184407066</v>
      </c>
      <c r="N9" s="23">
        <f t="shared" si="16"/>
        <v>49.286118276751608</v>
      </c>
      <c r="O9" s="24">
        <f t="shared" si="17"/>
        <v>27.163372004800596</v>
      </c>
      <c r="P9" s="24">
        <f t="shared" si="18"/>
        <v>23.55050971844781</v>
      </c>
      <c r="Q9" t="s">
        <v>213</v>
      </c>
      <c r="R9" t="s">
        <v>161</v>
      </c>
      <c r="S9" s="48" t="s">
        <v>465</v>
      </c>
      <c r="T9" s="35">
        <v>100</v>
      </c>
      <c r="U9" s="35">
        <f t="shared" si="19"/>
        <v>53.051643192488264</v>
      </c>
      <c r="V9" s="35">
        <f t="shared" si="20"/>
        <v>68.55345911949685</v>
      </c>
      <c r="W9" s="35">
        <f t="shared" si="21"/>
        <v>75.550122249388764</v>
      </c>
      <c r="X9" s="35">
        <f t="shared" si="22"/>
        <v>55.896418631114386</v>
      </c>
      <c r="Y9" s="35">
        <f t="shared" si="23"/>
        <v>71.398234558122979</v>
      </c>
      <c r="Z9" s="35">
        <f t="shared" si="24"/>
        <v>78.394897688014879</v>
      </c>
      <c r="AA9" s="35">
        <f t="shared" si="25"/>
        <v>-2.8447754386261224</v>
      </c>
      <c r="AB9" s="35">
        <f t="shared" si="26"/>
        <v>-2.8447754386261295</v>
      </c>
      <c r="AC9" s="35">
        <f t="shared" si="27"/>
        <v>-2.8447754386261153</v>
      </c>
      <c r="AF9">
        <v>2.29</v>
      </c>
      <c r="AG9">
        <v>1.64</v>
      </c>
      <c r="AJ9" t="s">
        <v>184</v>
      </c>
    </row>
    <row r="10" spans="1:36" ht="15" x14ac:dyDescent="0.25">
      <c r="A10">
        <v>2.13</v>
      </c>
      <c r="B10">
        <v>3.18</v>
      </c>
      <c r="C10">
        <v>4.09</v>
      </c>
      <c r="D10" s="20">
        <f t="shared" si="3"/>
        <v>2.8447754386261348E-2</v>
      </c>
      <c r="E10" s="17">
        <f>IF(OR($A10="",$B10="",$C10=""),"",A10*'MPTO_working_3-way'!$I9)</f>
        <v>2.1905937168427365</v>
      </c>
      <c r="F10" s="21">
        <f>IF(OR($A10="",$B10="",$C10=""),"",B10*'MPTO_working_3-way'!$I9)</f>
        <v>3.270463858948311</v>
      </c>
      <c r="G10" s="22">
        <f>IF(OR($A10="",$B10="",$C10=""),"",C10*'MPTO_working_3-way'!$I9)</f>
        <v>4.2063513154398091</v>
      </c>
      <c r="H10" s="17">
        <f>IF(OR($A10="",$B10="",$C10=""),"",'MPTO_working_3-way'!E9)</f>
        <v>2.1739083966087187</v>
      </c>
      <c r="I10" s="21">
        <f>IF(OR($A10="",$B10="",$C10=""),"",'MPTO_working_3-way'!F9)</f>
        <v>3.2788731734233232</v>
      </c>
      <c r="J10" s="22">
        <f>IF(OR($A10="",$B10="",$C10=""),"",'MPTO_working_3-way'!G9)</f>
        <v>4.2550259557264329</v>
      </c>
      <c r="K10" s="17">
        <f>IF(OR($A10="",$B10="",$C10=""),"",'OddsRatio_working_3-way'!H9)</f>
        <v>2.180944519895414</v>
      </c>
      <c r="L10" s="21">
        <f>IF(OR($A10="",$B10="",$C10=""),"",'OddsRatio_working_3-way'!I9)</f>
        <v>3.2782823481168157</v>
      </c>
      <c r="M10" s="22">
        <f>IF(OR($A10="",$B10="",$C10=""),"",'OddsRatio_working_3-way'!J9)</f>
        <v>4.2293084659086979</v>
      </c>
      <c r="N10" s="23">
        <f t="shared" si="16"/>
        <v>45.649724652788748</v>
      </c>
      <c r="O10" s="24">
        <f t="shared" si="17"/>
        <v>30.576702361773595</v>
      </c>
      <c r="P10" s="24">
        <f t="shared" si="18"/>
        <v>23.773572985437657</v>
      </c>
      <c r="Q10" t="s">
        <v>214</v>
      </c>
      <c r="R10" t="s">
        <v>215</v>
      </c>
      <c r="S10" s="48" t="s">
        <v>465</v>
      </c>
      <c r="T10" s="35">
        <v>100</v>
      </c>
      <c r="U10" s="35">
        <f t="shared" si="19"/>
        <v>58.15899581589958</v>
      </c>
      <c r="V10" s="35">
        <f t="shared" si="20"/>
        <v>67.845659163987136</v>
      </c>
      <c r="W10" s="35">
        <f t="shared" si="21"/>
        <v>71.264367816091948</v>
      </c>
      <c r="X10" s="35">
        <f t="shared" si="22"/>
        <v>60.889973019920909</v>
      </c>
      <c r="Y10" s="35">
        <f t="shared" si="23"/>
        <v>70.576636368008465</v>
      </c>
      <c r="Z10" s="35">
        <f t="shared" si="24"/>
        <v>73.995345020113277</v>
      </c>
      <c r="AA10" s="35">
        <f t="shared" si="25"/>
        <v>-2.7309772040213289</v>
      </c>
      <c r="AB10" s="35">
        <f t="shared" si="26"/>
        <v>-2.7309772040213289</v>
      </c>
      <c r="AC10" s="35">
        <f t="shared" si="27"/>
        <v>-2.7309772040213289</v>
      </c>
      <c r="AF10">
        <v>2.35</v>
      </c>
      <c r="AG10">
        <v>1.65</v>
      </c>
      <c r="AJ10" t="s">
        <v>474</v>
      </c>
    </row>
    <row r="11" spans="1:36" ht="15" x14ac:dyDescent="0.25">
      <c r="A11">
        <v>2.39</v>
      </c>
      <c r="B11">
        <v>3.11</v>
      </c>
      <c r="C11">
        <v>3.48</v>
      </c>
      <c r="D11" s="20">
        <f t="shared" si="3"/>
        <v>2.7309772040213343E-2</v>
      </c>
      <c r="E11" s="17">
        <f>IF(OR($A11="",$B11="",$C11=""),"",A11*'MPTO_working_3-way'!$I10)</f>
        <v>2.4552703551761099</v>
      </c>
      <c r="F11" s="21">
        <f>IF(OR($A11="",$B11="",$C11=""),"",B11*'MPTO_working_3-way'!$I10)</f>
        <v>3.1949333910450632</v>
      </c>
      <c r="G11" s="22">
        <f>IF(OR($A11="",$B11="",$C11=""),"",C11*'MPTO_working_3-way'!$I10)</f>
        <v>3.5750380066999425</v>
      </c>
      <c r="H11" s="17">
        <f>IF(OR($A11="",$B11="",$C11=""),"",'MPTO_working_3-way'!E10)</f>
        <v>2.4431552026081991</v>
      </c>
      <c r="I11" s="21">
        <f>IF(OR($A11="",$B11="",$C11=""),"",'MPTO_working_3-way'!F10)</f>
        <v>3.2006129710170992</v>
      </c>
      <c r="J11" s="22">
        <f>IF(OR($A11="",$B11="",$C11=""),"",'MPTO_working_3-way'!G10)</f>
        <v>3.5938508056486085</v>
      </c>
      <c r="K11" s="17">
        <f>IF(OR($A11="",$B11="",$C11=""),"",'OddsRatio_working_3-way'!H10)</f>
        <v>2.4485420049668645</v>
      </c>
      <c r="L11" s="21">
        <f>IF(OR($A11="",$B11="",$C11=""),"",'OddsRatio_working_3-way'!I10)</f>
        <v>3.198865921208693</v>
      </c>
      <c r="M11" s="22">
        <f>IF(OR($A11="",$B11="",$C11=""),"",'OddsRatio_working_3-way'!J10)</f>
        <v>3.5844490448329669</v>
      </c>
      <c r="N11" s="23">
        <f t="shared" si="16"/>
        <v>40.728712334747051</v>
      </c>
      <c r="O11" s="24">
        <f t="shared" si="17"/>
        <v>31.299557067538736</v>
      </c>
      <c r="P11" s="24">
        <f t="shared" si="18"/>
        <v>27.971730597714213</v>
      </c>
      <c r="Q11" t="s">
        <v>216</v>
      </c>
      <c r="R11" t="s">
        <v>217</v>
      </c>
      <c r="S11" s="48" t="s">
        <v>465</v>
      </c>
      <c r="T11" s="35">
        <v>100</v>
      </c>
      <c r="U11" s="35">
        <f t="shared" si="19"/>
        <v>64.788732394366207</v>
      </c>
      <c r="V11" s="35">
        <f t="shared" si="20"/>
        <v>69.418960244648318</v>
      </c>
      <c r="W11" s="35">
        <f t="shared" si="21"/>
        <v>63.099630996309962</v>
      </c>
      <c r="X11" s="35">
        <f t="shared" si="22"/>
        <v>67.481408759041713</v>
      </c>
      <c r="Y11" s="35">
        <f t="shared" si="23"/>
        <v>72.111636609323853</v>
      </c>
      <c r="Z11" s="35">
        <f t="shared" si="24"/>
        <v>65.79230736098549</v>
      </c>
      <c r="AA11" s="35">
        <f t="shared" si="25"/>
        <v>-2.6926763646755063</v>
      </c>
      <c r="AB11" s="35">
        <f t="shared" si="26"/>
        <v>-2.6926763646755347</v>
      </c>
      <c r="AC11" s="35">
        <f t="shared" si="27"/>
        <v>-2.6926763646755276</v>
      </c>
      <c r="AF11">
        <v>2.38</v>
      </c>
      <c r="AG11">
        <v>1.63</v>
      </c>
      <c r="AJ11" t="s">
        <v>474</v>
      </c>
    </row>
    <row r="12" spans="1:36" ht="15" x14ac:dyDescent="0.25">
      <c r="A12">
        <v>2.84</v>
      </c>
      <c r="B12">
        <v>3.27</v>
      </c>
      <c r="C12">
        <v>2.71</v>
      </c>
      <c r="D12" s="20">
        <f t="shared" si="3"/>
        <v>2.692676364675517E-2</v>
      </c>
      <c r="E12" s="17">
        <f>IF(OR($A12="",$B12="",$C12=""),"",A12*'MPTO_working_3-way'!$I11)</f>
        <v>2.9164720087567844</v>
      </c>
      <c r="F12" s="21">
        <f>IF(OR($A12="",$B12="",$C12=""),"",B12*'MPTO_working_3-way'!$I11)</f>
        <v>3.3580505171248896</v>
      </c>
      <c r="G12" s="22">
        <f>IF(OR($A12="",$B12="",$C12=""),"",C12*'MPTO_working_3-way'!$I11)</f>
        <v>2.7829715294827064</v>
      </c>
      <c r="H12" s="17">
        <f>IF(OR($A12="",$B12="",$C12=""),"",'MPTO_working_3-way'!E11)</f>
        <v>2.9142871303164477</v>
      </c>
      <c r="I12" s="21">
        <f>IF(OR($A12="",$B12="",$C12=""),"",'MPTO_working_3-way'!F11)</f>
        <v>3.3688771243085256</v>
      </c>
      <c r="J12" s="22">
        <f>IF(OR($A12="",$B12="",$C12=""),"",'MPTO_working_3-way'!G11)</f>
        <v>2.7775609570901048</v>
      </c>
      <c r="K12" s="17">
        <f>IF(OR($A12="",$B12="",$C12=""),"",'OddsRatio_working_3-way'!H11)</f>
        <v>2.9155747766898954</v>
      </c>
      <c r="L12" s="21">
        <f>IF(OR($A12="",$B12="",$C12=""),"",'OddsRatio_working_3-way'!I11)</f>
        <v>3.363236273416339</v>
      </c>
      <c r="M12" s="22">
        <f>IF(OR($A12="",$B12="",$C12=""),"",'OddsRatio_working_3-way'!J11)</f>
        <v>2.7802352544237627</v>
      </c>
      <c r="N12" s="23">
        <f t="shared" si="16"/>
        <v>34.288002662033904</v>
      </c>
      <c r="O12" s="24">
        <f t="shared" si="17"/>
        <v>29.779182740115072</v>
      </c>
      <c r="P12" s="24">
        <f t="shared" si="18"/>
        <v>35.932814597851035</v>
      </c>
      <c r="Q12" t="s">
        <v>218</v>
      </c>
      <c r="R12" t="s">
        <v>219</v>
      </c>
      <c r="S12" s="48" t="s">
        <v>465</v>
      </c>
      <c r="T12" s="35">
        <v>100</v>
      </c>
      <c r="U12" s="35">
        <f t="shared" si="19"/>
        <v>46.236559139784944</v>
      </c>
      <c r="V12" s="35">
        <f t="shared" si="20"/>
        <v>71.264367816091948</v>
      </c>
      <c r="W12" s="35">
        <f t="shared" si="21"/>
        <v>79.423868312757207</v>
      </c>
      <c r="X12" s="35">
        <f t="shared" si="22"/>
        <v>49.311763871150838</v>
      </c>
      <c r="Y12" s="35">
        <f t="shared" si="23"/>
        <v>74.339572547457848</v>
      </c>
      <c r="Z12" s="35">
        <f t="shared" si="24"/>
        <v>82.499073044123094</v>
      </c>
      <c r="AA12" s="35">
        <f t="shared" si="25"/>
        <v>-3.0752047313658935</v>
      </c>
      <c r="AB12" s="35">
        <f t="shared" si="26"/>
        <v>-3.0752047313659006</v>
      </c>
      <c r="AC12" s="35">
        <f t="shared" si="27"/>
        <v>-3.0752047313658863</v>
      </c>
      <c r="AF12">
        <v>2.19</v>
      </c>
      <c r="AG12">
        <v>1.74</v>
      </c>
      <c r="AJ12" t="s">
        <v>475</v>
      </c>
    </row>
    <row r="13" spans="1:36" ht="15" x14ac:dyDescent="0.25">
      <c r="A13">
        <v>1.86</v>
      </c>
      <c r="B13">
        <v>3.48</v>
      </c>
      <c r="C13">
        <v>4.8600000000000003</v>
      </c>
      <c r="D13" s="20">
        <f t="shared" si="3"/>
        <v>3.0752047313658881E-2</v>
      </c>
      <c r="E13" s="17">
        <f>IF(OR($A13="",$B13="",$C13=""),"",A13*'MPTO_working_3-way'!$I12)</f>
        <v>1.9171988080034057</v>
      </c>
      <c r="F13" s="21">
        <f>IF(OR($A13="",$B13="",$C13=""),"",B13*'MPTO_working_3-way'!$I12)</f>
        <v>3.587017124651533</v>
      </c>
      <c r="G13" s="22">
        <f>IF(OR($A13="",$B13="",$C13=""),"",C13*'MPTO_working_3-way'!$I12)</f>
        <v>5.0094549499443826</v>
      </c>
      <c r="H13" s="17">
        <f>IF(OR($A13="",$B13="",$C13=""),"",'MPTO_working_3-way'!E12)</f>
        <v>1.896152555318952</v>
      </c>
      <c r="I13" s="21">
        <f>IF(OR($A13="",$B13="",$C13=""),"",'MPTO_working_3-way'!F12)</f>
        <v>3.6087320422670928</v>
      </c>
      <c r="J13" s="22">
        <f>IF(OR($A13="",$B13="",$C13=""),"",'MPTO_working_3-way'!G12)</f>
        <v>5.1148112883588794</v>
      </c>
      <c r="K13" s="17">
        <f>IF(OR($A13="",$B13="",$C13=""),"",'OddsRatio_working_3-way'!H12)</f>
        <v>1.9042739503709656</v>
      </c>
      <c r="L13" s="21">
        <f>IF(OR($A13="",$B13="",$C13=""),"",'OddsRatio_working_3-way'!I12)</f>
        <v>3.6076737173488294</v>
      </c>
      <c r="M13" s="22">
        <f>IF(OR($A13="",$B13="",$C13=""),"",'OddsRatio_working_3-way'!J12)</f>
        <v>5.0587179632929367</v>
      </c>
      <c r="N13" s="23">
        <f t="shared" si="16"/>
        <v>52.159431553236367</v>
      </c>
      <c r="O13" s="24">
        <f t="shared" si="17"/>
        <v>27.878316864660825</v>
      </c>
      <c r="P13" s="24">
        <f t="shared" si="18"/>
        <v>19.962251582102809</v>
      </c>
      <c r="Q13" t="s">
        <v>220</v>
      </c>
      <c r="R13" t="s">
        <v>221</v>
      </c>
      <c r="S13" s="48" t="s">
        <v>465</v>
      </c>
      <c r="T13" s="35">
        <v>100</v>
      </c>
      <c r="U13" s="35">
        <f t="shared" si="19"/>
        <v>53.271028037383175</v>
      </c>
      <c r="V13" s="35">
        <f t="shared" si="20"/>
        <v>70.760233918128648</v>
      </c>
      <c r="W13" s="35">
        <f t="shared" si="21"/>
        <v>71.509971509971507</v>
      </c>
      <c r="X13" s="35">
        <f t="shared" si="22"/>
        <v>57.729794571899838</v>
      </c>
      <c r="Y13" s="35">
        <f t="shared" si="23"/>
        <v>75.219000452645318</v>
      </c>
      <c r="Z13" s="35">
        <f t="shared" si="24"/>
        <v>75.968738044488163</v>
      </c>
      <c r="AA13" s="35">
        <f t="shared" si="25"/>
        <v>-4.4587665345166627</v>
      </c>
      <c r="AB13" s="35">
        <f t="shared" si="26"/>
        <v>-4.4587665345166698</v>
      </c>
      <c r="AC13" s="35">
        <f t="shared" si="27"/>
        <v>-4.4587665345166556</v>
      </c>
      <c r="AF13">
        <v>2.2400000000000002</v>
      </c>
      <c r="AG13">
        <v>1.7</v>
      </c>
      <c r="AJ13" t="s">
        <v>80</v>
      </c>
    </row>
    <row r="14" spans="1:36" ht="15" x14ac:dyDescent="0.25">
      <c r="A14">
        <v>2.14</v>
      </c>
      <c r="B14">
        <v>3.42</v>
      </c>
      <c r="C14">
        <v>3.51</v>
      </c>
      <c r="D14" s="20">
        <f t="shared" si="3"/>
        <v>4.458766534516645E-2</v>
      </c>
      <c r="E14" s="17">
        <f>IF(OR($A14="",$B14="",$C14=""),"",A14*'MPTO_working_3-way'!$I13)</f>
        <v>2.2354176038386564</v>
      </c>
      <c r="F14" s="21">
        <f>IF(OR($A14="",$B14="",$C14=""),"",B14*'MPTO_working_3-way'!$I13)</f>
        <v>3.5724898154804694</v>
      </c>
      <c r="G14" s="22">
        <f>IF(OR($A14="",$B14="",$C14=""),"",C14*'MPTO_working_3-way'!$I13)</f>
        <v>3.666502705361534</v>
      </c>
      <c r="H14" s="17">
        <f>IF(OR($A14="",$B14="",$C14=""),"",'MPTO_working_3-way'!E13)</f>
        <v>2.2103005266728131</v>
      </c>
      <c r="I14" s="21">
        <f>IF(OR($A14="",$B14="",$C14=""),"",'MPTO_working_3-way'!F13)</f>
        <v>3.6031477800425149</v>
      </c>
      <c r="J14" s="22">
        <f>IF(OR($A14="",$B14="",$C14=""),"",'MPTO_working_3-way'!G13)</f>
        <v>3.703186220663814</v>
      </c>
      <c r="K14" s="17">
        <f>IF(OR($A14="",$B14="",$C14=""),"",'OddsRatio_working_3-way'!H13)</f>
        <v>2.220570460007548</v>
      </c>
      <c r="L14" s="21">
        <f>IF(OR($A14="",$B14="",$C14=""),"",'OddsRatio_working_3-way'!I13)</f>
        <v>3.5910355379107601</v>
      </c>
      <c r="M14" s="22">
        <f>IF(OR($A14="",$B14="",$C14=""),"",'OddsRatio_working_3-way'!J13)</f>
        <v>3.68739636370083</v>
      </c>
      <c r="N14" s="23">
        <f t="shared" si="16"/>
        <v>44.734370807620074</v>
      </c>
      <c r="O14" s="24">
        <f t="shared" si="17"/>
        <v>27.991682318218409</v>
      </c>
      <c r="P14" s="24">
        <f t="shared" si="18"/>
        <v>27.273946874161531</v>
      </c>
      <c r="Q14" t="s">
        <v>222</v>
      </c>
      <c r="R14" t="s">
        <v>223</v>
      </c>
      <c r="S14" s="48" t="s">
        <v>465</v>
      </c>
      <c r="T14" s="35">
        <v>100</v>
      </c>
      <c r="U14" s="35">
        <f t="shared" si="19"/>
        <v>73.68421052631578</v>
      </c>
      <c r="V14" s="35">
        <f t="shared" si="20"/>
        <v>70.588235294117652</v>
      </c>
      <c r="W14" s="35">
        <f t="shared" si="21"/>
        <v>53.488372093023258</v>
      </c>
      <c r="X14" s="35">
        <f t="shared" si="22"/>
        <v>75.923392612859104</v>
      </c>
      <c r="Y14" s="35">
        <f t="shared" si="23"/>
        <v>72.827417380660947</v>
      </c>
      <c r="Z14" s="35">
        <f t="shared" si="24"/>
        <v>55.72755417956656</v>
      </c>
      <c r="AA14" s="35">
        <f t="shared" si="25"/>
        <v>-2.2391820865433232</v>
      </c>
      <c r="AB14" s="35">
        <f t="shared" si="26"/>
        <v>-2.2391820865432948</v>
      </c>
      <c r="AC14" s="35">
        <f t="shared" si="27"/>
        <v>-2.2391820865433019</v>
      </c>
      <c r="AF14">
        <v>2.06</v>
      </c>
      <c r="AG14">
        <v>1.78</v>
      </c>
      <c r="AJ14" t="s">
        <v>476</v>
      </c>
    </row>
    <row r="15" spans="1:36" ht="15" x14ac:dyDescent="0.25">
      <c r="A15">
        <v>3.8</v>
      </c>
      <c r="B15">
        <v>3.4</v>
      </c>
      <c r="C15">
        <v>2.15</v>
      </c>
      <c r="D15" s="20">
        <f t="shared" si="3"/>
        <v>2.239182086543301E-2</v>
      </c>
      <c r="E15" s="17">
        <f>IF(OR($A15="",$B15="",$C15=""),"",A15*'MPTO_working_3-way'!$I14)</f>
        <v>3.8850889192886453</v>
      </c>
      <c r="F15" s="21">
        <f>IF(OR($A15="",$B15="",$C15=""),"",B15*'MPTO_working_3-way'!$I14)</f>
        <v>3.4761321909424723</v>
      </c>
      <c r="G15" s="22">
        <f>IF(OR($A15="",$B15="",$C15=""),"",C15*'MPTO_working_3-way'!$I14)</f>
        <v>2.1981424148606807</v>
      </c>
      <c r="H15" s="17">
        <f>IF(OR($A15="",$B15="",$C15=""),"",'MPTO_working_3-way'!E14)</f>
        <v>3.9109254740003747</v>
      </c>
      <c r="I15" s="21">
        <f>IF(OR($A15="",$B15="",$C15=""),"",'MPTO_working_3-way'!F14)</f>
        <v>3.4885298057602139</v>
      </c>
      <c r="J15" s="22">
        <f>IF(OR($A15="",$B15="",$C15=""),"",'MPTO_working_3-way'!G14)</f>
        <v>2.1850647648015098</v>
      </c>
      <c r="K15" s="17">
        <f>IF(OR($A15="",$B15="",$C15=""),"",'OddsRatio_working_3-way'!H14)</f>
        <v>3.8986175651498352</v>
      </c>
      <c r="L15" s="21">
        <f>IF(OR($A15="",$B15="",$C15=""),"",'OddsRatio_working_3-way'!I14)</f>
        <v>3.4845293415570016</v>
      </c>
      <c r="M15" s="22">
        <f>IF(OR($A15="",$B15="",$C15=""),"",'OddsRatio_working_3-way'!J14)</f>
        <v>2.1905036428293965</v>
      </c>
      <c r="N15" s="23">
        <f t="shared" si="16"/>
        <v>25.739436619718315</v>
      </c>
      <c r="O15" s="24">
        <f t="shared" si="17"/>
        <v>28.767605633802816</v>
      </c>
      <c r="P15" s="24">
        <f t="shared" si="18"/>
        <v>45.492957746478879</v>
      </c>
      <c r="Q15" t="s">
        <v>199</v>
      </c>
      <c r="R15" t="s">
        <v>224</v>
      </c>
      <c r="S15" s="48" t="s">
        <v>465</v>
      </c>
      <c r="T15" s="35">
        <v>100</v>
      </c>
      <c r="U15" s="35">
        <f t="shared" si="19"/>
        <v>44.751381215469614</v>
      </c>
      <c r="V15" s="35">
        <f t="shared" si="20"/>
        <v>70.238095238095241</v>
      </c>
      <c r="W15" s="35">
        <f t="shared" si="21"/>
        <v>81.515711645101661</v>
      </c>
      <c r="X15" s="35">
        <f t="shared" si="22"/>
        <v>48.246193116803099</v>
      </c>
      <c r="Y15" s="35">
        <f t="shared" si="23"/>
        <v>73.732907139428733</v>
      </c>
      <c r="Z15" s="35">
        <f t="shared" si="24"/>
        <v>85.010523546435152</v>
      </c>
      <c r="AA15" s="35">
        <f t="shared" si="25"/>
        <v>-3.4948119013334846</v>
      </c>
      <c r="AB15" s="35">
        <f t="shared" si="26"/>
        <v>-3.4948119013334917</v>
      </c>
      <c r="AC15" s="35">
        <f t="shared" si="27"/>
        <v>-3.4948119013334917</v>
      </c>
      <c r="AF15">
        <v>2.2200000000000002</v>
      </c>
      <c r="AG15">
        <v>1.73</v>
      </c>
      <c r="AJ15" t="s">
        <v>81</v>
      </c>
    </row>
    <row r="16" spans="1:36" ht="15" x14ac:dyDescent="0.25">
      <c r="A16">
        <v>1.81</v>
      </c>
      <c r="B16">
        <v>3.36</v>
      </c>
      <c r="C16">
        <v>5.41</v>
      </c>
      <c r="D16" s="20">
        <f t="shared" si="3"/>
        <v>3.4948119013334722E-2</v>
      </c>
      <c r="E16" s="17">
        <f>IF(OR($A16="",$B16="",$C16=""),"",A16*'MPTO_working_3-way'!$I15)</f>
        <v>1.873256095414136</v>
      </c>
      <c r="F16" s="21">
        <f>IF(OR($A16="",$B16="",$C16=""),"",B16*'MPTO_working_3-way'!$I15)</f>
        <v>3.4774256798848047</v>
      </c>
      <c r="G16" s="22">
        <f>IF(OR($A16="",$B16="",$C16=""),"",C16*'MPTO_working_3-way'!$I15)</f>
        <v>5.5990693238621407</v>
      </c>
      <c r="H16" s="17">
        <f>IF(OR($A16="",$B16="",$C16=""),"",'MPTO_working_3-way'!E15)</f>
        <v>1.8489865566829979</v>
      </c>
      <c r="I16" s="21">
        <f>IF(OR($A16="",$B16="",$C16=""),"",'MPTO_working_3-way'!F15)</f>
        <v>3.4968742799308559</v>
      </c>
      <c r="J16" s="22">
        <f>IF(OR($A16="",$B16="",$C16=""),"",'MPTO_working_3-way'!G15)</f>
        <v>5.7738883914062127</v>
      </c>
      <c r="K16" s="17">
        <f>IF(OR($A16="",$B16="",$C16=""),"",'OddsRatio_working_3-way'!H15)</f>
        <v>1.8583802569452099</v>
      </c>
      <c r="L16" s="21">
        <f>IF(OR($A16="",$B16="",$C16=""),"",'OddsRatio_working_3-way'!I15)</f>
        <v>3.5009597609761678</v>
      </c>
      <c r="M16" s="22">
        <f>IF(OR($A16="",$B16="",$C16=""),"",'OddsRatio_working_3-way'!J15)</f>
        <v>5.6734036211461438</v>
      </c>
      <c r="N16" s="23">
        <f t="shared" si="16"/>
        <v>53.382983909571735</v>
      </c>
      <c r="O16" s="24">
        <f t="shared" si="17"/>
        <v>28.756905022715728</v>
      </c>
      <c r="P16" s="24">
        <f t="shared" si="18"/>
        <v>17.860111067712541</v>
      </c>
      <c r="Q16" t="s">
        <v>225</v>
      </c>
      <c r="R16" t="s">
        <v>226</v>
      </c>
      <c r="S16" s="48" t="s">
        <v>465</v>
      </c>
      <c r="T16" s="35">
        <v>100</v>
      </c>
      <c r="U16" s="35">
        <f t="shared" si="19"/>
        <v>72.972972972972968</v>
      </c>
      <c r="V16" s="35">
        <f t="shared" si="20"/>
        <v>73.190348525469176</v>
      </c>
      <c r="W16" s="35">
        <f t="shared" si="21"/>
        <v>50.495049504950494</v>
      </c>
      <c r="X16" s="35">
        <f t="shared" si="22"/>
        <v>76.314601969580337</v>
      </c>
      <c r="Y16" s="35">
        <f t="shared" si="23"/>
        <v>76.531977522076517</v>
      </c>
      <c r="Z16" s="35">
        <f t="shared" si="24"/>
        <v>53.836678501557856</v>
      </c>
      <c r="AA16" s="35">
        <f t="shared" si="25"/>
        <v>-3.3416289966073691</v>
      </c>
      <c r="AB16" s="35">
        <f t="shared" si="26"/>
        <v>-3.3416289966073407</v>
      </c>
      <c r="AC16" s="35">
        <f t="shared" si="27"/>
        <v>-3.341628996607362</v>
      </c>
      <c r="AF16">
        <v>2.37</v>
      </c>
      <c r="AG16">
        <v>1.62</v>
      </c>
      <c r="AJ16" t="s">
        <v>182</v>
      </c>
    </row>
    <row r="17" spans="1:36" ht="15" x14ac:dyDescent="0.25">
      <c r="A17">
        <v>3.7</v>
      </c>
      <c r="B17">
        <v>3.73</v>
      </c>
      <c r="C17">
        <v>2.02</v>
      </c>
      <c r="D17" s="20">
        <f t="shared" si="3"/>
        <v>3.3416289966073709E-2</v>
      </c>
      <c r="E17" s="17">
        <f>IF(OR($A17="",$B17="",$C17=""),"",A17*'MPTO_working_3-way'!$I16)</f>
        <v>3.8236402728744729</v>
      </c>
      <c r="F17" s="21">
        <f>IF(OR($A17="",$B17="",$C17=""),"",B17*'MPTO_working_3-way'!$I16)</f>
        <v>3.8546427615734551</v>
      </c>
      <c r="G17" s="22">
        <f>IF(OR($A17="",$B17="",$C17=""),"",C17*'MPTO_working_3-way'!$I16)</f>
        <v>2.0875009057314688</v>
      </c>
      <c r="H17" s="17">
        <f>IF(OR($A17="",$B17="",$C17=""),"",'MPTO_working_3-way'!E16)</f>
        <v>3.8590444356877156</v>
      </c>
      <c r="I17" s="21">
        <f>IF(OR($A17="",$B17="",$C17=""),"",'MPTO_working_3-way'!F16)</f>
        <v>3.8916903438834609</v>
      </c>
      <c r="J17" s="22">
        <f>IF(OR($A17="",$B17="",$C17=""),"",'MPTO_working_3-way'!G16)</f>
        <v>2.0664968019407279</v>
      </c>
      <c r="K17" s="17">
        <f>IF(OR($A17="",$B17="",$C17=""),"",'OddsRatio_working_3-way'!H16)</f>
        <v>3.8450656415950166</v>
      </c>
      <c r="L17" s="21">
        <f>IF(OR($A17="",$B17="",$C17=""),"",'OddsRatio_working_3-way'!I16)</f>
        <v>3.876677482057183</v>
      </c>
      <c r="M17" s="22">
        <f>IF(OR($A17="",$B17="",$C17=""),"",'OddsRatio_working_3-way'!J16)</f>
        <v>2.0748025757136728</v>
      </c>
      <c r="N17" s="23">
        <f t="shared" si="16"/>
        <v>26.153087859602351</v>
      </c>
      <c r="O17" s="24">
        <f t="shared" si="17"/>
        <v>25.942741308452732</v>
      </c>
      <c r="P17" s="24">
        <f t="shared" si="18"/>
        <v>47.904170831944903</v>
      </c>
      <c r="Q17" t="s">
        <v>227</v>
      </c>
      <c r="R17" t="s">
        <v>228</v>
      </c>
      <c r="S17" s="48" t="s">
        <v>466</v>
      </c>
      <c r="T17" s="35">
        <v>100</v>
      </c>
      <c r="U17" s="35">
        <f t="shared" si="19"/>
        <v>71.671388101982998</v>
      </c>
      <c r="V17" s="35">
        <f t="shared" si="20"/>
        <v>72.972972972972968</v>
      </c>
      <c r="W17" s="35">
        <f t="shared" si="21"/>
        <v>51.92307692307692</v>
      </c>
      <c r="X17" s="35">
        <f t="shared" si="22"/>
        <v>75.103950103950098</v>
      </c>
      <c r="Y17" s="35">
        <f t="shared" si="23"/>
        <v>76.405534974940068</v>
      </c>
      <c r="Z17" s="35">
        <f t="shared" si="24"/>
        <v>55.355638925044026</v>
      </c>
      <c r="AA17" s="35">
        <f t="shared" si="25"/>
        <v>-3.4325620019670993</v>
      </c>
      <c r="AB17" s="35">
        <f t="shared" si="26"/>
        <v>-3.4325620019670993</v>
      </c>
      <c r="AC17" s="35">
        <f t="shared" si="27"/>
        <v>-3.4325620019671064</v>
      </c>
      <c r="AF17">
        <v>1.85</v>
      </c>
      <c r="AG17">
        <v>2.0299999999999998</v>
      </c>
      <c r="AJ17" t="s">
        <v>470</v>
      </c>
    </row>
    <row r="18" spans="1:36" ht="15" x14ac:dyDescent="0.25">
      <c r="A18">
        <v>3.53</v>
      </c>
      <c r="B18">
        <v>3.7</v>
      </c>
      <c r="C18">
        <v>2.08</v>
      </c>
      <c r="D18" s="20">
        <f t="shared" si="3"/>
        <v>3.4325620019671099E-2</v>
      </c>
      <c r="E18" s="17">
        <f>IF(OR($A18="",$B18="",$C18=""),"",A18*'MPTO_working_3-way'!$I17)</f>
        <v>3.6511694386694389</v>
      </c>
      <c r="F18" s="21">
        <f>IF(OR($A18="",$B18="",$C18=""),"",B18*'MPTO_working_3-way'!$I17)</f>
        <v>3.8270047940727832</v>
      </c>
      <c r="G18" s="22">
        <f>IF(OR($A18="",$B18="",$C18=""),"",C18*'MPTO_working_3-way'!$I17)</f>
        <v>2.1513972896409159</v>
      </c>
      <c r="H18" s="17">
        <f>IF(OR($A18="",$B18="",$C18=""),"",'MPTO_working_3-way'!E17)</f>
        <v>3.6785770382767611</v>
      </c>
      <c r="I18" s="21">
        <f>IF(OR($A18="",$B18="",$C18=""),"",'MPTO_working_3-way'!F17)</f>
        <v>3.8635637042135751</v>
      </c>
      <c r="J18" s="22">
        <f>IF(OR($A18="",$B18="",$C18=""),"",'MPTO_working_3-way'!G17)</f>
        <v>2.1307089479661432</v>
      </c>
      <c r="K18" s="17">
        <f>IF(OR($A18="",$B18="",$C18=""),"",'OddsRatio_working_3-way'!H17)</f>
        <v>3.6683361186424439</v>
      </c>
      <c r="L18" s="21">
        <f>IF(OR($A18="",$B18="",$C18=""),"",'OddsRatio_working_3-way'!I17)</f>
        <v>3.8476314309622923</v>
      </c>
      <c r="M18" s="22">
        <f>IF(OR($A18="",$B18="",$C18=""),"",'OddsRatio_working_3-way'!J17)</f>
        <v>2.1390525723849172</v>
      </c>
      <c r="N18" s="23">
        <f t="shared" si="16"/>
        <v>27.388485163384267</v>
      </c>
      <c r="O18" s="24">
        <f t="shared" si="17"/>
        <v>26.130095304526073</v>
      </c>
      <c r="P18" s="24">
        <f t="shared" si="18"/>
        <v>46.481419532089646</v>
      </c>
      <c r="Q18" t="s">
        <v>229</v>
      </c>
      <c r="R18" t="s">
        <v>230</v>
      </c>
      <c r="S18" s="48" t="s">
        <v>466</v>
      </c>
      <c r="T18" s="35">
        <v>100</v>
      </c>
      <c r="U18" s="35">
        <f t="shared" si="19"/>
        <v>25.373134328358205</v>
      </c>
      <c r="V18" s="35">
        <f t="shared" si="20"/>
        <v>82.394366197183103</v>
      </c>
      <c r="W18" s="35">
        <f t="shared" si="21"/>
        <v>88.571428571428569</v>
      </c>
      <c r="X18" s="35">
        <f t="shared" si="22"/>
        <v>29.034205231388334</v>
      </c>
      <c r="Y18" s="35">
        <f t="shared" si="23"/>
        <v>86.055437100213211</v>
      </c>
      <c r="Z18" s="35">
        <f t="shared" si="24"/>
        <v>92.232499474458677</v>
      </c>
      <c r="AA18" s="35">
        <f t="shared" si="25"/>
        <v>-3.6610709030301294</v>
      </c>
      <c r="AB18" s="35">
        <f t="shared" si="26"/>
        <v>-3.6610709030301081</v>
      </c>
      <c r="AC18" s="35">
        <f t="shared" si="27"/>
        <v>-3.6610709030301081</v>
      </c>
      <c r="AF18">
        <v>1.86</v>
      </c>
      <c r="AG18">
        <v>2.0099999999999998</v>
      </c>
      <c r="AJ18" t="s">
        <v>470</v>
      </c>
    </row>
    <row r="19" spans="1:36" ht="15" x14ac:dyDescent="0.25">
      <c r="A19">
        <v>1.34</v>
      </c>
      <c r="B19">
        <v>5.68</v>
      </c>
      <c r="C19">
        <v>8.75</v>
      </c>
      <c r="D19" s="20">
        <f t="shared" si="3"/>
        <v>3.661070903030117E-2</v>
      </c>
      <c r="E19" s="17">
        <f>IF(OR($A19="",$B19="",$C19=""),"",A19*'MPTO_working_3-way'!$I18)</f>
        <v>1.3890583501006037</v>
      </c>
      <c r="F19" s="21">
        <f>IF(OR($A19="",$B19="",$C19=""),"",B19*'MPTO_working_3-way'!$I18)</f>
        <v>5.8879488272921101</v>
      </c>
      <c r="G19" s="22">
        <f>IF(OR($A19="",$B19="",$C19=""),"",C19*'MPTO_working_3-way'!$I18)</f>
        <v>9.0703437040151353</v>
      </c>
      <c r="H19" s="17">
        <f>IF(OR($A19="",$B19="",$C19=""),"",'MPTO_working_3-way'!E18)</f>
        <v>1.3622770210102428</v>
      </c>
      <c r="I19" s="21">
        <f>IF(OR($A19="",$B19="",$C19=""),"",'MPTO_working_3-way'!F18)</f>
        <v>6.1030400039099728</v>
      </c>
      <c r="J19" s="22">
        <f>IF(OR($A19="",$B19="",$C19=""),"",'MPTO_working_3-way'!G18)</f>
        <v>9.7960324386871545</v>
      </c>
      <c r="K19" s="17">
        <f>IF(OR($A19="",$B19="",$C19=""),"",'OddsRatio_working_3-way'!H18)</f>
        <v>1.3700456313226876</v>
      </c>
      <c r="L19" s="21">
        <f>IF(OR($A19="",$B19="",$C19=""),"",'OddsRatio_working_3-way'!I18)</f>
        <v>6.0935692782064041</v>
      </c>
      <c r="M19" s="22">
        <f>IF(OR($A19="",$B19="",$C19=""),"",'OddsRatio_working_3-way'!J18)</f>
        <v>9.4348636551494955</v>
      </c>
      <c r="N19" s="23">
        <f t="shared" si="16"/>
        <v>71.991216202514039</v>
      </c>
      <c r="O19" s="24">
        <f t="shared" si="17"/>
        <v>16.983843259043809</v>
      </c>
      <c r="P19" s="24">
        <f t="shared" si="18"/>
        <v>11.02494053844215</v>
      </c>
      <c r="Q19" t="s">
        <v>231</v>
      </c>
      <c r="R19" t="s">
        <v>232</v>
      </c>
      <c r="S19" s="48" t="s">
        <v>466</v>
      </c>
      <c r="T19" s="35">
        <v>100</v>
      </c>
      <c r="U19" s="35">
        <f t="shared" si="19"/>
        <v>72.29916897506925</v>
      </c>
      <c r="V19" s="35">
        <f t="shared" si="20"/>
        <v>73.474801061007966</v>
      </c>
      <c r="W19" s="35">
        <f t="shared" si="21"/>
        <v>50.73891625615763</v>
      </c>
      <c r="X19" s="35">
        <f t="shared" si="22"/>
        <v>75.786282682834411</v>
      </c>
      <c r="Y19" s="35">
        <f t="shared" si="23"/>
        <v>76.961914768773127</v>
      </c>
      <c r="Z19" s="35">
        <f t="shared" si="24"/>
        <v>54.226029963922798</v>
      </c>
      <c r="AA19" s="35">
        <f t="shared" si="25"/>
        <v>-3.4871137077651611</v>
      </c>
      <c r="AB19" s="35">
        <f t="shared" si="26"/>
        <v>-3.4871137077651611</v>
      </c>
      <c r="AC19" s="35">
        <f t="shared" si="27"/>
        <v>-3.4871137077651682</v>
      </c>
      <c r="AF19">
        <v>1.44</v>
      </c>
      <c r="AG19">
        <v>2.88</v>
      </c>
      <c r="AJ19" t="s">
        <v>470</v>
      </c>
    </row>
    <row r="20" spans="1:36" ht="15" x14ac:dyDescent="0.25">
      <c r="A20">
        <v>3.61</v>
      </c>
      <c r="B20">
        <v>3.77</v>
      </c>
      <c r="C20">
        <v>2.0299999999999998</v>
      </c>
      <c r="D20" s="20">
        <f t="shared" si="3"/>
        <v>3.487113707765177E-2</v>
      </c>
      <c r="E20" s="17">
        <f>IF(OR($A20="",$B20="",$C20=""),"",A20*'MPTO_working_3-way'!$I19)</f>
        <v>3.7358848048503228</v>
      </c>
      <c r="F20" s="21">
        <f>IF(OR($A20="",$B20="",$C20=""),"",B20*'MPTO_working_3-way'!$I19)</f>
        <v>3.9014641867827473</v>
      </c>
      <c r="G20" s="22">
        <f>IF(OR($A20="",$B20="",$C20=""),"",C20*'MPTO_working_3-way'!$I19)</f>
        <v>2.1007884082676327</v>
      </c>
      <c r="H20" s="17">
        <f>IF(OR($A20="",$B20="",$C20=""),"",'MPTO_working_3-way'!E19)</f>
        <v>3.768116190428477</v>
      </c>
      <c r="I20" s="21">
        <f>IF(OR($A20="",$B20="",$C20=""),"",'MPTO_working_3-way'!F19)</f>
        <v>3.9427780360584332</v>
      </c>
      <c r="J20" s="22">
        <f>IF(OR($A20="",$B20="",$C20=""),"",'MPTO_working_3-way'!G19)</f>
        <v>2.0790577291134875</v>
      </c>
      <c r="K20" s="17">
        <f>IF(OR($A20="",$B20="",$C20=""),"",'OddsRatio_working_3-way'!H19)</f>
        <v>3.7561566769351384</v>
      </c>
      <c r="L20" s="21">
        <f>IF(OR($A20="",$B20="",$C20=""),"",'OddsRatio_working_3-way'!I19)</f>
        <v>3.9251164732223502</v>
      </c>
      <c r="M20" s="22">
        <f>IF(OR($A20="",$B20="",$C20=""),"",'OddsRatio_working_3-way'!J19)</f>
        <v>2.087678688598924</v>
      </c>
      <c r="N20" s="23">
        <f t="shared" si="16"/>
        <v>26.767420630895622</v>
      </c>
      <c r="O20" s="24">
        <f t="shared" si="17"/>
        <v>25.631402779186523</v>
      </c>
      <c r="P20" s="24">
        <f t="shared" si="18"/>
        <v>47.601176589917841</v>
      </c>
      <c r="Q20" t="s">
        <v>233</v>
      </c>
      <c r="R20" t="s">
        <v>234</v>
      </c>
      <c r="S20" s="48" t="s">
        <v>466</v>
      </c>
      <c r="T20" s="35">
        <v>100</v>
      </c>
      <c r="U20" s="35">
        <f t="shared" si="19"/>
        <v>58.333333333333336</v>
      </c>
      <c r="V20" s="35">
        <f t="shared" si="20"/>
        <v>72.222222222222229</v>
      </c>
      <c r="W20" s="35">
        <f t="shared" si="21"/>
        <v>67.320261437908499</v>
      </c>
      <c r="X20" s="35">
        <f t="shared" si="22"/>
        <v>60.457516339869287</v>
      </c>
      <c r="Y20" s="35">
        <f t="shared" si="23"/>
        <v>74.346405228758172</v>
      </c>
      <c r="Z20" s="35">
        <f t="shared" si="24"/>
        <v>69.444444444444443</v>
      </c>
      <c r="AA20" s="35">
        <f t="shared" si="25"/>
        <v>-2.1241830065359508</v>
      </c>
      <c r="AB20" s="35">
        <f t="shared" si="26"/>
        <v>-2.1241830065359437</v>
      </c>
      <c r="AC20" s="35">
        <f t="shared" si="27"/>
        <v>-2.1241830065359437</v>
      </c>
      <c r="AF20">
        <v>1.88</v>
      </c>
      <c r="AG20">
        <v>2</v>
      </c>
      <c r="AJ20" t="s">
        <v>470</v>
      </c>
    </row>
    <row r="21" spans="1:36" ht="15" x14ac:dyDescent="0.25">
      <c r="A21">
        <v>2.4</v>
      </c>
      <c r="B21">
        <v>3.6</v>
      </c>
      <c r="C21">
        <v>3.06</v>
      </c>
      <c r="D21" s="20">
        <f t="shared" si="3"/>
        <v>2.1241830065359402E-2</v>
      </c>
      <c r="E21" s="17">
        <f>IF(OR($A21="",$B21="",$C21=""),"",A21*'MPTO_working_3-way'!$I20)</f>
        <v>2.4509803921568625</v>
      </c>
      <c r="F21" s="21">
        <f>IF(OR($A21="",$B21="",$C21=""),"",B21*'MPTO_working_3-way'!$I20)</f>
        <v>3.6764705882352939</v>
      </c>
      <c r="G21" s="22">
        <f>IF(OR($A21="",$B21="",$C21=""),"",C21*'MPTO_working_3-way'!$I20)</f>
        <v>3.125</v>
      </c>
      <c r="H21" s="17">
        <f>IF(OR($A21="",$B21="",$C21=""),"",'MPTO_working_3-way'!E20)</f>
        <v>2.4414893617021272</v>
      </c>
      <c r="I21" s="21">
        <f>IF(OR($A21="",$B21="",$C21=""),"",'MPTO_working_3-way'!F20)</f>
        <v>3.6941649899396376</v>
      </c>
      <c r="J21" s="22">
        <f>IF(OR($A21="",$B21="",$C21=""),"",'MPTO_working_3-way'!G20)</f>
        <v>3.1277683134582621</v>
      </c>
      <c r="K21" s="17">
        <f>IF(OR($A21="",$B21="",$C21=""),"",'OddsRatio_working_3-way'!H20)</f>
        <v>2.4457685128329678</v>
      </c>
      <c r="L21" s="21">
        <f>IF(OR($A21="",$B21="",$C21=""),"",'OddsRatio_working_3-way'!I20)</f>
        <v>3.6849986666897969</v>
      </c>
      <c r="M21" s="22">
        <f>IF(OR($A21="",$B21="",$C21=""),"",'OddsRatio_working_3-way'!J20)</f>
        <v>3.1273450974542243</v>
      </c>
      <c r="N21" s="23">
        <f t="shared" si="16"/>
        <v>40.800000000000004</v>
      </c>
      <c r="O21" s="24">
        <f t="shared" si="17"/>
        <v>27.200000000000003</v>
      </c>
      <c r="P21" s="24">
        <f t="shared" si="18"/>
        <v>32</v>
      </c>
      <c r="Q21" t="s">
        <v>235</v>
      </c>
      <c r="R21" t="s">
        <v>236</v>
      </c>
      <c r="S21" s="48" t="s">
        <v>466</v>
      </c>
      <c r="T21" s="35">
        <v>100</v>
      </c>
      <c r="U21" s="35">
        <f t="shared" si="19"/>
        <v>53.703703703703695</v>
      </c>
      <c r="V21" s="35">
        <f t="shared" si="20"/>
        <v>73.190348525469176</v>
      </c>
      <c r="W21" s="35">
        <f t="shared" si="21"/>
        <v>70.845481049562679</v>
      </c>
      <c r="X21" s="35">
        <f t="shared" si="22"/>
        <v>55.964170424968152</v>
      </c>
      <c r="Y21" s="35">
        <f t="shared" si="23"/>
        <v>75.450815246733612</v>
      </c>
      <c r="Z21" s="35">
        <f t="shared" si="24"/>
        <v>73.105947770827129</v>
      </c>
      <c r="AA21" s="35">
        <f t="shared" si="25"/>
        <v>-2.2604667212644571</v>
      </c>
      <c r="AB21" s="35">
        <f t="shared" si="26"/>
        <v>-2.2604667212644358</v>
      </c>
      <c r="AC21" s="35">
        <f t="shared" si="27"/>
        <v>-2.26046672126445</v>
      </c>
      <c r="AF21">
        <v>1.88</v>
      </c>
      <c r="AG21">
        <v>2.0299999999999998</v>
      </c>
      <c r="AJ21" t="s">
        <v>471</v>
      </c>
    </row>
    <row r="22" spans="1:36" ht="15" x14ac:dyDescent="0.25">
      <c r="A22">
        <v>2.16</v>
      </c>
      <c r="B22">
        <v>3.73</v>
      </c>
      <c r="C22">
        <v>3.43</v>
      </c>
      <c r="D22" s="20">
        <f t="shared" si="3"/>
        <v>2.2604667212644536E-2</v>
      </c>
      <c r="E22" s="17">
        <f>IF(OR($A22="",$B22="",$C22=""),"",A22*'MPTO_working_3-way'!$I21)</f>
        <v>2.2088260811793123</v>
      </c>
      <c r="F22" s="21">
        <f>IF(OR($A22="",$B22="",$C22=""),"",B22*'MPTO_working_3-way'!$I21)</f>
        <v>3.8143154087031639</v>
      </c>
      <c r="G22" s="22">
        <f>IF(OR($A22="",$B22="",$C22=""),"",C22*'MPTO_working_3-way'!$I21)</f>
        <v>3.5075340085393711</v>
      </c>
      <c r="H22" s="17">
        <f>IF(OR($A22="",$B22="",$C22=""),"",'MPTO_working_3-way'!E21)</f>
        <v>2.1957364012587437</v>
      </c>
      <c r="I22" s="21">
        <f>IF(OR($A22="",$B22="",$C22=""),"",'MPTO_working_3-way'!F21)</f>
        <v>3.8378636816209668</v>
      </c>
      <c r="J22" s="22">
        <f>IF(OR($A22="",$B22="",$C22=""),"",'MPTO_working_3-way'!G21)</f>
        <v>3.5209990569837659</v>
      </c>
      <c r="K22" s="17">
        <f>IF(OR($A22="",$B22="",$C22=""),"",'OddsRatio_working_3-way'!H21)</f>
        <v>2.2011828705551761</v>
      </c>
      <c r="L22" s="21">
        <f>IF(OR($A22="",$B22="",$C22=""),"",'OddsRatio_working_3-way'!I21)</f>
        <v>3.8269217557031294</v>
      </c>
      <c r="M22" s="22">
        <f>IF(OR($A22="",$B22="",$C22=""),"",'OddsRatio_working_3-way'!J21)</f>
        <v>3.5162710133181712</v>
      </c>
      <c r="N22" s="23">
        <f t="shared" si="16"/>
        <v>45.27291707213503</v>
      </c>
      <c r="O22" s="24">
        <f t="shared" si="17"/>
        <v>26.217024363488385</v>
      </c>
      <c r="P22" s="24">
        <f t="shared" si="18"/>
        <v>28.510058564376578</v>
      </c>
      <c r="Q22" t="s">
        <v>237</v>
      </c>
      <c r="R22" t="s">
        <v>238</v>
      </c>
      <c r="S22" s="48" t="s">
        <v>466</v>
      </c>
      <c r="T22" s="35">
        <v>100</v>
      </c>
      <c r="U22" s="35">
        <f t="shared" si="19"/>
        <v>76.580796252927385</v>
      </c>
      <c r="V22" s="35">
        <f t="shared" si="20"/>
        <v>77.220956719817764</v>
      </c>
      <c r="W22" s="35">
        <f t="shared" si="21"/>
        <v>43.820224719101127</v>
      </c>
      <c r="X22" s="35">
        <f t="shared" si="22"/>
        <v>78.958818561081117</v>
      </c>
      <c r="Y22" s="35">
        <f t="shared" si="23"/>
        <v>79.598979027971481</v>
      </c>
      <c r="Z22" s="35">
        <f t="shared" si="24"/>
        <v>46.198247027254837</v>
      </c>
      <c r="AA22" s="35">
        <f t="shared" si="25"/>
        <v>-2.3780223081537315</v>
      </c>
      <c r="AB22" s="35">
        <f t="shared" si="26"/>
        <v>-2.3780223081537173</v>
      </c>
      <c r="AC22" s="35">
        <f t="shared" si="27"/>
        <v>-2.3780223081537102</v>
      </c>
      <c r="AF22">
        <v>1.81</v>
      </c>
      <c r="AG22">
        <v>2.1</v>
      </c>
      <c r="AJ22" t="s">
        <v>471</v>
      </c>
    </row>
    <row r="23" spans="1:36" ht="15" x14ac:dyDescent="0.25">
      <c r="A23">
        <v>4.2699999999999996</v>
      </c>
      <c r="B23">
        <v>4.3899999999999997</v>
      </c>
      <c r="C23">
        <v>1.78</v>
      </c>
      <c r="D23" s="20">
        <f t="shared" si="3"/>
        <v>2.3780223081537155E-2</v>
      </c>
      <c r="E23" s="17">
        <f>IF(OR($A23="",$B23="",$C23=""),"",A23*'MPTO_working_3-way'!$I22)</f>
        <v>4.3715415525581633</v>
      </c>
      <c r="F23" s="21">
        <f>IF(OR($A23="",$B23="",$C23=""),"",B23*'MPTO_working_3-way'!$I22)</f>
        <v>4.494395179327948</v>
      </c>
      <c r="G23" s="22">
        <f>IF(OR($A23="",$B23="",$C23=""),"",C23*'MPTO_working_3-way'!$I22)</f>
        <v>1.8223287970851361</v>
      </c>
      <c r="H23" s="17">
        <f>IF(OR($A23="",$B23="",$C23=""),"",'MPTO_working_3-way'!E22)</f>
        <v>4.4195907004656343</v>
      </c>
      <c r="I23" s="21">
        <f>IF(OR($A23="",$B23="",$C23=""),"",'MPTO_working_3-way'!F22)</f>
        <v>4.5482725771064727</v>
      </c>
      <c r="J23" s="22">
        <f>IF(OR($A23="",$B23="",$C23=""),"",'MPTO_working_3-way'!G22)</f>
        <v>1.8054745215550962</v>
      </c>
      <c r="K23" s="17">
        <f>IF(OR($A23="",$B23="",$C23=""),"",'OddsRatio_working_3-way'!H22)</f>
        <v>4.4026108644088735</v>
      </c>
      <c r="L23" s="21">
        <f>IF(OR($A23="",$B23="",$C23=""),"",'OddsRatio_working_3-way'!I22)</f>
        <v>4.5274773181486481</v>
      </c>
      <c r="M23" s="22">
        <f>IF(OR($A23="",$B23="",$C23=""),"",'OddsRatio_working_3-way'!J22)</f>
        <v>1.8116319493085384</v>
      </c>
      <c r="N23" s="23">
        <f t="shared" si="16"/>
        <v>22.875225775100187</v>
      </c>
      <c r="O23" s="24">
        <f t="shared" si="17"/>
        <v>22.249934865530253</v>
      </c>
      <c r="P23" s="24">
        <f t="shared" si="18"/>
        <v>54.874839359369552</v>
      </c>
      <c r="Q23" t="s">
        <v>239</v>
      </c>
      <c r="R23" t="s">
        <v>240</v>
      </c>
      <c r="S23" s="48" t="s">
        <v>466</v>
      </c>
      <c r="T23" s="35">
        <v>100</v>
      </c>
      <c r="U23" s="35">
        <f t="shared" si="19"/>
        <v>42.196531791907518</v>
      </c>
      <c r="V23" s="35">
        <f t="shared" si="20"/>
        <v>76.470588235294116</v>
      </c>
      <c r="W23" s="35">
        <f t="shared" si="21"/>
        <v>78.902953586497887</v>
      </c>
      <c r="X23" s="35">
        <f t="shared" si="22"/>
        <v>44.62645817820799</v>
      </c>
      <c r="Y23" s="35">
        <f t="shared" si="23"/>
        <v>78.900514621594596</v>
      </c>
      <c r="Z23" s="35">
        <f t="shared" si="24"/>
        <v>81.332879972798366</v>
      </c>
      <c r="AA23" s="35">
        <f t="shared" si="25"/>
        <v>-2.4299263863004725</v>
      </c>
      <c r="AB23" s="35">
        <f t="shared" si="26"/>
        <v>-2.4299263863004796</v>
      </c>
      <c r="AC23" s="35">
        <f t="shared" si="27"/>
        <v>-2.4299263863004796</v>
      </c>
      <c r="AF23">
        <v>1.54</v>
      </c>
      <c r="AG23">
        <v>2.6</v>
      </c>
      <c r="AJ23" t="s">
        <v>471</v>
      </c>
    </row>
    <row r="24" spans="1:36" ht="15" x14ac:dyDescent="0.25">
      <c r="A24">
        <v>1.73</v>
      </c>
      <c r="B24">
        <v>4.25</v>
      </c>
      <c r="C24">
        <v>4.74</v>
      </c>
      <c r="D24" s="20">
        <f t="shared" si="3"/>
        <v>2.429926386300485E-2</v>
      </c>
      <c r="E24" s="17">
        <f>IF(OR($A24="",$B24="",$C24=""),"",A24*'MPTO_working_3-way'!$I23)</f>
        <v>1.7720377264829983</v>
      </c>
      <c r="F24" s="21">
        <f>IF(OR($A24="",$B24="",$C24=""),"",B24*'MPTO_working_3-way'!$I23)</f>
        <v>4.3532718714177703</v>
      </c>
      <c r="G24" s="22">
        <f>IF(OR($A24="",$B24="",$C24=""),"",C24*'MPTO_working_3-way'!$I23)</f>
        <v>4.8551785107106431</v>
      </c>
      <c r="H24" s="17">
        <f>IF(OR($A24="",$B24="",$C24=""),"",'MPTO_working_3-way'!E23)</f>
        <v>1.7545862726062142</v>
      </c>
      <c r="I24" s="21">
        <f>IF(OR($A24="",$B24="",$C24=""),"",'MPTO_working_3-way'!F23)</f>
        <v>4.4015176551070887</v>
      </c>
      <c r="J24" s="22">
        <f>IF(OR($A24="",$B24="",$C24=""),"",'MPTO_working_3-way'!G23)</f>
        <v>4.9292478071157655</v>
      </c>
      <c r="K24" s="17">
        <f>IF(OR($A24="",$B24="",$C24=""),"",'OddsRatio_working_3-way'!H23)</f>
        <v>1.7608480672460283</v>
      </c>
      <c r="L24" s="21">
        <f>IF(OR($A24="",$B24="",$C24=""),"",'OddsRatio_working_3-way'!I23)</f>
        <v>4.3873372856843718</v>
      </c>
      <c r="M24" s="22">
        <f>IF(OR($A24="",$B24="",$C24=""),"",'OddsRatio_working_3-way'!J23)</f>
        <v>4.8980435226029382</v>
      </c>
      <c r="N24" s="23">
        <f t="shared" si="16"/>
        <v>56.432207116985126</v>
      </c>
      <c r="O24" s="24">
        <f t="shared" si="17"/>
        <v>22.971227838208065</v>
      </c>
      <c r="P24" s="24">
        <f t="shared" si="18"/>
        <v>20.596565044806805</v>
      </c>
      <c r="Q24" t="s">
        <v>241</v>
      </c>
      <c r="R24" t="s">
        <v>242</v>
      </c>
      <c r="S24" s="48" t="s">
        <v>466</v>
      </c>
      <c r="T24" s="35">
        <v>100</v>
      </c>
      <c r="U24" s="35">
        <f t="shared" si="19"/>
        <v>50.980392156862742</v>
      </c>
      <c r="V24" s="35">
        <f t="shared" si="20"/>
        <v>73.544973544973558</v>
      </c>
      <c r="W24" s="35">
        <f t="shared" si="21"/>
        <v>73.118279569892465</v>
      </c>
      <c r="X24" s="35">
        <f t="shared" si="22"/>
        <v>53.336746885133991</v>
      </c>
      <c r="Y24" s="35">
        <f t="shared" si="23"/>
        <v>75.901328273244786</v>
      </c>
      <c r="Z24" s="35">
        <f t="shared" si="24"/>
        <v>75.474634298163707</v>
      </c>
      <c r="AA24" s="35">
        <f t="shared" si="25"/>
        <v>-2.3563547282712491</v>
      </c>
      <c r="AB24" s="35">
        <f t="shared" si="26"/>
        <v>-2.3563547282712278</v>
      </c>
      <c r="AC24" s="35">
        <f t="shared" si="27"/>
        <v>-2.356354728271242</v>
      </c>
      <c r="AF24">
        <v>1.71</v>
      </c>
      <c r="AG24">
        <v>2.25</v>
      </c>
      <c r="AJ24" t="s">
        <v>471</v>
      </c>
    </row>
    <row r="25" spans="1:36" ht="15" x14ac:dyDescent="0.25">
      <c r="A25">
        <v>2.04</v>
      </c>
      <c r="B25">
        <v>3.78</v>
      </c>
      <c r="C25">
        <v>3.72</v>
      </c>
      <c r="D25" s="20">
        <f t="shared" si="3"/>
        <v>2.3563547282712261E-2</v>
      </c>
      <c r="E25" s="17">
        <f>IF(OR($A25="",$B25="",$C25=""),"",A25*'MPTO_working_3-way'!$I24)</f>
        <v>2.088069636456733</v>
      </c>
      <c r="F25" s="21">
        <f>IF(OR($A25="",$B25="",$C25=""),"",B25*'MPTO_working_3-way'!$I24)</f>
        <v>3.8690702087286519</v>
      </c>
      <c r="G25" s="22">
        <f>IF(OR($A25="",$B25="",$C25=""),"",C25*'MPTO_working_3-way'!$I24)</f>
        <v>3.8076563958916898</v>
      </c>
      <c r="H25" s="17">
        <f>IF(OR($A25="",$B25="",$C25=""),"",'MPTO_working_3-way'!E24)</f>
        <v>2.073219638099467</v>
      </c>
      <c r="I25" s="21">
        <f>IF(OR($A25="",$B25="",$C25=""),"",'MPTO_working_3-way'!F24)</f>
        <v>3.895662490384991</v>
      </c>
      <c r="J25" s="22">
        <f>IF(OR($A25="",$B25="",$C25=""),"",'MPTO_working_3-way'!G24)</f>
        <v>3.8319654261458354</v>
      </c>
      <c r="K25" s="17">
        <f>IF(OR($A25="",$B25="",$C25=""),"",'OddsRatio_working_3-way'!H24)</f>
        <v>2.0791592423316589</v>
      </c>
      <c r="L25" s="21">
        <f>IF(OR($A25="",$B25="",$C25=""),"",'OddsRatio_working_3-way'!I24)</f>
        <v>3.8846756670019338</v>
      </c>
      <c r="M25" s="22">
        <f>IF(OR($A25="",$B25="",$C25=""),"",'OddsRatio_working_3-way'!J24)</f>
        <v>3.822416479944339</v>
      </c>
      <c r="N25" s="23">
        <f t="shared" si="16"/>
        <v>47.891123099558612</v>
      </c>
      <c r="O25" s="24">
        <f t="shared" si="17"/>
        <v>25.846002942618934</v>
      </c>
      <c r="P25" s="24">
        <f t="shared" si="18"/>
        <v>26.262873957822464</v>
      </c>
      <c r="Q25" t="s">
        <v>243</v>
      </c>
      <c r="R25" t="s">
        <v>244</v>
      </c>
      <c r="S25" s="48" t="s">
        <v>466</v>
      </c>
      <c r="T25" s="35">
        <v>100</v>
      </c>
      <c r="U25" s="35">
        <f t="shared" si="19"/>
        <v>67.21311475409837</v>
      </c>
      <c r="V25" s="35">
        <f t="shared" si="20"/>
        <v>71.098265895953759</v>
      </c>
      <c r="W25" s="35">
        <f t="shared" si="21"/>
        <v>59.514170040485837</v>
      </c>
      <c r="X25" s="35">
        <f t="shared" si="22"/>
        <v>69.387564063560419</v>
      </c>
      <c r="Y25" s="35">
        <f t="shared" si="23"/>
        <v>73.272715205415807</v>
      </c>
      <c r="Z25" s="35">
        <f t="shared" si="24"/>
        <v>61.688619349947892</v>
      </c>
      <c r="AA25" s="35">
        <f t="shared" si="25"/>
        <v>-2.1744493094620481</v>
      </c>
      <c r="AB25" s="35">
        <f t="shared" si="26"/>
        <v>-2.1744493094620481</v>
      </c>
      <c r="AC25" s="35">
        <f t="shared" si="27"/>
        <v>-2.1744493094620552</v>
      </c>
      <c r="AF25">
        <v>1.79</v>
      </c>
      <c r="AG25">
        <v>2.13</v>
      </c>
      <c r="AJ25" t="s">
        <v>471</v>
      </c>
    </row>
    <row r="26" spans="1:36" ht="15" x14ac:dyDescent="0.25">
      <c r="A26">
        <v>3.05</v>
      </c>
      <c r="B26">
        <v>3.46</v>
      </c>
      <c r="C26">
        <v>2.4700000000000002</v>
      </c>
      <c r="D26" s="20">
        <f t="shared" si="3"/>
        <v>2.1744493094620676E-2</v>
      </c>
      <c r="E26" s="17">
        <f>IF(OR($A26="",$B26="",$C26=""),"",A26*'MPTO_working_3-way'!$I25)</f>
        <v>3.1163207039385927</v>
      </c>
      <c r="F26" s="21">
        <f>IF(OR($A26="",$B26="",$C26=""),"",B26*'MPTO_working_3-way'!$I25)</f>
        <v>3.5352359461073877</v>
      </c>
      <c r="G26" s="22">
        <f>IF(OR($A26="",$B26="",$C26=""),"",C26*'MPTO_working_3-way'!$I25)</f>
        <v>2.5237088979437132</v>
      </c>
      <c r="H26" s="17">
        <f>IF(OR($A26="",$B26="",$C26=""),"",'MPTO_working_3-way'!E25)</f>
        <v>3.1189503270804937</v>
      </c>
      <c r="I26" s="21">
        <f>IF(OR($A26="",$B26="",$C26=""),"",'MPTO_working_3-way'!F25)</f>
        <v>3.5490042303361538</v>
      </c>
      <c r="J26" s="22">
        <f>IF(OR($A26="",$B26="",$C26=""),"",'MPTO_working_3-way'!G25)</f>
        <v>2.5150264326659317</v>
      </c>
      <c r="K26" s="17">
        <f>IF(OR($A26="",$B26="",$C26=""),"",'OddsRatio_working_3-way'!H25)</f>
        <v>3.1183122261199907</v>
      </c>
      <c r="L26" s="21">
        <f>IF(OR($A26="",$B26="",$C26=""),"",'OddsRatio_working_3-way'!I25)</f>
        <v>3.5419746713439895</v>
      </c>
      <c r="M26" s="22">
        <f>IF(OR($A26="",$B26="",$C26=""),"",'OddsRatio_working_3-way'!J25)</f>
        <v>2.5189848645836035</v>
      </c>
      <c r="N26" s="23">
        <f t="shared" si="16"/>
        <v>32.089123521084979</v>
      </c>
      <c r="O26" s="24">
        <f t="shared" si="17"/>
        <v>28.286655126967968</v>
      </c>
      <c r="P26" s="24">
        <f t="shared" si="18"/>
        <v>39.624221351947035</v>
      </c>
      <c r="Q26" t="s">
        <v>245</v>
      </c>
      <c r="R26" t="s">
        <v>246</v>
      </c>
      <c r="S26" s="48" t="s">
        <v>466</v>
      </c>
      <c r="T26" s="35">
        <v>100</v>
      </c>
      <c r="U26" s="35">
        <f t="shared" si="19"/>
        <v>64.157706093189958</v>
      </c>
      <c r="V26" s="35">
        <f t="shared" si="20"/>
        <v>74.226804123711347</v>
      </c>
      <c r="W26" s="35">
        <f t="shared" si="21"/>
        <v>58.847736625514408</v>
      </c>
      <c r="X26" s="35">
        <f t="shared" si="22"/>
        <v>66.925459250774253</v>
      </c>
      <c r="Y26" s="35">
        <f t="shared" si="23"/>
        <v>76.994557281295627</v>
      </c>
      <c r="Z26" s="35">
        <f t="shared" si="24"/>
        <v>61.615489783098695</v>
      </c>
      <c r="AA26" s="35">
        <f t="shared" si="25"/>
        <v>-2.7677531575842949</v>
      </c>
      <c r="AB26" s="35">
        <f t="shared" si="26"/>
        <v>-2.7677531575842806</v>
      </c>
      <c r="AC26" s="35">
        <f t="shared" si="27"/>
        <v>-2.7677531575842877</v>
      </c>
      <c r="AF26">
        <v>2.0699999999999998</v>
      </c>
      <c r="AG26">
        <v>1.85</v>
      </c>
      <c r="AJ26" t="s">
        <v>471</v>
      </c>
    </row>
    <row r="27" spans="1:36" ht="15" x14ac:dyDescent="0.25">
      <c r="A27">
        <v>2.79</v>
      </c>
      <c r="B27">
        <v>3.88</v>
      </c>
      <c r="C27">
        <v>2.4300000000000002</v>
      </c>
      <c r="D27" s="20">
        <f t="shared" si="3"/>
        <v>2.7677531575842851E-2</v>
      </c>
      <c r="E27" s="17">
        <f>IF(OR($A27="",$B27="",$C27=""),"",A27*'MPTO_working_3-way'!$I26)</f>
        <v>2.8672203130966016</v>
      </c>
      <c r="F27" s="21">
        <f>IF(OR($A27="",$B27="",$C27=""),"",B27*'MPTO_working_3-way'!$I26)</f>
        <v>3.9873888225142702</v>
      </c>
      <c r="G27" s="22">
        <f>IF(OR($A27="",$B27="",$C27=""),"",C27*'MPTO_working_3-way'!$I26)</f>
        <v>2.4972564017292984</v>
      </c>
      <c r="H27" s="17">
        <f>IF(OR($A27="",$B27="",$C27=""),"",'MPTO_working_3-way'!E26)</f>
        <v>2.8637122522456617</v>
      </c>
      <c r="I27" s="21">
        <f>IF(OR($A27="",$B27="",$C27=""),"",'MPTO_working_3-way'!F26)</f>
        <v>4.0240458484702186</v>
      </c>
      <c r="J27" s="22">
        <f>IF(OR($A27="",$B27="",$C27=""),"",'MPTO_working_3-way'!G26)</f>
        <v>2.4857270183109645</v>
      </c>
      <c r="K27" s="17">
        <f>IF(OR($A27="",$B27="",$C27=""),"",'OddsRatio_working_3-way'!H26)</f>
        <v>2.8667612533581179</v>
      </c>
      <c r="L27" s="21">
        <f>IF(OR($A27="",$B27="",$C27=""),"",'OddsRatio_working_3-way'!I26)</f>
        <v>4.0035041394812172</v>
      </c>
      <c r="M27" s="22">
        <f>IF(OR($A27="",$B27="",$C27=""),"",'OddsRatio_working_3-way'!J26)</f>
        <v>2.4913232359229665</v>
      </c>
      <c r="N27" s="23">
        <f t="shared" si="16"/>
        <v>34.876985051769488</v>
      </c>
      <c r="O27" s="24">
        <f t="shared" si="17"/>
        <v>25.079069148050742</v>
      </c>
      <c r="P27" s="24">
        <f t="shared" si="18"/>
        <v>40.043945800179777</v>
      </c>
      <c r="Q27" t="s">
        <v>247</v>
      </c>
      <c r="R27" t="s">
        <v>248</v>
      </c>
      <c r="S27" s="48" t="s">
        <v>466</v>
      </c>
      <c r="T27" s="35">
        <v>100</v>
      </c>
      <c r="U27" s="35">
        <f t="shared" si="19"/>
        <v>60.784313725490193</v>
      </c>
      <c r="V27" s="35">
        <f t="shared" si="20"/>
        <v>70.760233918128648</v>
      </c>
      <c r="W27" s="35">
        <f t="shared" si="21"/>
        <v>65.753424657534239</v>
      </c>
      <c r="X27" s="35">
        <f t="shared" si="22"/>
        <v>63.486341424337091</v>
      </c>
      <c r="Y27" s="35">
        <f t="shared" si="23"/>
        <v>73.462261616975553</v>
      </c>
      <c r="Z27" s="35">
        <f t="shared" si="24"/>
        <v>68.455452356381159</v>
      </c>
      <c r="AA27" s="35">
        <f t="shared" si="25"/>
        <v>-2.7020276988468979</v>
      </c>
      <c r="AB27" s="35">
        <f t="shared" si="26"/>
        <v>-2.702027698846905</v>
      </c>
      <c r="AC27" s="35">
        <f t="shared" si="27"/>
        <v>-2.7020276988469192</v>
      </c>
      <c r="AF27">
        <v>1.58</v>
      </c>
      <c r="AG27">
        <v>2.5</v>
      </c>
      <c r="AJ27" t="s">
        <v>472</v>
      </c>
    </row>
    <row r="28" spans="1:36" ht="15" x14ac:dyDescent="0.25">
      <c r="A28">
        <v>2.5499999999999998</v>
      </c>
      <c r="B28">
        <v>3.42</v>
      </c>
      <c r="C28">
        <v>2.92</v>
      </c>
      <c r="D28" s="20">
        <f t="shared" si="3"/>
        <v>2.7020276988469094E-2</v>
      </c>
      <c r="E28" s="17">
        <f>IF(OR($A28="",$B28="",$C28=""),"",A28*'MPTO_working_3-way'!$I27)</f>
        <v>2.6189017063205959</v>
      </c>
      <c r="F28" s="21">
        <f>IF(OR($A28="",$B28="",$C28=""),"",B28*'MPTO_working_3-way'!$I27)</f>
        <v>3.5124093473005642</v>
      </c>
      <c r="G28" s="22">
        <f>IF(OR($A28="",$B28="",$C28=""),"",C28*'MPTO_working_3-way'!$I27)</f>
        <v>2.9988992088063298</v>
      </c>
      <c r="H28" s="17">
        <f>IF(OR($A28="",$B28="",$C28=""),"",'MPTO_working_3-way'!E27)</f>
        <v>2.6099431794888615</v>
      </c>
      <c r="I28" s="21">
        <f>IF(OR($A28="",$B28="",$C28=""),"",'MPTO_working_3-way'!F27)</f>
        <v>3.5286947942532816</v>
      </c>
      <c r="J28" s="22">
        <f>IF(OR($A28="",$B28="",$C28=""),"",'MPTO_working_3-way'!G27)</f>
        <v>2.9988694763320161</v>
      </c>
      <c r="K28" s="17">
        <f>IF(OR($A28="",$B28="",$C28=""),"",'OddsRatio_working_3-way'!H27)</f>
        <v>2.6141616140011354</v>
      </c>
      <c r="L28" s="21">
        <f>IF(OR($A28="",$B28="",$C28=""),"",'OddsRatio_working_3-way'!I27)</f>
        <v>3.5201749070211283</v>
      </c>
      <c r="M28" s="22">
        <f>IF(OR($A28="",$B28="",$C28=""),"",'OddsRatio_working_3-way'!J27)</f>
        <v>2.9994776121820528</v>
      </c>
      <c r="N28" s="23">
        <f t="shared" si="16"/>
        <v>38.183945490834844</v>
      </c>
      <c r="O28" s="24">
        <f t="shared" si="17"/>
        <v>28.470485672990893</v>
      </c>
      <c r="P28" s="24">
        <f t="shared" si="18"/>
        <v>33.345568836174259</v>
      </c>
      <c r="Q28" t="s">
        <v>249</v>
      </c>
      <c r="R28" t="s">
        <v>250</v>
      </c>
      <c r="S28" s="48" t="s">
        <v>466</v>
      </c>
      <c r="T28" s="35">
        <v>100</v>
      </c>
      <c r="U28" s="35">
        <f t="shared" si="19"/>
        <v>48.186528497409334</v>
      </c>
      <c r="V28" s="35">
        <f t="shared" si="20"/>
        <v>71.988795518207283</v>
      </c>
      <c r="W28" s="35">
        <f t="shared" si="21"/>
        <v>76.689976689976689</v>
      </c>
      <c r="X28" s="35">
        <f t="shared" si="22"/>
        <v>51.321227791816028</v>
      </c>
      <c r="Y28" s="35">
        <f t="shared" si="23"/>
        <v>75.123494812613984</v>
      </c>
      <c r="Z28" s="35">
        <f t="shared" si="24"/>
        <v>79.824675984383404</v>
      </c>
      <c r="AA28" s="35">
        <f t="shared" si="25"/>
        <v>-3.134699294406694</v>
      </c>
      <c r="AB28" s="35">
        <f t="shared" si="26"/>
        <v>-3.1346992944067011</v>
      </c>
      <c r="AC28" s="35">
        <f t="shared" si="27"/>
        <v>-3.1346992944067154</v>
      </c>
      <c r="AF28">
        <v>2.0699999999999998</v>
      </c>
      <c r="AG28">
        <v>1.83</v>
      </c>
      <c r="AJ28" t="s">
        <v>472</v>
      </c>
    </row>
    <row r="29" spans="1:36" ht="15" x14ac:dyDescent="0.25">
      <c r="A29">
        <v>1.93</v>
      </c>
      <c r="B29">
        <v>3.57</v>
      </c>
      <c r="C29">
        <v>4.29</v>
      </c>
      <c r="D29" s="20">
        <f t="shared" si="3"/>
        <v>3.1346992944067065E-2</v>
      </c>
      <c r="E29" s="17">
        <f>IF(OR($A29="",$B29="",$C29=""),"",A29*'MPTO_working_3-way'!$I28)</f>
        <v>1.9904996963820494</v>
      </c>
      <c r="F29" s="21">
        <f>IF(OR($A29="",$B29="",$C29=""),"",B29*'MPTO_working_3-way'!$I28)</f>
        <v>3.681908764810319</v>
      </c>
      <c r="G29" s="22">
        <f>IF(OR($A29="",$B29="",$C29=""),"",C29*'MPTO_working_3-way'!$I28)</f>
        <v>4.4244785997300475</v>
      </c>
      <c r="H29" s="17">
        <f>IF(OR($A29="",$B29="",$C29=""),"",'MPTO_working_3-way'!E28)</f>
        <v>1.9697225385122912</v>
      </c>
      <c r="I29" s="21">
        <f>IF(OR($A29="",$B29="",$C29=""),"",'MPTO_working_3-way'!F28)</f>
        <v>3.7083316030688351</v>
      </c>
      <c r="J29" s="22">
        <f>IF(OR($A29="",$B29="",$C29=""),"",'MPTO_working_3-way'!G28)</f>
        <v>4.4913292215467511</v>
      </c>
      <c r="K29" s="17">
        <f>IF(OR($A29="",$B29="",$C29=""),"",'OddsRatio_working_3-way'!H28)</f>
        <v>1.9777848258285147</v>
      </c>
      <c r="L29" s="21">
        <f>IF(OR($A29="",$B29="",$C29=""),"",'OddsRatio_working_3-way'!I28)</f>
        <v>3.7020505401927792</v>
      </c>
      <c r="M29" s="22">
        <f>IF(OR($A29="",$B29="",$C29=""),"",'OddsRatio_working_3-way'!J28)</f>
        <v>4.4590452440600155</v>
      </c>
      <c r="N29" s="23">
        <f t="shared" si="16"/>
        <v>50.238641172244805</v>
      </c>
      <c r="O29" s="24">
        <f t="shared" si="17"/>
        <v>27.159825619728984</v>
      </c>
      <c r="P29" s="24">
        <f t="shared" si="18"/>
        <v>22.601533208026215</v>
      </c>
      <c r="Q29" t="s">
        <v>251</v>
      </c>
      <c r="R29" t="s">
        <v>252</v>
      </c>
      <c r="S29" s="48" t="s">
        <v>466</v>
      </c>
      <c r="T29" s="35">
        <v>100</v>
      </c>
      <c r="U29" s="35">
        <f t="shared" si="19"/>
        <v>63.235294117647051</v>
      </c>
      <c r="V29" s="35">
        <f t="shared" si="20"/>
        <v>73.045822102425873</v>
      </c>
      <c r="W29" s="35">
        <f t="shared" si="21"/>
        <v>60.9375</v>
      </c>
      <c r="X29" s="35">
        <f t="shared" si="22"/>
        <v>66.016677897574127</v>
      </c>
      <c r="Y29" s="35">
        <f t="shared" si="23"/>
        <v>75.827205882352942</v>
      </c>
      <c r="Z29" s="35">
        <f t="shared" si="24"/>
        <v>63.718883779927062</v>
      </c>
      <c r="AA29" s="35">
        <f t="shared" si="25"/>
        <v>-2.7813837799270758</v>
      </c>
      <c r="AB29" s="35">
        <f t="shared" si="26"/>
        <v>-2.7813837799270686</v>
      </c>
      <c r="AC29" s="35">
        <f t="shared" si="27"/>
        <v>-2.7813837799270615</v>
      </c>
      <c r="AF29">
        <v>2.11</v>
      </c>
      <c r="AG29">
        <v>1.79</v>
      </c>
      <c r="AJ29" t="s">
        <v>472</v>
      </c>
    </row>
    <row r="30" spans="1:36" s="35" customFormat="1" ht="15" x14ac:dyDescent="0.25">
      <c r="A30">
        <v>2.72</v>
      </c>
      <c r="B30">
        <v>3.71</v>
      </c>
      <c r="C30">
        <v>2.56</v>
      </c>
      <c r="D30" s="20">
        <f t="shared" si="3"/>
        <v>2.7813837799270491E-2</v>
      </c>
      <c r="E30" s="17">
        <f>IF(OR($A30="",$B30="",$C30=""),"",A30*'MPTO_working_3-way'!$I29)</f>
        <v>2.7956536388140161</v>
      </c>
      <c r="F30" s="21">
        <f>IF(OR($A30="",$B30="",$C30=""),"",B30*'MPTO_working_3-way'!$I29)</f>
        <v>3.8131893382352935</v>
      </c>
      <c r="G30" s="22">
        <f>IF(OR($A30="",$B30="",$C30=""),"",C30*'MPTO_working_3-way'!$I29)</f>
        <v>2.6312034247661327</v>
      </c>
      <c r="H30" s="17">
        <f>IF(OR($A30="",$B30="",$C30=""),"",'MPTO_working_3-way'!E29)</f>
        <v>2.7903671426563403</v>
      </c>
      <c r="I30" s="21">
        <f>IF(OR($A30="",$B30="",$C30=""),"",'MPTO_working_3-way'!F29)</f>
        <v>3.8421565299057967</v>
      </c>
      <c r="J30" s="22">
        <f>IF(OR($A30="",$B30="",$C30=""),"",'MPTO_working_3-way'!G29)</f>
        <v>2.6222374284860477</v>
      </c>
      <c r="K30" s="17">
        <f>IF(OR($A30="",$B30="",$C30=""),"",'OddsRatio_working_3-way'!H29)</f>
        <v>2.7936850975660268</v>
      </c>
      <c r="L30" s="21">
        <f>IF(OR($A30="",$B30="",$C30=""),"",'OddsRatio_working_3-way'!I29)</f>
        <v>3.8260968688394952</v>
      </c>
      <c r="M30" s="22">
        <f>IF(OR($A30="",$B30="",$C30=""),"",'OddsRatio_working_3-way'!J29)</f>
        <v>2.6268306698854658</v>
      </c>
      <c r="N30" s="23">
        <f t="shared" si="16"/>
        <v>35.769810183790298</v>
      </c>
      <c r="O30" s="24">
        <f t="shared" si="17"/>
        <v>26.224766495932517</v>
      </c>
      <c r="P30" s="24">
        <f t="shared" si="18"/>
        <v>38.005423320277195</v>
      </c>
      <c r="Q30" t="s">
        <v>253</v>
      </c>
      <c r="R30" t="s">
        <v>254</v>
      </c>
      <c r="S30" s="48" t="s">
        <v>466</v>
      </c>
      <c r="T30" s="35">
        <v>100</v>
      </c>
      <c r="U30" s="35">
        <f t="shared" si="19"/>
        <v>61.389961389961393</v>
      </c>
      <c r="V30" s="35">
        <f t="shared" si="20"/>
        <v>69.230769230769241</v>
      </c>
      <c r="W30" s="35">
        <f t="shared" si="21"/>
        <v>67.21311475409837</v>
      </c>
      <c r="X30" s="35">
        <f t="shared" si="22"/>
        <v>63.55611601513241</v>
      </c>
      <c r="Y30" s="35">
        <f t="shared" si="23"/>
        <v>71.396923855940258</v>
      </c>
      <c r="Z30" s="35">
        <f t="shared" si="24"/>
        <v>69.379269379269388</v>
      </c>
      <c r="AA30" s="35">
        <f t="shared" si="25"/>
        <v>-2.1661546251710178</v>
      </c>
      <c r="AB30" s="35">
        <f t="shared" si="26"/>
        <v>-2.1661546251710178</v>
      </c>
      <c r="AC30" s="35">
        <f t="shared" si="27"/>
        <v>-2.1661546251710178</v>
      </c>
      <c r="AD30" s="36"/>
      <c r="AE30" s="36"/>
      <c r="AF30">
        <v>1.66</v>
      </c>
      <c r="AG30">
        <v>2.33</v>
      </c>
      <c r="AH30" s="36"/>
      <c r="AI30" s="36"/>
      <c r="AJ30" t="s">
        <v>472</v>
      </c>
    </row>
    <row r="31" spans="1:36" ht="15" x14ac:dyDescent="0.25">
      <c r="A31">
        <v>2.59</v>
      </c>
      <c r="B31">
        <v>3.25</v>
      </c>
      <c r="C31">
        <v>3.05</v>
      </c>
      <c r="D31" s="20">
        <f t="shared" si="3"/>
        <v>2.166154625171024E-2</v>
      </c>
      <c r="E31" s="17">
        <f>IF(OR($A31="",$B31="",$C31=""),"",A31*'MPTO_working_3-way'!$I30)</f>
        <v>2.6461034047919294</v>
      </c>
      <c r="F31" s="21">
        <f>IF(OR($A31="",$B31="",$C31=""),"",B31*'MPTO_working_3-way'!$I30)</f>
        <v>3.3204000253180581</v>
      </c>
      <c r="G31" s="22">
        <f>IF(OR($A31="",$B31="",$C31=""),"",C31*'MPTO_working_3-way'!$I30)</f>
        <v>3.1160677160677159</v>
      </c>
      <c r="H31" s="17">
        <f>IF(OR($A31="",$B31="",$C31=""),"",'MPTO_working_3-way'!E30)</f>
        <v>2.6393590089569119</v>
      </c>
      <c r="I31" s="21">
        <f>IF(OR($A31="",$B31="",$C31=""),"",'MPTO_working_3-way'!F30)</f>
        <v>3.3280994279973424</v>
      </c>
      <c r="J31" s="22">
        <f>IF(OR($A31="",$B31="",$C31=""),"",'MPTO_working_3-way'!G30)</f>
        <v>3.1186813854259983</v>
      </c>
      <c r="K31" s="17">
        <f>IF(OR($A31="",$B31="",$C31=""),"",'OddsRatio_working_3-way'!H30)</f>
        <v>2.642489712115772</v>
      </c>
      <c r="L31" s="21">
        <f>IF(OR($A31="",$B31="",$C31=""),"",'OddsRatio_working_3-way'!I30)</f>
        <v>3.3242778945034503</v>
      </c>
      <c r="M31" s="22">
        <f>IF(OR($A31="",$B31="",$C31=""),"",'OddsRatio_working_3-way'!J30)</f>
        <v>3.1176754149920325</v>
      </c>
      <c r="N31" s="23">
        <f t="shared" si="16"/>
        <v>37.791418059818142</v>
      </c>
      <c r="O31" s="24">
        <f t="shared" si="17"/>
        <v>30.116853161516609</v>
      </c>
      <c r="P31" s="24">
        <f t="shared" si="18"/>
        <v>32.091728778665249</v>
      </c>
      <c r="Q31" t="s">
        <v>160</v>
      </c>
      <c r="R31" t="s">
        <v>255</v>
      </c>
      <c r="S31" s="48" t="s">
        <v>466</v>
      </c>
      <c r="T31" s="35">
        <v>100</v>
      </c>
      <c r="U31" s="35">
        <f t="shared" si="19"/>
        <v>50.495049504950494</v>
      </c>
      <c r="V31" s="35">
        <f t="shared" si="20"/>
        <v>72.375690607734811</v>
      </c>
      <c r="W31" s="35">
        <f t="shared" si="21"/>
        <v>74.811083123425689</v>
      </c>
      <c r="X31" s="35">
        <f t="shared" si="22"/>
        <v>52.813226268839507</v>
      </c>
      <c r="Y31" s="35">
        <f t="shared" si="23"/>
        <v>74.69386737162381</v>
      </c>
      <c r="Z31" s="35">
        <f t="shared" si="24"/>
        <v>77.129259887314689</v>
      </c>
      <c r="AA31" s="35">
        <f t="shared" si="25"/>
        <v>-2.3181767638890136</v>
      </c>
      <c r="AB31" s="35">
        <f t="shared" si="26"/>
        <v>-2.3181767638889994</v>
      </c>
      <c r="AC31" s="35">
        <f t="shared" si="27"/>
        <v>-2.3181767638889994</v>
      </c>
      <c r="AF31">
        <v>2.35</v>
      </c>
      <c r="AG31">
        <v>1.66</v>
      </c>
      <c r="AJ31" t="s">
        <v>183</v>
      </c>
    </row>
    <row r="32" spans="1:36" ht="15" x14ac:dyDescent="0.25">
      <c r="A32">
        <v>2.02</v>
      </c>
      <c r="B32">
        <v>3.62</v>
      </c>
      <c r="C32">
        <v>3.97</v>
      </c>
      <c r="D32" s="20">
        <f t="shared" si="3"/>
        <v>2.3181767638889905E-2</v>
      </c>
      <c r="E32" s="17">
        <f>IF(OR($A32="",$B32="",$C32=""),"",A32*'MPTO_working_3-way'!$I31)</f>
        <v>2.0668271706305577</v>
      </c>
      <c r="F32" s="21">
        <f>IF(OR($A32="",$B32="",$C32=""),"",B32*'MPTO_working_3-way'!$I31)</f>
        <v>3.7039179988527815</v>
      </c>
      <c r="G32" s="22">
        <f>IF(OR($A32="",$B32="",$C32=""),"",C32*'MPTO_working_3-way'!$I31)</f>
        <v>4.0620316175263929</v>
      </c>
      <c r="H32" s="17">
        <f>IF(OR($A32="",$B32="",$C32=""),"",'MPTO_working_3-way'!E31)</f>
        <v>2.0520302569944491</v>
      </c>
      <c r="I32" s="21">
        <f>IF(OR($A32="",$B32="",$C32=""),"",'MPTO_working_3-way'!F31)</f>
        <v>3.724175107465276</v>
      </c>
      <c r="J32" s="22">
        <f>IF(OR($A32="",$B32="",$C32=""),"",'MPTO_working_3-way'!G31)</f>
        <v>4.095642879675669</v>
      </c>
      <c r="K32" s="17">
        <f>IF(OR($A32="",$B32="",$C32=""),"",'OddsRatio_working_3-way'!H31)</f>
        <v>2.0579296356800416</v>
      </c>
      <c r="L32" s="21">
        <f>IF(OR($A32="",$B32="",$C32=""),"",'OddsRatio_working_3-way'!I31)</f>
        <v>3.717427103413439</v>
      </c>
      <c r="M32" s="22">
        <f>IF(OR($A32="",$B32="",$C32=""),"",'OddsRatio_working_3-way'!J31)</f>
        <v>4.0804421744801189</v>
      </c>
      <c r="N32" s="23">
        <f t="shared" si="16"/>
        <v>48.383339168843769</v>
      </c>
      <c r="O32" s="24">
        <f t="shared" si="17"/>
        <v>26.998437878747072</v>
      </c>
      <c r="P32" s="24">
        <f t="shared" si="18"/>
        <v>24.618222952409173</v>
      </c>
      <c r="Q32" t="s">
        <v>256</v>
      </c>
      <c r="R32" t="s">
        <v>257</v>
      </c>
      <c r="S32" s="48" t="s">
        <v>466</v>
      </c>
      <c r="T32" s="35">
        <v>100</v>
      </c>
      <c r="U32" s="35">
        <f t="shared" si="19"/>
        <v>79.716024340770801</v>
      </c>
      <c r="V32" s="35">
        <f t="shared" si="20"/>
        <v>75.903614457831324</v>
      </c>
      <c r="W32" s="35">
        <f t="shared" si="21"/>
        <v>41.860465116279073</v>
      </c>
      <c r="X32" s="35">
        <f t="shared" si="22"/>
        <v>82.235920425889603</v>
      </c>
      <c r="Y32" s="35">
        <f t="shared" si="23"/>
        <v>78.423510542950154</v>
      </c>
      <c r="Z32" s="35">
        <f t="shared" si="24"/>
        <v>44.380361201397882</v>
      </c>
      <c r="AA32" s="35">
        <f t="shared" si="25"/>
        <v>-2.5198960851188019</v>
      </c>
      <c r="AB32" s="35">
        <f t="shared" si="26"/>
        <v>-2.5198960851188303</v>
      </c>
      <c r="AC32" s="35">
        <f t="shared" si="27"/>
        <v>-2.519896085118809</v>
      </c>
      <c r="AF32">
        <v>2.06</v>
      </c>
      <c r="AG32">
        <v>1.85</v>
      </c>
      <c r="AJ32" t="s">
        <v>183</v>
      </c>
    </row>
    <row r="33" spans="1:36" ht="15" x14ac:dyDescent="0.25">
      <c r="A33">
        <v>4.93</v>
      </c>
      <c r="B33">
        <v>4.1500000000000004</v>
      </c>
      <c r="C33">
        <v>1.72</v>
      </c>
      <c r="D33" s="20">
        <f t="shared" si="3"/>
        <v>2.5198960851188223E-2</v>
      </c>
      <c r="E33" s="17">
        <f>IF(OR($A33="",$B33="",$C33=""),"",A33*'MPTO_working_3-way'!$I32)</f>
        <v>5.0542308769963578</v>
      </c>
      <c r="F33" s="21">
        <f>IF(OR($A33="",$B33="",$C33=""),"",B33*'MPTO_working_3-way'!$I32)</f>
        <v>4.2545756875324319</v>
      </c>
      <c r="G33" s="22">
        <f>IF(OR($A33="",$B33="",$C33=""),"",C33*'MPTO_working_3-way'!$I32)</f>
        <v>1.7633422126640437</v>
      </c>
      <c r="H33" s="17">
        <f>IF(OR($A33="",$B33="",$C33=""),"",'MPTO_working_3-way'!E32)</f>
        <v>5.1429719728516847</v>
      </c>
      <c r="I33" s="21">
        <f>IF(OR($A33="",$B33="",$C33=""),"",'MPTO_working_3-way'!F32)</f>
        <v>4.2998879115543973</v>
      </c>
      <c r="J33" s="22">
        <f>IF(OR($A33="",$B33="",$C33=""),"",'MPTO_working_3-way'!G32)</f>
        <v>1.7452138093564511</v>
      </c>
      <c r="K33" s="17">
        <f>IF(OR($A33="",$B33="",$C33=""),"",'OddsRatio_working_3-way'!H32)</f>
        <v>5.1030829308459067</v>
      </c>
      <c r="L33" s="21">
        <f>IF(OR($A33="",$B33="",$C33=""),"",'OddsRatio_working_3-way'!I32)</f>
        <v>4.2887305934261084</v>
      </c>
      <c r="M33" s="22">
        <f>IF(OR($A33="",$B33="",$C33=""),"",'OddsRatio_working_3-way'!J32)</f>
        <v>1.7517098499259671</v>
      </c>
      <c r="N33" s="23">
        <f t="shared" si="16"/>
        <v>19.785404037464208</v>
      </c>
      <c r="O33" s="24">
        <f t="shared" si="17"/>
        <v>23.504106483059886</v>
      </c>
      <c r="P33" s="24">
        <f t="shared" si="18"/>
        <v>56.710489479475903</v>
      </c>
      <c r="Q33" t="s">
        <v>258</v>
      </c>
      <c r="R33" t="s">
        <v>93</v>
      </c>
      <c r="S33" s="48" t="s">
        <v>466</v>
      </c>
      <c r="T33" s="35">
        <v>100</v>
      </c>
      <c r="U33" s="35">
        <f t="shared" si="19"/>
        <v>44.751381215469614</v>
      </c>
      <c r="V33" s="35">
        <f t="shared" si="20"/>
        <v>72.451790633608823</v>
      </c>
      <c r="W33" s="35">
        <f t="shared" si="21"/>
        <v>80.620155038759677</v>
      </c>
      <c r="X33" s="35">
        <f t="shared" si="22"/>
        <v>46.9280543276315</v>
      </c>
      <c r="Y33" s="35">
        <f t="shared" si="23"/>
        <v>74.628463745770702</v>
      </c>
      <c r="Z33" s="35">
        <f t="shared" si="24"/>
        <v>82.79682815092157</v>
      </c>
      <c r="AA33" s="35">
        <f t="shared" si="25"/>
        <v>-2.1766731121618861</v>
      </c>
      <c r="AB33" s="35">
        <f t="shared" si="26"/>
        <v>-2.176673112161879</v>
      </c>
      <c r="AC33" s="35">
        <f t="shared" si="27"/>
        <v>-2.1766731121618932</v>
      </c>
      <c r="AF33">
        <v>1.7</v>
      </c>
      <c r="AG33">
        <v>2.27</v>
      </c>
      <c r="AJ33" t="s">
        <v>183</v>
      </c>
    </row>
    <row r="34" spans="1:36" ht="15" x14ac:dyDescent="0.25">
      <c r="A34">
        <v>1.81</v>
      </c>
      <c r="B34">
        <v>3.63</v>
      </c>
      <c r="C34">
        <v>5.16</v>
      </c>
      <c r="D34" s="20">
        <f t="shared" si="3"/>
        <v>2.1766731121618754E-2</v>
      </c>
      <c r="E34" s="17">
        <f>IF(OR($A34="",$B34="",$C34=""),"",A34*'MPTO_working_3-way'!$I33)</f>
        <v>1.8493977833301301</v>
      </c>
      <c r="F34" s="21">
        <f>IF(OR($A34="",$B34="",$C34=""),"",B34*'MPTO_working_3-way'!$I33)</f>
        <v>3.7090132339714761</v>
      </c>
      <c r="G34" s="22">
        <f>IF(OR($A34="",$B34="",$C34=""),"",C34*'MPTO_working_3-way'!$I33)</f>
        <v>5.2723163325875531</v>
      </c>
      <c r="H34" s="17">
        <f>IF(OR($A34="",$B34="",$C34=""),"",'MPTO_working_3-way'!E33)</f>
        <v>1.8340863117057804</v>
      </c>
      <c r="I34" s="21">
        <f>IF(OR($A34="",$B34="",$C34=""),"",'MPTO_working_3-way'!F33)</f>
        <v>3.7281921734984191</v>
      </c>
      <c r="J34" s="22">
        <f>IF(OR($A34="",$B34="",$C34=""),"",'MPTO_working_3-way'!G33)</f>
        <v>5.3606979790383651</v>
      </c>
      <c r="K34" s="17">
        <f>IF(OR($A34="",$B34="",$C34=""),"",'OddsRatio_working_3-way'!H33)</f>
        <v>1.8399167162265047</v>
      </c>
      <c r="L34" s="21">
        <f>IF(OR($A34="",$B34="",$C34=""),"",'OddsRatio_working_3-way'!I33)</f>
        <v>3.7271369921922322</v>
      </c>
      <c r="M34" s="22">
        <f>IF(OR($A34="",$B34="",$C34=""),"",'OddsRatio_working_3-way'!J33)</f>
        <v>5.3136463450645195</v>
      </c>
      <c r="N34" s="23">
        <f t="shared" si="16"/>
        <v>54.071655595874212</v>
      </c>
      <c r="O34" s="24">
        <f t="shared" si="17"/>
        <v>26.961348933479982</v>
      </c>
      <c r="P34" s="24">
        <f t="shared" si="18"/>
        <v>18.966995470645802</v>
      </c>
      <c r="Q34" t="s">
        <v>259</v>
      </c>
      <c r="R34" t="s">
        <v>260</v>
      </c>
      <c r="S34" s="48" t="s">
        <v>466</v>
      </c>
      <c r="T34" s="35">
        <v>100</v>
      </c>
      <c r="U34" s="35">
        <f t="shared" si="19"/>
        <v>89.658738366080655</v>
      </c>
      <c r="V34" s="35">
        <f t="shared" si="20"/>
        <v>82.57839721254355</v>
      </c>
      <c r="W34" s="35">
        <f t="shared" si="21"/>
        <v>23.076923076923073</v>
      </c>
      <c r="X34" s="35">
        <f t="shared" si="22"/>
        <v>94.34467971053337</v>
      </c>
      <c r="Y34" s="35">
        <f t="shared" si="23"/>
        <v>87.26433855699625</v>
      </c>
      <c r="Z34" s="35">
        <f t="shared" si="24"/>
        <v>27.762864421375781</v>
      </c>
      <c r="AA34" s="35">
        <f t="shared" si="25"/>
        <v>-4.6859413444527149</v>
      </c>
      <c r="AB34" s="35">
        <f t="shared" si="26"/>
        <v>-4.6859413444527007</v>
      </c>
      <c r="AC34" s="35">
        <f t="shared" si="27"/>
        <v>-4.6859413444527078</v>
      </c>
      <c r="AF34">
        <v>2.23</v>
      </c>
      <c r="AG34">
        <v>1.72</v>
      </c>
      <c r="AJ34" t="s">
        <v>183</v>
      </c>
    </row>
    <row r="35" spans="1:36" s="35" customFormat="1" ht="15" x14ac:dyDescent="0.25">
      <c r="A35">
        <v>9.67</v>
      </c>
      <c r="B35">
        <v>5.74</v>
      </c>
      <c r="C35">
        <v>1.3</v>
      </c>
      <c r="D35" s="20">
        <f t="shared" si="3"/>
        <v>4.6859413444527043E-2</v>
      </c>
      <c r="E35" s="17">
        <f>IF(OR($A35="",$B35="",$C35=""),"",A35*'MPTO_working_3-way'!$I34)</f>
        <v>10.123130528008577</v>
      </c>
      <c r="F35" s="21">
        <f>IF(OR($A35="",$B35="",$C35=""),"",B35*'MPTO_working_3-way'!$I34)</f>
        <v>6.0089730331715856</v>
      </c>
      <c r="G35" s="22">
        <f>IF(OR($A35="",$B35="",$C35=""),"",C35*'MPTO_working_3-way'!$I34)</f>
        <v>1.3609172374778853</v>
      </c>
      <c r="H35" s="17">
        <f>IF(OR($A35="",$B35="",$C35=""),"",'MPTO_working_3-way'!E34)</f>
        <v>11.390454170906835</v>
      </c>
      <c r="I35" s="21">
        <f>IF(OR($A35="",$B35="",$C35=""),"",'MPTO_working_3-way'!F34)</f>
        <v>6.3053203828294162</v>
      </c>
      <c r="J35" s="22">
        <f>IF(OR($A35="",$B35="",$C35=""),"",'MPTO_working_3-way'!G34)</f>
        <v>1.326944599768022</v>
      </c>
      <c r="K35" s="17">
        <f>IF(OR($A35="",$B35="",$C35=""),"",'OddsRatio_working_3-way'!H34)</f>
        <v>10.719461831514112</v>
      </c>
      <c r="L35" s="21">
        <f>IF(OR($A35="",$B35="",$C35=""),"",'OddsRatio_working_3-way'!I34)</f>
        <v>6.3137542193052933</v>
      </c>
      <c r="M35" s="22">
        <f>IF(OR($A35="",$B35="",$C35=""),"",'OddsRatio_working_3-way'!J34)</f>
        <v>1.3363135581838796</v>
      </c>
      <c r="N35" s="23">
        <f t="shared" si="16"/>
        <v>9.878367143772472</v>
      </c>
      <c r="O35" s="24">
        <f t="shared" si="17"/>
        <v>16.641778794473833</v>
      </c>
      <c r="P35" s="24">
        <f t="shared" si="18"/>
        <v>73.479854061753684</v>
      </c>
      <c r="Q35" t="s">
        <v>261</v>
      </c>
      <c r="R35" t="s">
        <v>158</v>
      </c>
      <c r="S35" s="48" t="s">
        <v>466</v>
      </c>
      <c r="T35" s="35">
        <v>100</v>
      </c>
      <c r="U35" s="35">
        <f t="shared" si="19"/>
        <v>79.423868312757207</v>
      </c>
      <c r="V35" s="35">
        <f t="shared" si="20"/>
        <v>74.937343358395992</v>
      </c>
      <c r="W35" s="35">
        <f t="shared" si="21"/>
        <v>43.181818181818187</v>
      </c>
      <c r="X35" s="35">
        <f t="shared" si="22"/>
        <v>81.880838459785835</v>
      </c>
      <c r="Y35" s="35">
        <f t="shared" si="23"/>
        <v>77.39431350542462</v>
      </c>
      <c r="Z35" s="35">
        <f t="shared" si="24"/>
        <v>45.6387883288468</v>
      </c>
      <c r="AA35" s="35">
        <f t="shared" si="25"/>
        <v>-2.4569701470286276</v>
      </c>
      <c r="AB35" s="35">
        <f t="shared" si="26"/>
        <v>-2.4569701470286276</v>
      </c>
      <c r="AC35" s="35">
        <f t="shared" si="27"/>
        <v>-2.4569701470286134</v>
      </c>
      <c r="AD35" s="36"/>
      <c r="AE35" s="36"/>
      <c r="AF35">
        <v>1.59</v>
      </c>
      <c r="AG35">
        <v>2.4700000000000002</v>
      </c>
      <c r="AH35" s="36"/>
      <c r="AI35" s="36"/>
      <c r="AJ35" t="s">
        <v>183</v>
      </c>
    </row>
    <row r="36" spans="1:36" ht="15" x14ac:dyDescent="0.25">
      <c r="A36">
        <v>4.8600000000000003</v>
      </c>
      <c r="B36">
        <v>3.99</v>
      </c>
      <c r="C36">
        <v>1.76</v>
      </c>
      <c r="D36" s="20">
        <f t="shared" si="3"/>
        <v>2.4569701470286365E-2</v>
      </c>
      <c r="E36" s="17">
        <f>IF(OR($A36="",$B36="",$C36=""),"",A36*'MPTO_working_3-way'!$I35)</f>
        <v>4.9794087491455921</v>
      </c>
      <c r="F36" s="21">
        <f>IF(OR($A36="",$B36="",$C36=""),"",B36*'MPTO_working_3-way'!$I35)</f>
        <v>4.0880331088664432</v>
      </c>
      <c r="G36" s="22">
        <f>IF(OR($A36="",$B36="",$C36=""),"",C36*'MPTO_working_3-way'!$I35)</f>
        <v>1.8032426745877039</v>
      </c>
      <c r="H36" s="17">
        <f>IF(OR($A36="",$B36="",$C36=""),"",'MPTO_working_3-way'!E35)</f>
        <v>5.0614609051789099</v>
      </c>
      <c r="I36" s="21">
        <f>IF(OR($A36="",$B36="",$C36=""),"",'MPTO_working_3-way'!F35)</f>
        <v>4.1247886171865717</v>
      </c>
      <c r="J36" s="22">
        <f>IF(OR($A36="",$B36="",$C36=""),"",'MPTO_working_3-way'!G35)</f>
        <v>1.7857400587529608</v>
      </c>
      <c r="K36" s="17">
        <f>IF(OR($A36="",$B36="",$C36=""),"",'OddsRatio_working_3-way'!H35)</f>
        <v>5.0232029708085362</v>
      </c>
      <c r="L36" s="21">
        <f>IF(OR($A36="",$B36="",$C36=""),"",'OddsRatio_working_3-way'!I35)</f>
        <v>4.1164188815330371</v>
      </c>
      <c r="M36" s="22">
        <f>IF(OR($A36="",$B36="",$C36=""),"",'OddsRatio_working_3-way'!J35)</f>
        <v>1.7921332274130797</v>
      </c>
      <c r="N36" s="23">
        <f t="shared" si="16"/>
        <v>20.082705605792821</v>
      </c>
      <c r="O36" s="24">
        <f t="shared" si="17"/>
        <v>24.461641414574711</v>
      </c>
      <c r="P36" s="24">
        <f t="shared" si="18"/>
        <v>55.455652979632454</v>
      </c>
      <c r="Q36" t="s">
        <v>262</v>
      </c>
      <c r="R36" t="s">
        <v>159</v>
      </c>
      <c r="S36" s="48" t="s">
        <v>466</v>
      </c>
      <c r="T36" s="35">
        <v>100</v>
      </c>
      <c r="U36" s="35">
        <f t="shared" si="19"/>
        <v>54.954954954954964</v>
      </c>
      <c r="V36" s="35">
        <f t="shared" si="20"/>
        <v>71.014492753623188</v>
      </c>
      <c r="W36" s="35">
        <f t="shared" si="21"/>
        <v>71.181556195965413</v>
      </c>
      <c r="X36" s="35">
        <f t="shared" si="22"/>
        <v>57.803951050411392</v>
      </c>
      <c r="Y36" s="35">
        <f t="shared" si="23"/>
        <v>73.86348884907963</v>
      </c>
      <c r="Z36" s="35">
        <f t="shared" si="24"/>
        <v>74.030552291421856</v>
      </c>
      <c r="AA36" s="35">
        <f t="shared" si="25"/>
        <v>-2.8489960954564282</v>
      </c>
      <c r="AB36" s="35">
        <f t="shared" si="26"/>
        <v>-2.8489960954564424</v>
      </c>
      <c r="AC36" s="35">
        <f t="shared" si="27"/>
        <v>-2.8489960954564424</v>
      </c>
      <c r="AF36">
        <v>1.83</v>
      </c>
      <c r="AG36">
        <v>2.0699999999999998</v>
      </c>
      <c r="AJ36" t="s">
        <v>183</v>
      </c>
    </row>
    <row r="37" spans="1:36" ht="15" x14ac:dyDescent="0.25">
      <c r="A37">
        <v>2.2200000000000002</v>
      </c>
      <c r="B37">
        <v>3.45</v>
      </c>
      <c r="C37">
        <v>3.47</v>
      </c>
      <c r="D37" s="20">
        <f t="shared" si="3"/>
        <v>2.8489960954564353E-2</v>
      </c>
      <c r="E37" s="17">
        <f>IF(OR($A37="",$B37="",$C37=""),"",A37*'MPTO_working_3-way'!$I36)</f>
        <v>2.2832477133191329</v>
      </c>
      <c r="F37" s="21">
        <f>IF(OR($A37="",$B37="",$C37=""),"",B37*'MPTO_working_3-way'!$I36)</f>
        <v>3.5482903652932474</v>
      </c>
      <c r="G37" s="22">
        <f>IF(OR($A37="",$B37="",$C37=""),"",C37*'MPTO_working_3-way'!$I36)</f>
        <v>3.5688601645123383</v>
      </c>
      <c r="H37" s="17">
        <f>IF(OR($A37="",$B37="",$C37=""),"",'MPTO_working_3-way'!E36)</f>
        <v>2.2678112928370839</v>
      </c>
      <c r="I37" s="21">
        <f>IF(OR($A37="",$B37="",$C37=""),"",'MPTO_working_3-way'!F36)</f>
        <v>3.5668627474664514</v>
      </c>
      <c r="J37" s="22">
        <f>IF(OR($A37="",$B37="",$C37=""),"",'MPTO_working_3-way'!G36)</f>
        <v>3.5882448245553631</v>
      </c>
      <c r="K37" s="17">
        <f>IF(OR($A37="",$B37="",$C37=""),"",'OddsRatio_working_3-way'!H36)</f>
        <v>2.2743090923184934</v>
      </c>
      <c r="L37" s="21">
        <f>IF(OR($A37="",$B37="",$C37=""),"",'OddsRatio_working_3-way'!I36)</f>
        <v>3.5590633411314005</v>
      </c>
      <c r="M37" s="22">
        <f>IF(OR($A37="",$B37="",$C37=""),"",'OddsRatio_working_3-way'!J36)</f>
        <v>3.5799536541202275</v>
      </c>
      <c r="N37" s="23">
        <f t="shared" si="16"/>
        <v>43.797262739674906</v>
      </c>
      <c r="O37" s="24">
        <f t="shared" si="17"/>
        <v>28.182586458573418</v>
      </c>
      <c r="P37" s="24">
        <f t="shared" si="18"/>
        <v>28.020150801751669</v>
      </c>
      <c r="Q37" t="s">
        <v>101</v>
      </c>
      <c r="R37" t="s">
        <v>108</v>
      </c>
      <c r="S37" s="48" t="s">
        <v>466</v>
      </c>
      <c r="T37" s="35">
        <v>100</v>
      </c>
      <c r="U37" s="35">
        <f t="shared" si="19"/>
        <v>67.532467532467535</v>
      </c>
      <c r="V37" s="35">
        <f t="shared" si="20"/>
        <v>67.948717948717942</v>
      </c>
      <c r="W37" s="35">
        <f t="shared" si="21"/>
        <v>61.832061068702288</v>
      </c>
      <c r="X37" s="35">
        <f t="shared" si="22"/>
        <v>70.219220982579756</v>
      </c>
      <c r="Y37" s="35">
        <f t="shared" si="23"/>
        <v>70.635471398830177</v>
      </c>
      <c r="Z37" s="35">
        <f t="shared" si="24"/>
        <v>64.518814518814509</v>
      </c>
      <c r="AA37" s="35">
        <f t="shared" si="25"/>
        <v>-2.6867534501122208</v>
      </c>
      <c r="AB37" s="35">
        <f t="shared" si="26"/>
        <v>-2.686753450112235</v>
      </c>
      <c r="AC37" s="35">
        <f t="shared" si="27"/>
        <v>-2.6867534501122208</v>
      </c>
      <c r="AF37">
        <v>2.14</v>
      </c>
      <c r="AG37">
        <v>1.77</v>
      </c>
      <c r="AJ37" t="s">
        <v>78</v>
      </c>
    </row>
    <row r="38" spans="1:36" ht="15" x14ac:dyDescent="0.25">
      <c r="A38">
        <v>3.08</v>
      </c>
      <c r="B38">
        <v>3.12</v>
      </c>
      <c r="C38">
        <v>2.62</v>
      </c>
      <c r="D38" s="20">
        <f t="shared" si="3"/>
        <v>2.6867534501122226E-2</v>
      </c>
      <c r="E38" s="17">
        <f>IF(OR($A38="",$B38="",$C38=""),"",A38*'MPTO_working_3-way'!$I37)</f>
        <v>3.1627520062634567</v>
      </c>
      <c r="F38" s="21">
        <f>IF(OR($A38="",$B38="",$C38=""),"",B38*'MPTO_working_3-way'!$I37)</f>
        <v>3.2038267076435014</v>
      </c>
      <c r="G38" s="22">
        <f>IF(OR($A38="",$B38="",$C38=""),"",C38*'MPTO_working_3-way'!$I37)</f>
        <v>2.6903929403929405</v>
      </c>
      <c r="H38" s="17">
        <f>IF(OR($A38="",$B38="",$C38=""),"",'MPTO_working_3-way'!E37)</f>
        <v>3.1673687049708068</v>
      </c>
      <c r="I38" s="21">
        <f>IF(OR($A38="",$B38="",$C38=""),"",'MPTO_working_3-way'!F37)</f>
        <v>3.2096857976627238</v>
      </c>
      <c r="J38" s="22">
        <f>IF(OR($A38="",$B38="",$C38=""),"",'MPTO_working_3-way'!G37)</f>
        <v>2.6829536658251505</v>
      </c>
      <c r="K38" s="17">
        <f>IF(OR($A38="",$B38="",$C38=""),"",'OddsRatio_working_3-way'!H37)</f>
        <v>3.1652673112894019</v>
      </c>
      <c r="L38" s="21">
        <f>IF(OR($A38="",$B38="",$C38=""),"",'OddsRatio_working_3-way'!I37)</f>
        <v>3.2069070672757372</v>
      </c>
      <c r="M38" s="22">
        <f>IF(OR($A38="",$B38="",$C38=""),"",'OddsRatio_working_3-way'!J37)</f>
        <v>2.6864101174465542</v>
      </c>
      <c r="N38" s="23">
        <f t="shared" si="16"/>
        <v>31.618033852152116</v>
      </c>
      <c r="O38" s="24">
        <f t="shared" si="17"/>
        <v>31.212674443791194</v>
      </c>
      <c r="P38" s="24">
        <f t="shared" si="18"/>
        <v>37.169291704056683</v>
      </c>
      <c r="Q38" t="s">
        <v>91</v>
      </c>
      <c r="R38" t="s">
        <v>86</v>
      </c>
      <c r="S38" s="48" t="s">
        <v>466</v>
      </c>
      <c r="T38" s="35">
        <v>100</v>
      </c>
      <c r="U38" s="35">
        <f t="shared" si="19"/>
        <v>58.333333333333336</v>
      </c>
      <c r="V38" s="35">
        <f t="shared" si="20"/>
        <v>68.75</v>
      </c>
      <c r="W38" s="35">
        <f t="shared" si="21"/>
        <v>69.6048632218845</v>
      </c>
      <c r="X38" s="35">
        <f t="shared" si="22"/>
        <v>61.645136778115493</v>
      </c>
      <c r="Y38" s="35">
        <f t="shared" si="23"/>
        <v>72.061803444782171</v>
      </c>
      <c r="Z38" s="35">
        <f t="shared" si="24"/>
        <v>72.916666666666671</v>
      </c>
      <c r="AA38" s="35">
        <f t="shared" si="25"/>
        <v>-3.3118034447821572</v>
      </c>
      <c r="AB38" s="35">
        <f t="shared" si="26"/>
        <v>-3.3118034447821714</v>
      </c>
      <c r="AC38" s="35">
        <f t="shared" si="27"/>
        <v>-3.3118034447821714</v>
      </c>
      <c r="AF38">
        <v>2.36</v>
      </c>
      <c r="AG38">
        <v>1.64</v>
      </c>
      <c r="AJ38" t="s">
        <v>78</v>
      </c>
    </row>
    <row r="39" spans="1:36" ht="15" x14ac:dyDescent="0.25">
      <c r="A39">
        <v>2.4</v>
      </c>
      <c r="B39">
        <v>3.2</v>
      </c>
      <c r="C39">
        <v>3.29</v>
      </c>
      <c r="D39" s="20">
        <f t="shared" si="3"/>
        <v>3.3118034447821687E-2</v>
      </c>
      <c r="E39" s="17">
        <f>IF(OR($A39="",$B39="",$C39=""),"",A39*'MPTO_working_3-way'!$I38)</f>
        <v>2.4794832826747721</v>
      </c>
      <c r="F39" s="21">
        <f>IF(OR($A39="",$B39="",$C39=""),"",B39*'MPTO_working_3-way'!$I38)</f>
        <v>3.3059777102330297</v>
      </c>
      <c r="G39" s="22">
        <f>IF(OR($A39="",$B39="",$C39=""),"",C39*'MPTO_working_3-way'!$I38)</f>
        <v>3.3989583333333333</v>
      </c>
      <c r="H39" s="17">
        <f>IF(OR($A39="",$B39="",$C39=""),"",'MPTO_working_3-way'!E38)</f>
        <v>2.4653171670916376</v>
      </c>
      <c r="I39" s="21">
        <f>IF(OR($A39="",$B39="",$C39=""),"",'MPTO_working_3-way'!F38)</f>
        <v>3.3171824674415356</v>
      </c>
      <c r="J39" s="22">
        <f>IF(OR($A39="",$B39="",$C39=""),"",'MPTO_working_3-way'!G38)</f>
        <v>3.4139943791885856</v>
      </c>
      <c r="K39" s="17">
        <f>IF(OR($A39="",$B39="",$C39=""),"",'OddsRatio_working_3-way'!H38)</f>
        <v>2.4715664306465905</v>
      </c>
      <c r="L39" s="21">
        <f>IF(OR($A39="",$B39="",$C39=""),"",'OddsRatio_working_3-way'!I38)</f>
        <v>3.3124615338732135</v>
      </c>
      <c r="M39" s="22">
        <f>IF(OR($A39="",$B39="",$C39=""),"",'OddsRatio_working_3-way'!J38)</f>
        <v>3.4070622329862088</v>
      </c>
      <c r="N39" s="23">
        <f t="shared" si="16"/>
        <v>40.330983757278574</v>
      </c>
      <c r="O39" s="24">
        <f t="shared" si="17"/>
        <v>30.248237817958927</v>
      </c>
      <c r="P39" s="24">
        <f t="shared" si="18"/>
        <v>29.420778424762489</v>
      </c>
      <c r="Q39" t="s">
        <v>96</v>
      </c>
      <c r="R39" t="s">
        <v>107</v>
      </c>
      <c r="S39" s="48" t="s">
        <v>466</v>
      </c>
      <c r="T39" s="35">
        <v>100</v>
      </c>
      <c r="U39" s="35">
        <f t="shared" si="19"/>
        <v>27.007299270072991</v>
      </c>
      <c r="V39" s="35">
        <f t="shared" si="20"/>
        <v>79.079497907949786</v>
      </c>
      <c r="W39" s="35">
        <f t="shared" si="21"/>
        <v>90.557129367327676</v>
      </c>
      <c r="X39" s="35">
        <f t="shared" si="22"/>
        <v>30.363372724722542</v>
      </c>
      <c r="Y39" s="35">
        <f t="shared" si="23"/>
        <v>82.435571362599333</v>
      </c>
      <c r="Z39" s="35">
        <f t="shared" si="24"/>
        <v>93.913202821977222</v>
      </c>
      <c r="AA39" s="35">
        <f t="shared" si="25"/>
        <v>-3.3560734546495503</v>
      </c>
      <c r="AB39" s="35">
        <f t="shared" si="26"/>
        <v>-3.3560734546495468</v>
      </c>
      <c r="AC39" s="35">
        <f t="shared" si="27"/>
        <v>-3.3560734546495468</v>
      </c>
      <c r="AF39">
        <v>2.2400000000000002</v>
      </c>
      <c r="AG39">
        <v>1.69</v>
      </c>
      <c r="AJ39" t="s">
        <v>78</v>
      </c>
    </row>
    <row r="40" spans="1:36" ht="15" x14ac:dyDescent="0.25">
      <c r="A40">
        <v>1.37</v>
      </c>
      <c r="B40">
        <v>4.78</v>
      </c>
      <c r="C40">
        <v>10.59</v>
      </c>
      <c r="D40" s="20">
        <f t="shared" si="3"/>
        <v>3.3560734546495441E-2</v>
      </c>
      <c r="E40" s="17">
        <f>IF(OR($A40="",$B40="",$C40=""),"",A40*'MPTO_working_3-way'!$I39)</f>
        <v>1.415978206328699</v>
      </c>
      <c r="F40" s="21">
        <f>IF(OR($A40="",$B40="",$C40=""),"",B40*'MPTO_working_3-way'!$I39)</f>
        <v>4.9404203111322484</v>
      </c>
      <c r="G40" s="22">
        <f>IF(OR($A40="",$B40="",$C40=""),"",C40*'MPTO_working_3-way'!$I39)</f>
        <v>10.945408178847387</v>
      </c>
      <c r="H40" s="17">
        <f>IF(OR($A40="",$B40="",$C40=""),"",'MPTO_working_3-way'!E39)</f>
        <v>1.3913235199568492</v>
      </c>
      <c r="I40" s="21">
        <f>IF(OR($A40="",$B40="",$C40=""),"",'MPTO_working_3-way'!F39)</f>
        <v>5.0500431652678506</v>
      </c>
      <c r="J40" s="22">
        <f>IF(OR($A40="",$B40="",$C40=""),"",'MPTO_working_3-way'!G39)</f>
        <v>12.013196042538402</v>
      </c>
      <c r="K40" s="17">
        <f>IF(OR($A40="",$B40="",$C40=""),"",'OddsRatio_working_3-way'!H39)</f>
        <v>1.3989656549769065</v>
      </c>
      <c r="L40" s="21">
        <f>IF(OR($A40="",$B40="",$C40=""),"",'OddsRatio_working_3-way'!I39)</f>
        <v>5.0759193940883973</v>
      </c>
      <c r="M40" s="22">
        <f>IF(OR($A40="",$B40="",$C40=""),"",'OddsRatio_working_3-way'!J39)</f>
        <v>11.340758462779823</v>
      </c>
      <c r="N40" s="23">
        <f t="shared" si="16"/>
        <v>70.622555879074341</v>
      </c>
      <c r="O40" s="24">
        <f t="shared" si="17"/>
        <v>20.241192793793275</v>
      </c>
      <c r="P40" s="24">
        <f t="shared" si="18"/>
        <v>9.136251327132376</v>
      </c>
      <c r="Q40" t="s">
        <v>98</v>
      </c>
      <c r="R40" t="s">
        <v>113</v>
      </c>
      <c r="S40" s="48" t="s">
        <v>466</v>
      </c>
      <c r="T40" s="35">
        <v>100</v>
      </c>
      <c r="U40" s="35">
        <f t="shared" si="19"/>
        <v>42.857142857142854</v>
      </c>
      <c r="V40" s="35">
        <f t="shared" si="20"/>
        <v>73.474801061007966</v>
      </c>
      <c r="W40" s="35">
        <f t="shared" si="21"/>
        <v>80.6949806949807</v>
      </c>
      <c r="X40" s="35">
        <f t="shared" si="22"/>
        <v>45.830218244011348</v>
      </c>
      <c r="Y40" s="35">
        <f t="shared" si="23"/>
        <v>76.447876447876453</v>
      </c>
      <c r="Z40" s="35">
        <f t="shared" si="24"/>
        <v>83.668056081849187</v>
      </c>
      <c r="AA40" s="35">
        <f t="shared" si="25"/>
        <v>-2.9730753868684943</v>
      </c>
      <c r="AB40" s="35">
        <f t="shared" si="26"/>
        <v>-2.9730753868684872</v>
      </c>
      <c r="AC40" s="35">
        <f t="shared" si="27"/>
        <v>-2.9730753868684872</v>
      </c>
      <c r="AF40">
        <v>1.98</v>
      </c>
      <c r="AG40">
        <v>1.91</v>
      </c>
      <c r="AJ40" t="s">
        <v>78</v>
      </c>
    </row>
    <row r="41" spans="1:36" s="35" customFormat="1" ht="15" x14ac:dyDescent="0.25">
      <c r="A41">
        <v>1.75</v>
      </c>
      <c r="B41">
        <v>3.77</v>
      </c>
      <c r="C41">
        <v>5.18</v>
      </c>
      <c r="D41" s="20">
        <f t="shared" si="3"/>
        <v>2.9730753868684845E-2</v>
      </c>
      <c r="E41" s="17">
        <f>IF(OR($A41="",$B41="",$C41=""),"",A41*'MPTO_working_3-way'!$I40)</f>
        <v>1.8020288192701985</v>
      </c>
      <c r="F41" s="21">
        <f>IF(OR($A41="",$B41="",$C41=""),"",B41*'MPTO_working_3-way'!$I40)</f>
        <v>3.8820849420849419</v>
      </c>
      <c r="G41" s="22">
        <f>IF(OR($A41="",$B41="",$C41=""),"",C41*'MPTO_working_3-way'!$I40)</f>
        <v>5.3340053050397875</v>
      </c>
      <c r="H41" s="17">
        <f>IF(OR($A41="",$B41="",$C41=""),"",'MPTO_working_3-way'!E40)</f>
        <v>1.7808857950572998</v>
      </c>
      <c r="I41" s="21">
        <f>IF(OR($A41="",$B41="",$C41=""),"",'MPTO_working_3-way'!F40)</f>
        <v>3.9163201732689812</v>
      </c>
      <c r="J41" s="22">
        <f>IF(OR($A41="",$B41="",$C41=""),"",'MPTO_working_3-way'!G40)</f>
        <v>5.4603053292821579</v>
      </c>
      <c r="K41" s="17">
        <f>IF(OR($A41="",$B41="",$C41=""),"",'OddsRatio_working_3-way'!H40)</f>
        <v>1.7886480118553467</v>
      </c>
      <c r="L41" s="21">
        <f>IF(OR($A41="",$B41="",$C41=""),"",'OddsRatio_working_3-way'!I40)</f>
        <v>3.9127399904524136</v>
      </c>
      <c r="M41" s="22">
        <f>IF(OR($A41="",$B41="",$C41=""),"",'OddsRatio_working_3-way'!J40)</f>
        <v>5.3953982527404669</v>
      </c>
      <c r="N41" s="23">
        <f t="shared" si="16"/>
        <v>55.493008175362526</v>
      </c>
      <c r="O41" s="24">
        <f t="shared" si="17"/>
        <v>25.759353927555551</v>
      </c>
      <c r="P41" s="24">
        <f t="shared" si="18"/>
        <v>18.747637897081933</v>
      </c>
      <c r="Q41" t="s">
        <v>97</v>
      </c>
      <c r="R41" t="s">
        <v>87</v>
      </c>
      <c r="S41" s="48" t="s">
        <v>466</v>
      </c>
      <c r="T41" s="35">
        <v>100</v>
      </c>
      <c r="U41" s="35">
        <f t="shared" si="19"/>
        <v>56.331877729257641</v>
      </c>
      <c r="V41" s="35">
        <f t="shared" si="20"/>
        <v>68.944099378881987</v>
      </c>
      <c r="W41" s="35">
        <f t="shared" si="21"/>
        <v>71.988795518207283</v>
      </c>
      <c r="X41" s="35">
        <f t="shared" si="22"/>
        <v>59.06710510291073</v>
      </c>
      <c r="Y41" s="35">
        <f t="shared" si="23"/>
        <v>71.679326752535076</v>
      </c>
      <c r="Z41" s="35">
        <f t="shared" si="24"/>
        <v>74.724022891860372</v>
      </c>
      <c r="AA41" s="35">
        <f t="shared" si="25"/>
        <v>-2.735227373653089</v>
      </c>
      <c r="AB41" s="35">
        <f t="shared" si="26"/>
        <v>-2.735227373653089</v>
      </c>
      <c r="AC41" s="35">
        <f t="shared" si="27"/>
        <v>-2.735227373653089</v>
      </c>
      <c r="AD41" s="36"/>
      <c r="AE41" s="36"/>
      <c r="AF41">
        <v>2.11</v>
      </c>
      <c r="AG41">
        <v>1.79</v>
      </c>
      <c r="AH41" s="36"/>
      <c r="AI41" s="36"/>
      <c r="AJ41" t="s">
        <v>78</v>
      </c>
    </row>
    <row r="42" spans="1:36" ht="15" x14ac:dyDescent="0.25">
      <c r="A42">
        <v>2.29</v>
      </c>
      <c r="B42">
        <v>3.22</v>
      </c>
      <c r="C42">
        <v>3.57</v>
      </c>
      <c r="D42" s="20">
        <f t="shared" si="3"/>
        <v>2.7352273736530819E-2</v>
      </c>
      <c r="E42" s="17">
        <f>IF(OR($A42="",$B42="",$C42=""),"",A42*'MPTO_working_3-way'!$I41)</f>
        <v>2.3526367068566558</v>
      </c>
      <c r="F42" s="21">
        <f>IF(OR($A42="",$B42="",$C42=""),"",B42*'MPTO_working_3-way'!$I41)</f>
        <v>3.3080743214316293</v>
      </c>
      <c r="G42" s="22">
        <f>IF(OR($A42="",$B42="",$C42=""),"",C42*'MPTO_working_3-way'!$I41)</f>
        <v>3.6676476172394148</v>
      </c>
      <c r="H42" s="17">
        <f>IF(OR($A42="",$B42="",$C42=""),"",'MPTO_working_3-way'!E41)</f>
        <v>2.3388322500102618</v>
      </c>
      <c r="I42" s="21">
        <f>IF(OR($A42="",$B42="",$C42=""),"",'MPTO_working_3-way'!F41)</f>
        <v>3.3173923603535362</v>
      </c>
      <c r="J42" s="22">
        <f>IF(OR($A42="",$B42="",$C42=""),"",'MPTO_working_3-way'!G41)</f>
        <v>3.6901101546508754</v>
      </c>
      <c r="K42" s="17">
        <f>IF(OR($A42="",$B42="",$C42=""),"",'OddsRatio_working_3-way'!H41)</f>
        <v>2.34479558891474</v>
      </c>
      <c r="L42" s="21">
        <f>IF(OR($A42="",$B42="",$C42=""),"",'OddsRatio_working_3-way'!I41)</f>
        <v>3.3142993855742042</v>
      </c>
      <c r="M42" s="22">
        <f>IF(OR($A42="",$B42="",$C42=""),"",'OddsRatio_working_3-way'!J41)</f>
        <v>3.6791664058223885</v>
      </c>
      <c r="N42" s="23">
        <f t="shared" si="16"/>
        <v>42.505500194124494</v>
      </c>
      <c r="O42" s="24">
        <f t="shared" si="17"/>
        <v>30.229066908243823</v>
      </c>
      <c r="P42" s="24">
        <f t="shared" si="18"/>
        <v>27.265432897631687</v>
      </c>
      <c r="Q42" t="s">
        <v>99</v>
      </c>
      <c r="R42" t="s">
        <v>112</v>
      </c>
      <c r="S42" s="48" t="s">
        <v>466</v>
      </c>
      <c r="T42" s="35">
        <v>100</v>
      </c>
      <c r="U42" s="35">
        <f t="shared" si="19"/>
        <v>54.337899543379002</v>
      </c>
      <c r="V42" s="35">
        <f t="shared" si="20"/>
        <v>69.879518072289159</v>
      </c>
      <c r="W42" s="35">
        <f t="shared" si="21"/>
        <v>73.045822102425873</v>
      </c>
      <c r="X42" s="35">
        <f t="shared" si="22"/>
        <v>57.074659825284968</v>
      </c>
      <c r="Y42" s="35">
        <f t="shared" si="23"/>
        <v>72.616278354195131</v>
      </c>
      <c r="Z42" s="35">
        <f t="shared" si="24"/>
        <v>75.78258238433186</v>
      </c>
      <c r="AA42" s="35">
        <f t="shared" si="25"/>
        <v>-2.7367602819059655</v>
      </c>
      <c r="AB42" s="35">
        <f t="shared" si="26"/>
        <v>-2.7367602819059726</v>
      </c>
      <c r="AC42" s="35">
        <f t="shared" si="27"/>
        <v>-2.7367602819059869</v>
      </c>
      <c r="AF42">
        <v>2.44</v>
      </c>
      <c r="AG42">
        <v>1.6</v>
      </c>
      <c r="AJ42" t="s">
        <v>78</v>
      </c>
    </row>
    <row r="43" spans="1:36" ht="15" x14ac:dyDescent="0.25">
      <c r="A43">
        <v>2.19</v>
      </c>
      <c r="B43">
        <v>3.32</v>
      </c>
      <c r="C43">
        <v>3.71</v>
      </c>
      <c r="D43" s="20">
        <f t="shared" si="3"/>
        <v>2.73676028190597E-2</v>
      </c>
      <c r="E43" s="17">
        <f>IF(OR($A43="",$B43="",$C43=""),"",A43*'MPTO_working_3-way'!$I42)</f>
        <v>2.2499350501737405</v>
      </c>
      <c r="F43" s="21">
        <f>IF(OR($A43="",$B43="",$C43=""),"",B43*'MPTO_working_3-way'!$I42)</f>
        <v>3.410860441359278</v>
      </c>
      <c r="G43" s="22">
        <f>IF(OR($A43="",$B43="",$C43=""),"",C43*'MPTO_working_3-way'!$I42)</f>
        <v>3.8115338064587116</v>
      </c>
      <c r="H43" s="17">
        <f>IF(OR($A43="",$B43="",$C43=""),"",'MPTO_working_3-way'!E42)</f>
        <v>2.2346445102813965</v>
      </c>
      <c r="I43" s="21">
        <f>IF(OR($A43="",$B43="",$C43=""),"",'MPTO_working_3-way'!F42)</f>
        <v>3.4236927446181888</v>
      </c>
      <c r="J43" s="22">
        <f>IF(OR($A43="",$B43="",$C43=""),"",'MPTO_working_3-way'!G42)</f>
        <v>3.8399619856878808</v>
      </c>
      <c r="K43" s="17">
        <f>IF(OR($A43="",$B43="",$C43=""),"",'OddsRatio_working_3-way'!H42)</f>
        <v>2.2410684766739877</v>
      </c>
      <c r="L43" s="21">
        <f>IF(OR($A43="",$B43="",$C43=""),"",'OddsRatio_working_3-way'!I42)</f>
        <v>3.4195620721711348</v>
      </c>
      <c r="M43" s="22">
        <f>IF(OR($A43="",$B43="",$C43=""),"",'OddsRatio_working_3-way'!J42)</f>
        <v>3.8262987998205946</v>
      </c>
      <c r="N43" s="23">
        <f t="shared" si="16"/>
        <v>44.445727441011229</v>
      </c>
      <c r="O43" s="24">
        <f t="shared" si="17"/>
        <v>29.3181153903056</v>
      </c>
      <c r="P43" s="24">
        <f t="shared" si="18"/>
        <v>26.236157168683178</v>
      </c>
      <c r="Q43" t="s">
        <v>102</v>
      </c>
      <c r="R43" t="s">
        <v>111</v>
      </c>
      <c r="S43" s="48" t="s">
        <v>466</v>
      </c>
      <c r="T43" s="35">
        <v>100</v>
      </c>
      <c r="U43" s="35">
        <f t="shared" si="19"/>
        <v>53.051643192488264</v>
      </c>
      <c r="V43" s="35">
        <f t="shared" si="20"/>
        <v>71.509971509971507</v>
      </c>
      <c r="W43" s="35">
        <f t="shared" si="21"/>
        <v>71.910112359550567</v>
      </c>
      <c r="X43" s="35">
        <f t="shared" si="22"/>
        <v>56.579916130477926</v>
      </c>
      <c r="Y43" s="35">
        <f t="shared" si="23"/>
        <v>75.038244447961176</v>
      </c>
      <c r="Z43" s="35">
        <f t="shared" si="24"/>
        <v>75.438385297540236</v>
      </c>
      <c r="AA43" s="35">
        <f t="shared" si="25"/>
        <v>-3.5282729379896622</v>
      </c>
      <c r="AB43" s="35">
        <f t="shared" si="26"/>
        <v>-3.5282729379896693</v>
      </c>
      <c r="AC43" s="35">
        <f t="shared" si="27"/>
        <v>-3.5282729379896693</v>
      </c>
      <c r="AF43">
        <v>2.29</v>
      </c>
      <c r="AG43">
        <v>1.68</v>
      </c>
      <c r="AJ43" t="s">
        <v>78</v>
      </c>
    </row>
    <row r="44" spans="1:36" ht="15" x14ac:dyDescent="0.25">
      <c r="A44">
        <v>2.13</v>
      </c>
      <c r="B44">
        <v>3.51</v>
      </c>
      <c r="C44">
        <v>3.56</v>
      </c>
      <c r="D44" s="20">
        <f t="shared" si="3"/>
        <v>3.5282729379896738E-2</v>
      </c>
      <c r="E44" s="17">
        <f>IF(OR($A44="",$B44="",$C44=""),"",A44*'MPTO_working_3-way'!$I43)</f>
        <v>2.2051522135791801</v>
      </c>
      <c r="F44" s="21">
        <f>IF(OR($A44="",$B44="",$C44=""),"",B44*'MPTO_working_3-way'!$I43)</f>
        <v>3.6338423801234372</v>
      </c>
      <c r="G44" s="22">
        <f>IF(OR($A44="",$B44="",$C44=""),"",C44*'MPTO_working_3-way'!$I43)</f>
        <v>3.6856065165924323</v>
      </c>
      <c r="H44" s="17">
        <f>IF(OR($A44="",$B44="",$C44=""),"",'MPTO_working_3-way'!E43)</f>
        <v>2.1847290753614015</v>
      </c>
      <c r="I44" s="21">
        <f>IF(OR($A44="",$B44="",$C44=""),"",'MPTO_working_3-way'!F43)</f>
        <v>3.661134538395681</v>
      </c>
      <c r="J44" s="22">
        <f>IF(OR($A44="",$B44="",$C44=""),"",'MPTO_working_3-way'!G43)</f>
        <v>3.715566453114469</v>
      </c>
      <c r="K44" s="17">
        <f>IF(OR($A44="",$B44="",$C44=""),"",'OddsRatio_working_3-way'!H43)</f>
        <v>2.1930832079791815</v>
      </c>
      <c r="L44" s="21">
        <f>IF(OR($A44="",$B44="",$C44=""),"",'OddsRatio_working_3-way'!I43)</f>
        <v>3.6501228779006598</v>
      </c>
      <c r="M44" s="22">
        <f>IF(OR($A44="",$B44="",$C44=""),"",'OddsRatio_working_3-way'!J43)</f>
        <v>3.7029141702891191</v>
      </c>
      <c r="N44" s="23">
        <f t="shared" si="16"/>
        <v>45.348343476793431</v>
      </c>
      <c r="O44" s="24">
        <f t="shared" si="17"/>
        <v>27.519080229507125</v>
      </c>
      <c r="P44" s="24">
        <f t="shared" si="18"/>
        <v>27.13257629369944</v>
      </c>
      <c r="Q44" t="s">
        <v>109</v>
      </c>
      <c r="R44" t="s">
        <v>94</v>
      </c>
      <c r="S44" s="48" t="s">
        <v>466</v>
      </c>
      <c r="T44" s="35">
        <v>100</v>
      </c>
      <c r="U44" s="35">
        <f t="shared" si="19"/>
        <v>48.186528497409334</v>
      </c>
      <c r="V44" s="35">
        <f t="shared" si="20"/>
        <v>72.451790633608823</v>
      </c>
      <c r="W44" s="35">
        <f t="shared" si="21"/>
        <v>76.359338061465735</v>
      </c>
      <c r="X44" s="35">
        <f t="shared" si="22"/>
        <v>51.188871304925463</v>
      </c>
      <c r="Y44" s="35">
        <f t="shared" si="23"/>
        <v>75.454133441124966</v>
      </c>
      <c r="Z44" s="35">
        <f t="shared" si="24"/>
        <v>79.361680868981864</v>
      </c>
      <c r="AA44" s="35">
        <f t="shared" si="25"/>
        <v>-3.0023428075161291</v>
      </c>
      <c r="AB44" s="35">
        <f t="shared" si="26"/>
        <v>-3.0023428075161434</v>
      </c>
      <c r="AC44" s="35">
        <f t="shared" si="27"/>
        <v>-3.0023428075161291</v>
      </c>
      <c r="AF44">
        <v>2.13</v>
      </c>
      <c r="AG44">
        <v>1.76</v>
      </c>
      <c r="AJ44" t="s">
        <v>78</v>
      </c>
    </row>
    <row r="45" spans="1:36" ht="15" x14ac:dyDescent="0.25">
      <c r="A45">
        <v>1.93</v>
      </c>
      <c r="B45">
        <v>3.63</v>
      </c>
      <c r="C45">
        <v>4.2300000000000004</v>
      </c>
      <c r="D45" s="20">
        <f t="shared" si="3"/>
        <v>3.0023428075161451E-2</v>
      </c>
      <c r="E45" s="17">
        <f>IF(OR($A45="",$B45="",$C45=""),"",A45*'MPTO_working_3-way'!$I44)</f>
        <v>1.9879452161850615</v>
      </c>
      <c r="F45" s="21">
        <f>IF(OR($A45="",$B45="",$C45=""),"",B45*'MPTO_working_3-way'!$I44)</f>
        <v>3.738985043912836</v>
      </c>
      <c r="G45" s="22">
        <f>IF(OR($A45="",$B45="",$C45=""),"",C45*'MPTO_working_3-way'!$I44)</f>
        <v>4.3569991007579336</v>
      </c>
      <c r="H45" s="17">
        <f>IF(OR($A45="",$B45="",$C45=""),"",'MPTO_working_3-way'!E44)</f>
        <v>1.9680122993808273</v>
      </c>
      <c r="I45" s="21">
        <f>IF(OR($A45="",$B45="",$C45=""),"",'MPTO_working_3-way'!F44)</f>
        <v>3.7668431901642738</v>
      </c>
      <c r="J45" s="22">
        <f>IF(OR($A45="",$B45="",$C45=""),"",'MPTO_working_3-way'!G44)</f>
        <v>4.4169843466974825</v>
      </c>
      <c r="K45" s="17">
        <f>IF(OR($A45="",$B45="",$C45=""),"",'OddsRatio_working_3-way'!H44)</f>
        <v>1.9757281064612922</v>
      </c>
      <c r="L45" s="21">
        <f>IF(OR($A45="",$B45="",$C45=""),"",'OddsRatio_working_3-way'!I44)</f>
        <v>3.7593171182722571</v>
      </c>
      <c r="M45" s="22">
        <f>IF(OR($A45="",$B45="",$C45=""),"",'OddsRatio_working_3-way'!J44)</f>
        <v>4.3888191224408333</v>
      </c>
      <c r="N45" s="23">
        <f t="shared" si="16"/>
        <v>50.303197083018013</v>
      </c>
      <c r="O45" s="24">
        <f t="shared" si="17"/>
        <v>26.745225997307099</v>
      </c>
      <c r="P45" s="24">
        <f t="shared" si="18"/>
        <v>22.951576919674881</v>
      </c>
      <c r="Q45" t="s">
        <v>104</v>
      </c>
      <c r="R45" t="s">
        <v>110</v>
      </c>
      <c r="S45" s="48" t="s">
        <v>466</v>
      </c>
      <c r="T45" s="35">
        <v>100</v>
      </c>
      <c r="U45" s="35">
        <f t="shared" si="19"/>
        <v>59.349593495934961</v>
      </c>
      <c r="V45" s="35">
        <f t="shared" si="20"/>
        <v>68.75</v>
      </c>
      <c r="W45" s="35">
        <f t="shared" si="21"/>
        <v>69.135802469135797</v>
      </c>
      <c r="X45" s="35">
        <f t="shared" si="22"/>
        <v>62.114197530864203</v>
      </c>
      <c r="Y45" s="35">
        <f t="shared" si="23"/>
        <v>71.514604034929235</v>
      </c>
      <c r="Z45" s="35">
        <f t="shared" si="24"/>
        <v>71.900406504065046</v>
      </c>
      <c r="AA45" s="35">
        <f t="shared" si="25"/>
        <v>-2.764604034929242</v>
      </c>
      <c r="AB45" s="35">
        <f t="shared" si="26"/>
        <v>-2.7646040349292349</v>
      </c>
      <c r="AC45" s="35">
        <f t="shared" si="27"/>
        <v>-2.7646040349292491</v>
      </c>
      <c r="AF45">
        <v>2.04</v>
      </c>
      <c r="AG45">
        <v>1.85</v>
      </c>
      <c r="AJ45" t="s">
        <v>78</v>
      </c>
    </row>
    <row r="46" spans="1:36" s="35" customFormat="1" ht="15" x14ac:dyDescent="0.25">
      <c r="A46">
        <v>2.46</v>
      </c>
      <c r="B46">
        <v>3.2</v>
      </c>
      <c r="C46">
        <v>3.24</v>
      </c>
      <c r="D46" s="20">
        <f t="shared" si="3"/>
        <v>2.7646040349292411E-2</v>
      </c>
      <c r="E46" s="17">
        <f>IF(OR($A46="",$B46="",$C46=""),"",A46*'MPTO_working_3-way'!$I45)</f>
        <v>2.5280092592592593</v>
      </c>
      <c r="F46" s="21">
        <f>IF(OR($A46="",$B46="",$C46=""),"",B46*'MPTO_working_3-way'!$I45)</f>
        <v>3.288467329117736</v>
      </c>
      <c r="G46" s="22">
        <f>IF(OR($A46="",$B46="",$C46=""),"",C46*'MPTO_working_3-way'!$I45)</f>
        <v>3.3295731707317078</v>
      </c>
      <c r="H46" s="17">
        <f>IF(OR($A46="",$B46="",$C46=""),"",'MPTO_working_3-way'!E45)</f>
        <v>2.5170611548846535</v>
      </c>
      <c r="I46" s="21">
        <f>IF(OR($A46="",$B46="",$C46=""),"",'MPTO_working_3-way'!F45)</f>
        <v>3.2972324494270473</v>
      </c>
      <c r="J46" s="22">
        <f>IF(OR($A46="",$B46="",$C46=""),"",'MPTO_working_3-way'!G45)</f>
        <v>3.3397163269154224</v>
      </c>
      <c r="K46" s="17">
        <f>IF(OR($A46="",$B46="",$C46=""),"",'OddsRatio_working_3-way'!H45)</f>
        <v>2.5219654473654378</v>
      </c>
      <c r="L46" s="21">
        <f>IF(OR($A46="",$B46="",$C46=""),"",'OddsRatio_working_3-way'!I45)</f>
        <v>3.2933725919205217</v>
      </c>
      <c r="M46" s="22">
        <f>IF(OR($A46="",$B46="",$C46=""),"",'OddsRatio_working_3-way'!J45)</f>
        <v>3.3350702754099868</v>
      </c>
      <c r="N46" s="23">
        <f t="shared" si="16"/>
        <v>39.556817141287425</v>
      </c>
      <c r="O46" s="24">
        <f t="shared" si="17"/>
        <v>30.409303177364706</v>
      </c>
      <c r="P46" s="24">
        <f t="shared" si="18"/>
        <v>30.033879681347859</v>
      </c>
      <c r="Q46" t="s">
        <v>106</v>
      </c>
      <c r="R46" t="s">
        <v>103</v>
      </c>
      <c r="S46" s="48" t="s">
        <v>466</v>
      </c>
      <c r="T46" s="35">
        <v>100</v>
      </c>
      <c r="U46" s="35">
        <f t="shared" si="19"/>
        <v>59.183673469387763</v>
      </c>
      <c r="V46" s="35">
        <f t="shared" si="20"/>
        <v>70.930232558139537</v>
      </c>
      <c r="W46" s="35">
        <f t="shared" si="21"/>
        <v>67.21311475409837</v>
      </c>
      <c r="X46" s="35">
        <f t="shared" si="22"/>
        <v>61.856652687762107</v>
      </c>
      <c r="Y46" s="35">
        <f t="shared" si="23"/>
        <v>73.603211776513874</v>
      </c>
      <c r="Z46" s="35">
        <f t="shared" si="24"/>
        <v>69.886093972472707</v>
      </c>
      <c r="AA46" s="35">
        <f t="shared" si="25"/>
        <v>-2.6729792183743442</v>
      </c>
      <c r="AB46" s="35">
        <f t="shared" si="26"/>
        <v>-2.6729792183743371</v>
      </c>
      <c r="AC46" s="35">
        <f t="shared" si="27"/>
        <v>-2.6729792183743371</v>
      </c>
      <c r="AD46" s="36"/>
      <c r="AE46" s="36"/>
      <c r="AF46">
        <v>2.4300000000000002</v>
      </c>
      <c r="AG46">
        <v>1.61</v>
      </c>
      <c r="AH46" s="36"/>
      <c r="AI46" s="36"/>
      <c r="AJ46" t="s">
        <v>78</v>
      </c>
    </row>
    <row r="47" spans="1:36" ht="15" x14ac:dyDescent="0.25">
      <c r="A47">
        <v>2.4500000000000002</v>
      </c>
      <c r="B47">
        <v>3.44</v>
      </c>
      <c r="C47">
        <v>3.05</v>
      </c>
      <c r="D47" s="20">
        <f t="shared" si="3"/>
        <v>2.6729792183743495E-2</v>
      </c>
      <c r="E47" s="17">
        <f>IF(OR($A47="",$B47="",$C47=""),"",A47*'MPTO_working_3-way'!$I46)</f>
        <v>2.5154879908501719</v>
      </c>
      <c r="F47" s="21">
        <f>IF(OR($A47="",$B47="",$C47=""),"",B47*'MPTO_working_3-way'!$I46)</f>
        <v>3.5319504851120778</v>
      </c>
      <c r="G47" s="22">
        <f>IF(OR($A47="",$B47="",$C47=""),"",C47*'MPTO_working_3-way'!$I46)</f>
        <v>3.1315258661604175</v>
      </c>
      <c r="H47" s="17">
        <f>IF(OR($A47="",$B47="",$C47=""),"",'MPTO_working_3-way'!E46)</f>
        <v>2.5046753862593341</v>
      </c>
      <c r="I47" s="21">
        <f>IF(OR($A47="",$B47="",$C47=""),"",'MPTO_working_3-way'!F46)</f>
        <v>3.5487703861870932</v>
      </c>
      <c r="J47" s="22">
        <f>IF(OR($A47="",$B47="",$C47=""),"",'MPTO_working_3-way'!G46)</f>
        <v>3.1351999642231334</v>
      </c>
      <c r="K47" s="17">
        <f>IF(OR($A47="",$B47="",$C47=""),"",'OddsRatio_working_3-way'!H46)</f>
        <v>2.50956975946219</v>
      </c>
      <c r="L47" s="21">
        <f>IF(OR($A47="",$B47="",$C47=""),"",'OddsRatio_working_3-way'!I46)</f>
        <v>3.5402415262674087</v>
      </c>
      <c r="M47" s="22">
        <f>IF(OR($A47="",$B47="",$C47=""),"",'OddsRatio_working_3-way'!J46)</f>
        <v>3.1342193151017161</v>
      </c>
      <c r="N47" s="23">
        <f t="shared" si="16"/>
        <v>39.75371791228568</v>
      </c>
      <c r="O47" s="24">
        <f t="shared" si="17"/>
        <v>28.312967699156953</v>
      </c>
      <c r="P47" s="24">
        <f t="shared" si="18"/>
        <v>31.933314388557356</v>
      </c>
      <c r="Q47" t="s">
        <v>92</v>
      </c>
      <c r="R47" t="s">
        <v>100</v>
      </c>
      <c r="S47" s="48" t="s">
        <v>466</v>
      </c>
      <c r="T47" s="35">
        <v>100</v>
      </c>
      <c r="U47" s="35">
        <f t="shared" si="19"/>
        <v>48.717948717948723</v>
      </c>
      <c r="V47" s="35">
        <f t="shared" si="20"/>
        <v>74.293059125964007</v>
      </c>
      <c r="W47" s="35">
        <f t="shared" si="21"/>
        <v>73.474801061007966</v>
      </c>
      <c r="X47" s="35">
        <f t="shared" si="22"/>
        <v>52.232139813028034</v>
      </c>
      <c r="Y47" s="35">
        <f t="shared" si="23"/>
        <v>77.807250221043333</v>
      </c>
      <c r="Z47" s="35">
        <f t="shared" si="24"/>
        <v>76.988992156087278</v>
      </c>
      <c r="AA47" s="35">
        <f t="shared" si="25"/>
        <v>-3.5141910950793118</v>
      </c>
      <c r="AB47" s="35">
        <f t="shared" si="26"/>
        <v>-3.514191095079326</v>
      </c>
      <c r="AC47" s="35">
        <f t="shared" si="27"/>
        <v>-3.5141910950793118</v>
      </c>
      <c r="AF47">
        <v>2.0499999999999998</v>
      </c>
      <c r="AG47">
        <v>1.85</v>
      </c>
      <c r="AJ47" t="s">
        <v>78</v>
      </c>
    </row>
    <row r="48" spans="1:36" ht="15" x14ac:dyDescent="0.25">
      <c r="A48">
        <v>1.95</v>
      </c>
      <c r="B48">
        <v>3.89</v>
      </c>
      <c r="C48">
        <v>3.77</v>
      </c>
      <c r="D48" s="20">
        <f t="shared" si="3"/>
        <v>3.5141910950793331E-2</v>
      </c>
      <c r="E48" s="17">
        <f>IF(OR($A48="",$B48="",$C48=""),"",A48*'MPTO_working_3-way'!$I47)</f>
        <v>2.0185267263540467</v>
      </c>
      <c r="F48" s="21">
        <f>IF(OR($A48="",$B48="",$C48=""),"",B48*'MPTO_working_3-way'!$I47)</f>
        <v>4.0267020335985864</v>
      </c>
      <c r="G48" s="22">
        <f>IF(OR($A48="",$B48="",$C48=""),"",C48*'MPTO_working_3-way'!$I47)</f>
        <v>3.902485004284491</v>
      </c>
      <c r="H48" s="17">
        <f>IF(OR($A48="",$B48="",$C48=""),"",'MPTO_working_3-way'!E47)</f>
        <v>1.9955836038457877</v>
      </c>
      <c r="I48" s="21">
        <f>IF(OR($A48="",$B48="",$C48=""),"",'MPTO_working_3-way'!F47)</f>
        <v>4.0757197249250412</v>
      </c>
      <c r="J48" s="22">
        <f>IF(OR($A48="",$B48="",$C48=""),"",'MPTO_working_3-way'!G47)</f>
        <v>3.9441816405141075</v>
      </c>
      <c r="K48" s="17">
        <f>IF(OR($A48="",$B48="",$C48=""),"",'OddsRatio_working_3-way'!H47)</f>
        <v>2.0044386765236055</v>
      </c>
      <c r="L48" s="21">
        <f>IF(OR($A48="",$B48="",$C48=""),"",'OddsRatio_working_3-way'!I47)</f>
        <v>4.0556081843718115</v>
      </c>
      <c r="M48" s="22">
        <f>IF(OR($A48="",$B48="",$C48=""),"",'OddsRatio_working_3-way'!J47)</f>
        <v>3.9287317199688294</v>
      </c>
      <c r="N48" s="23">
        <f t="shared" si="16"/>
        <v>49.541082956391904</v>
      </c>
      <c r="O48" s="24">
        <f t="shared" si="17"/>
        <v>24.834218962715727</v>
      </c>
      <c r="P48" s="24">
        <f t="shared" si="18"/>
        <v>25.624698080892355</v>
      </c>
      <c r="Q48" t="s">
        <v>71</v>
      </c>
      <c r="R48" t="s">
        <v>124</v>
      </c>
      <c r="S48" s="48" t="s">
        <v>466</v>
      </c>
      <c r="T48" s="35">
        <v>100</v>
      </c>
      <c r="U48" s="35">
        <f t="shared" si="19"/>
        <v>65.986394557823132</v>
      </c>
      <c r="V48" s="35">
        <f t="shared" si="20"/>
        <v>70.238095238095241</v>
      </c>
      <c r="W48" s="35">
        <f t="shared" si="21"/>
        <v>60.474308300395251</v>
      </c>
      <c r="X48" s="35">
        <f t="shared" si="22"/>
        <v>69.287596461509509</v>
      </c>
      <c r="Y48" s="35">
        <f t="shared" si="23"/>
        <v>73.539297141781617</v>
      </c>
      <c r="Z48" s="35">
        <f t="shared" si="24"/>
        <v>63.775510204081634</v>
      </c>
      <c r="AA48" s="35">
        <f t="shared" si="25"/>
        <v>-3.3012019036863762</v>
      </c>
      <c r="AB48" s="35">
        <f t="shared" si="26"/>
        <v>-3.3012019036863762</v>
      </c>
      <c r="AC48" s="35">
        <f t="shared" si="27"/>
        <v>-3.3012019036863833</v>
      </c>
      <c r="AF48">
        <v>1.79</v>
      </c>
      <c r="AG48">
        <v>2.08</v>
      </c>
      <c r="AJ48" t="s">
        <v>82</v>
      </c>
    </row>
    <row r="49" spans="1:36" ht="15" x14ac:dyDescent="0.25">
      <c r="A49">
        <v>2.94</v>
      </c>
      <c r="B49">
        <v>3.36</v>
      </c>
      <c r="C49">
        <v>2.5299999999999998</v>
      </c>
      <c r="D49" s="20">
        <f t="shared" si="3"/>
        <v>3.3012019036863904E-2</v>
      </c>
      <c r="E49" s="17">
        <f>IF(OR($A49="",$B49="",$C49=""),"",A49*'MPTO_working_3-way'!$I48)</f>
        <v>3.0370553359683798</v>
      </c>
      <c r="F49" s="21">
        <f>IF(OR($A49="",$B49="",$C49=""),"",B49*'MPTO_working_3-way'!$I48)</f>
        <v>3.4709203839638625</v>
      </c>
      <c r="G49" s="22">
        <f>IF(OR($A49="",$B49="",$C49=""),"",C49*'MPTO_working_3-way'!$I48)</f>
        <v>2.6135204081632657</v>
      </c>
      <c r="H49" s="17">
        <f>IF(OR($A49="",$B49="",$C49=""),"",'MPTO_working_3-way'!E48)</f>
        <v>3.0382942221677598</v>
      </c>
      <c r="I49" s="21">
        <f>IF(OR($A49="",$B49="",$C49=""),"",'MPTO_working_3-way'!F48)</f>
        <v>3.4890004221586381</v>
      </c>
      <c r="J49" s="22">
        <f>IF(OR($A49="",$B49="",$C49=""),"",'MPTO_working_3-way'!G48)</f>
        <v>2.6024526354460056</v>
      </c>
      <c r="K49" s="17">
        <f>IF(OR($A49="",$B49="",$C49=""),"",'OddsRatio_working_3-way'!H48)</f>
        <v>3.0383852973800893</v>
      </c>
      <c r="L49" s="21">
        <f>IF(OR($A49="",$B49="",$C49=""),"",'OddsRatio_working_3-way'!I48)</f>
        <v>3.4796852071221704</v>
      </c>
      <c r="M49" s="22">
        <f>IF(OR($A49="",$B49="",$C49=""),"",'OddsRatio_working_3-way'!J48)</f>
        <v>2.6075925283461521</v>
      </c>
      <c r="N49" s="23">
        <f t="shared" si="16"/>
        <v>32.926630876850496</v>
      </c>
      <c r="O49" s="24">
        <f t="shared" si="17"/>
        <v>28.810802017244182</v>
      </c>
      <c r="P49" s="24">
        <f t="shared" si="18"/>
        <v>38.262567105905312</v>
      </c>
      <c r="Q49" t="s">
        <v>85</v>
      </c>
      <c r="R49" t="s">
        <v>135</v>
      </c>
      <c r="S49" s="48" t="s">
        <v>466</v>
      </c>
      <c r="T49" s="35">
        <v>100</v>
      </c>
      <c r="U49" s="35">
        <f t="shared" si="19"/>
        <v>39.759036144578317</v>
      </c>
      <c r="V49" s="35">
        <f t="shared" si="20"/>
        <v>74.025974025974023</v>
      </c>
      <c r="W49" s="35">
        <f t="shared" si="21"/>
        <v>82.57839721254355</v>
      </c>
      <c r="X49" s="35">
        <f t="shared" si="22"/>
        <v>43.395628761482421</v>
      </c>
      <c r="Y49" s="35">
        <f t="shared" si="23"/>
        <v>77.662566642878133</v>
      </c>
      <c r="Z49" s="35">
        <f t="shared" si="24"/>
        <v>86.21498982944766</v>
      </c>
      <c r="AA49" s="35">
        <f t="shared" si="25"/>
        <v>-3.6365926169041032</v>
      </c>
      <c r="AB49" s="35">
        <f t="shared" si="26"/>
        <v>-3.6365926169041103</v>
      </c>
      <c r="AC49" s="35">
        <f t="shared" si="27"/>
        <v>-3.6365926169041103</v>
      </c>
      <c r="AF49">
        <v>2.1800000000000002</v>
      </c>
      <c r="AG49">
        <v>1.73</v>
      </c>
      <c r="AJ49" t="s">
        <v>82</v>
      </c>
    </row>
    <row r="50" spans="1:36" ht="15" x14ac:dyDescent="0.25">
      <c r="A50">
        <v>1.66</v>
      </c>
      <c r="B50">
        <v>3.85</v>
      </c>
      <c r="C50">
        <v>5.74</v>
      </c>
      <c r="D50" s="20">
        <f t="shared" si="3"/>
        <v>3.6365926169040996E-2</v>
      </c>
      <c r="E50" s="17">
        <f>IF(OR($A50="",$B50="",$C50=""),"",A50*'MPTO_working_3-way'!$I49)</f>
        <v>1.7203674374406079</v>
      </c>
      <c r="F50" s="21">
        <f>IF(OR($A50="",$B50="",$C50=""),"",B50*'MPTO_working_3-way'!$I49)</f>
        <v>3.9900088157508078</v>
      </c>
      <c r="G50" s="22">
        <f>IF(OR($A50="",$B50="",$C50=""),"",C50*'MPTO_working_3-way'!$I49)</f>
        <v>5.9487404162102955</v>
      </c>
      <c r="H50" s="17">
        <f>IF(OR($A50="",$B50="",$C50=""),"",'MPTO_working_3-way'!E49)</f>
        <v>1.6940892761318989</v>
      </c>
      <c r="I50" s="21">
        <f>IF(OR($A50="",$B50="",$C50=""),"",'MPTO_working_3-way'!F49)</f>
        <v>4.0384739867763324</v>
      </c>
      <c r="J50" s="22">
        <f>IF(OR($A50="",$B50="",$C50=""),"",'MPTO_working_3-way'!G49)</f>
        <v>6.1692578146459365</v>
      </c>
      <c r="K50" s="17">
        <f>IF(OR($A50="",$B50="",$C50=""),"",'OddsRatio_working_3-way'!H49)</f>
        <v>1.7033849065607312</v>
      </c>
      <c r="L50" s="21">
        <f>IF(OR($A50="",$B50="",$C50=""),"",'OddsRatio_working_3-way'!I49)</f>
        <v>4.0373439146940688</v>
      </c>
      <c r="M50" s="22">
        <f>IF(OR($A50="",$B50="",$C50=""),"",'OddsRatio_working_3-way'!J49)</f>
        <v>6.0515825107543435</v>
      </c>
      <c r="N50" s="23">
        <f t="shared" si="16"/>
        <v>58.127117395787309</v>
      </c>
      <c r="O50" s="24">
        <f t="shared" si="17"/>
        <v>25.062601266755046</v>
      </c>
      <c r="P50" s="24">
        <f t="shared" si="18"/>
        <v>16.810281337457653</v>
      </c>
      <c r="Q50" t="s">
        <v>129</v>
      </c>
      <c r="R50" t="s">
        <v>133</v>
      </c>
      <c r="S50" s="48" t="s">
        <v>466</v>
      </c>
      <c r="T50" s="35">
        <v>100</v>
      </c>
      <c r="U50" s="35">
        <f t="shared" si="19"/>
        <v>45.945945945945937</v>
      </c>
      <c r="V50" s="35">
        <f t="shared" si="20"/>
        <v>73.544973544973558</v>
      </c>
      <c r="W50" s="35">
        <f t="shared" si="21"/>
        <v>76.851851851851848</v>
      </c>
      <c r="X50" s="35">
        <f t="shared" si="22"/>
        <v>49.603174603174608</v>
      </c>
      <c r="Y50" s="35">
        <f t="shared" si="23"/>
        <v>77.202202202202201</v>
      </c>
      <c r="Z50" s="35">
        <f t="shared" si="24"/>
        <v>80.509080509080505</v>
      </c>
      <c r="AA50" s="35">
        <f t="shared" si="25"/>
        <v>-3.6572286572286714</v>
      </c>
      <c r="AB50" s="35">
        <f t="shared" si="26"/>
        <v>-3.657228657228643</v>
      </c>
      <c r="AC50" s="35">
        <f t="shared" si="27"/>
        <v>-3.6572286572286572</v>
      </c>
      <c r="AF50">
        <v>2.0699999999999998</v>
      </c>
      <c r="AG50">
        <v>1.8</v>
      </c>
      <c r="AJ50" t="s">
        <v>82</v>
      </c>
    </row>
    <row r="51" spans="1:36" ht="15" x14ac:dyDescent="0.25">
      <c r="A51">
        <v>1.85</v>
      </c>
      <c r="B51">
        <v>3.78</v>
      </c>
      <c r="C51">
        <v>4.32</v>
      </c>
      <c r="D51" s="20">
        <f t="shared" si="3"/>
        <v>3.6572286572286394E-2</v>
      </c>
      <c r="E51" s="17">
        <f>IF(OR($A51="",$B51="",$C51=""),"",A51*'MPTO_working_3-way'!$I50)</f>
        <v>1.91765873015873</v>
      </c>
      <c r="F51" s="21">
        <f>IF(OR($A51="",$B51="",$C51=""),"",B51*'MPTO_working_3-way'!$I50)</f>
        <v>3.9182432432432424</v>
      </c>
      <c r="G51" s="22">
        <f>IF(OR($A51="",$B51="",$C51=""),"",C51*'MPTO_working_3-way'!$I50)</f>
        <v>4.4779922779922776</v>
      </c>
      <c r="H51" s="17">
        <f>IF(OR($A51="",$B51="",$C51=""),"",'MPTO_working_3-way'!E50)</f>
        <v>1.8926855673590905</v>
      </c>
      <c r="I51" s="21">
        <f>IF(OR($A51="",$B51="",$C51=""),"",'MPTO_working_3-way'!F50)</f>
        <v>3.9626009349766247</v>
      </c>
      <c r="J51" s="22">
        <f>IF(OR($A51="",$B51="",$C51=""),"",'MPTO_working_3-way'!G50)</f>
        <v>4.5601565047277459</v>
      </c>
      <c r="K51" s="17">
        <f>IF(OR($A51="",$B51="",$C51=""),"",'OddsRatio_working_3-way'!H50)</f>
        <v>1.9020138978714431</v>
      </c>
      <c r="L51" s="21">
        <f>IF(OR($A51="",$B51="",$C51=""),"",'OddsRatio_working_3-way'!I50)</f>
        <v>3.9501160424501318</v>
      </c>
      <c r="M51" s="22">
        <f>IF(OR($A51="",$B51="",$C51=""),"",'OddsRatio_working_3-way'!J50)</f>
        <v>4.5231601658037555</v>
      </c>
      <c r="N51" s="23">
        <f t="shared" si="16"/>
        <v>52.146921883083294</v>
      </c>
      <c r="O51" s="24">
        <f t="shared" si="17"/>
        <v>25.521641662355581</v>
      </c>
      <c r="P51" s="24">
        <f t="shared" si="18"/>
        <v>22.331436454561132</v>
      </c>
      <c r="Q51" t="s">
        <v>115</v>
      </c>
      <c r="R51" t="s">
        <v>120</v>
      </c>
      <c r="S51" s="48" t="s">
        <v>466</v>
      </c>
      <c r="T51" s="35">
        <v>100</v>
      </c>
      <c r="U51" s="35">
        <f t="shared" si="19"/>
        <v>74.683544303797461</v>
      </c>
      <c r="V51" s="35">
        <f t="shared" si="20"/>
        <v>72.527472527472526</v>
      </c>
      <c r="W51" s="35">
        <f t="shared" si="21"/>
        <v>49.238578680203041</v>
      </c>
      <c r="X51" s="35">
        <f t="shared" si="22"/>
        <v>78.233948792324412</v>
      </c>
      <c r="Y51" s="35">
        <f t="shared" si="23"/>
        <v>76.077877015999491</v>
      </c>
      <c r="Z51" s="35">
        <f t="shared" si="24"/>
        <v>52.788983168729999</v>
      </c>
      <c r="AA51" s="35">
        <f t="shared" si="25"/>
        <v>-3.5504044885269508</v>
      </c>
      <c r="AB51" s="35">
        <f t="shared" si="26"/>
        <v>-3.550404488526965</v>
      </c>
      <c r="AC51" s="35">
        <f t="shared" si="27"/>
        <v>-3.5504044885269579</v>
      </c>
      <c r="AF51">
        <v>1.92</v>
      </c>
      <c r="AG51">
        <v>1.95</v>
      </c>
      <c r="AJ51" t="s">
        <v>82</v>
      </c>
    </row>
    <row r="52" spans="1:36" ht="15" x14ac:dyDescent="0.25">
      <c r="A52">
        <v>3.95</v>
      </c>
      <c r="B52">
        <v>3.64</v>
      </c>
      <c r="C52">
        <v>1.97</v>
      </c>
      <c r="D52" s="20">
        <f t="shared" si="3"/>
        <v>3.5504044885269481E-2</v>
      </c>
      <c r="E52" s="17">
        <f>IF(OR($A52="",$B52="",$C52=""),"",A52*'MPTO_working_3-way'!$I51)</f>
        <v>4.0902409772968147</v>
      </c>
      <c r="F52" s="21">
        <f>IF(OR($A52="",$B52="",$C52=""),"",B52*'MPTO_working_3-way'!$I51)</f>
        <v>3.7692347233823811</v>
      </c>
      <c r="G52" s="22">
        <f>IF(OR($A52="",$B52="",$C52=""),"",C52*'MPTO_working_3-way'!$I51)</f>
        <v>2.0399429684239809</v>
      </c>
      <c r="H52" s="17">
        <f>IF(OR($A52="",$B52="",$C52=""),"",'MPTO_working_3-way'!E51)</f>
        <v>4.1437057828735497</v>
      </c>
      <c r="I52" s="21">
        <f>IF(OR($A52="",$B52="",$C52=""),"",'MPTO_working_3-way'!F51)</f>
        <v>3.8038637602814105</v>
      </c>
      <c r="J52" s="22">
        <f>IF(OR($A52="",$B52="",$C52=""),"",'MPTO_working_3-way'!G51)</f>
        <v>2.0170255856150106</v>
      </c>
      <c r="K52" s="17">
        <f>IF(OR($A52="",$B52="",$C52=""),"",'OddsRatio_working_3-way'!H51)</f>
        <v>4.120150504793112</v>
      </c>
      <c r="L52" s="21">
        <f>IF(OR($A52="",$B52="",$C52=""),"",'OddsRatio_working_3-way'!I51)</f>
        <v>3.7922702822555303</v>
      </c>
      <c r="M52" s="22">
        <f>IF(OR($A52="",$B52="",$C52=""),"",'OddsRatio_working_3-way'!J51)</f>
        <v>2.0259477931014636</v>
      </c>
      <c r="N52" s="23">
        <f t="shared" si="16"/>
        <v>24.448437281582528</v>
      </c>
      <c r="O52" s="24">
        <f t="shared" si="17"/>
        <v>26.530584412706315</v>
      </c>
      <c r="P52" s="24">
        <f t="shared" si="18"/>
        <v>49.020978305711161</v>
      </c>
      <c r="Q52" t="s">
        <v>117</v>
      </c>
      <c r="R52" t="s">
        <v>122</v>
      </c>
      <c r="S52" s="48" t="s">
        <v>466</v>
      </c>
      <c r="T52" s="35">
        <v>100</v>
      </c>
      <c r="U52" s="35">
        <f t="shared" si="19"/>
        <v>47.643979057591622</v>
      </c>
      <c r="V52" s="35">
        <f t="shared" si="20"/>
        <v>71.014492753623188</v>
      </c>
      <c r="W52" s="35">
        <f t="shared" si="21"/>
        <v>77.924944812362028</v>
      </c>
      <c r="X52" s="35">
        <f t="shared" si="22"/>
        <v>51.060562434014777</v>
      </c>
      <c r="Y52" s="35">
        <f t="shared" si="23"/>
        <v>74.43107613004635</v>
      </c>
      <c r="Z52" s="35">
        <f t="shared" si="24"/>
        <v>81.34152818878519</v>
      </c>
      <c r="AA52" s="35">
        <f t="shared" si="25"/>
        <v>-3.416583376423155</v>
      </c>
      <c r="AB52" s="35">
        <f t="shared" si="26"/>
        <v>-3.4165833764231621</v>
      </c>
      <c r="AC52" s="35">
        <f t="shared" si="27"/>
        <v>-3.4165833764231621</v>
      </c>
      <c r="AF52">
        <v>1.93</v>
      </c>
      <c r="AG52">
        <v>1.93</v>
      </c>
      <c r="AJ52" t="s">
        <v>82</v>
      </c>
    </row>
    <row r="53" spans="1:36" s="35" customFormat="1" ht="15" x14ac:dyDescent="0.25">
      <c r="A53">
        <v>1.91</v>
      </c>
      <c r="B53">
        <v>3.45</v>
      </c>
      <c r="C53">
        <v>4.53</v>
      </c>
      <c r="D53" s="20">
        <f t="shared" si="3"/>
        <v>3.4165833764231657E-2</v>
      </c>
      <c r="E53" s="17">
        <f>IF(OR($A53="",$B53="",$C53=""),"",A53*'MPTO_working_3-way'!$I52)</f>
        <v>1.9752567424896823</v>
      </c>
      <c r="F53" s="21">
        <f>IF(OR($A53="",$B53="",$C53=""),"",B53*'MPTO_working_3-way'!$I52)</f>
        <v>3.5678721264865993</v>
      </c>
      <c r="G53" s="22">
        <f>IF(OR($A53="",$B53="",$C53=""),"",C53*'MPTO_working_3-way'!$I52)</f>
        <v>4.6847712269519697</v>
      </c>
      <c r="H53" s="17">
        <f>IF(OR($A53="",$B53="",$C53=""),"",'MPTO_working_3-way'!E52)</f>
        <v>1.952470624248416</v>
      </c>
      <c r="I53" s="21">
        <f>IF(OR($A53="",$B53="",$C53=""),"",'MPTO_working_3-way'!F52)</f>
        <v>3.5910967362398947</v>
      </c>
      <c r="J53" s="22">
        <f>IF(OR($A53="",$B53="",$C53=""),"",'MPTO_working_3-way'!G52)</f>
        <v>4.7764173231811284</v>
      </c>
      <c r="K53" s="17">
        <f>IF(OR($A53="",$B53="",$C53=""),"",'OddsRatio_working_3-way'!H52)</f>
        <v>1.9613388923469195</v>
      </c>
      <c r="L53" s="21">
        <f>IF(OR($A53="",$B53="",$C53=""),"",'OddsRatio_working_3-way'!I52)</f>
        <v>3.5882200947801666</v>
      </c>
      <c r="M53" s="22">
        <f>IF(OR($A53="",$B53="",$C53=""),"",'OddsRatio_working_3-way'!J52)</f>
        <v>4.7291497692138744</v>
      </c>
      <c r="N53" s="23">
        <f t="shared" si="16"/>
        <v>50.626330162000365</v>
      </c>
      <c r="O53" s="24">
        <f t="shared" si="17"/>
        <v>28.027910321571213</v>
      </c>
      <c r="P53" s="24">
        <f t="shared" si="18"/>
        <v>21.345759516428409</v>
      </c>
      <c r="Q53" t="s">
        <v>116</v>
      </c>
      <c r="R53" t="s">
        <v>114</v>
      </c>
      <c r="S53" s="48" t="s">
        <v>466</v>
      </c>
      <c r="T53" s="35">
        <v>100</v>
      </c>
      <c r="U53" s="35">
        <f t="shared" si="19"/>
        <v>45.355191256830594</v>
      </c>
      <c r="V53" s="35">
        <f t="shared" si="20"/>
        <v>72.451790633608823</v>
      </c>
      <c r="W53" s="35">
        <f t="shared" si="21"/>
        <v>78.768577494692153</v>
      </c>
      <c r="X53" s="35">
        <f t="shared" si="22"/>
        <v>48.779631871699038</v>
      </c>
      <c r="Y53" s="35">
        <f t="shared" si="23"/>
        <v>75.876231248477239</v>
      </c>
      <c r="Z53" s="35">
        <f t="shared" si="24"/>
        <v>82.193018109560583</v>
      </c>
      <c r="AA53" s="35">
        <f t="shared" si="25"/>
        <v>-3.4244406148684448</v>
      </c>
      <c r="AB53" s="35">
        <f t="shared" si="26"/>
        <v>-3.4244406148684163</v>
      </c>
      <c r="AC53" s="35">
        <f t="shared" si="27"/>
        <v>-3.4244406148684305</v>
      </c>
      <c r="AD53" s="36"/>
      <c r="AE53" s="36"/>
      <c r="AF53">
        <v>2.1800000000000002</v>
      </c>
      <c r="AG53">
        <v>1.73</v>
      </c>
      <c r="AH53" s="36"/>
      <c r="AI53" s="36"/>
      <c r="AJ53" t="s">
        <v>82</v>
      </c>
    </row>
    <row r="54" spans="1:36" ht="15" x14ac:dyDescent="0.25">
      <c r="A54">
        <v>1.83</v>
      </c>
      <c r="B54">
        <v>3.63</v>
      </c>
      <c r="C54">
        <v>4.71</v>
      </c>
      <c r="D54" s="20">
        <f t="shared" si="3"/>
        <v>3.4244406148684403E-2</v>
      </c>
      <c r="E54" s="17">
        <f>IF(OR($A54="",$B54="",$C54=""),"",A54*'MPTO_working_3-way'!$I53)</f>
        <v>1.8926672632520924</v>
      </c>
      <c r="F54" s="21">
        <f>IF(OR($A54="",$B54="",$C54=""),"",B54*'MPTO_working_3-way'!$I53)</f>
        <v>3.7543071943197242</v>
      </c>
      <c r="G54" s="22">
        <f>IF(OR($A54="",$B54="",$C54=""),"",C54*'MPTO_working_3-way'!$I53)</f>
        <v>4.8712911529603034</v>
      </c>
      <c r="H54" s="17">
        <f>IF(OR($A54="",$B54="",$C54=""),"",'MPTO_working_3-way'!E53)</f>
        <v>1.8690425947719833</v>
      </c>
      <c r="I54" s="21">
        <f>IF(OR($A54="",$B54="",$C54=""),"",'MPTO_working_3-way'!F53)</f>
        <v>3.7869135321023468</v>
      </c>
      <c r="J54" s="22">
        <f>IF(OR($A54="",$B54="",$C54=""),"",'MPTO_working_3-way'!G53)</f>
        <v>4.9776150924161344</v>
      </c>
      <c r="K54" s="17">
        <f>IF(OR($A54="",$B54="",$C54=""),"",'OddsRatio_working_3-way'!H53)</f>
        <v>1.8779261035300863</v>
      </c>
      <c r="L54" s="21">
        <f>IF(OR($A54="",$B54="",$C54=""),"",'OddsRatio_working_3-way'!I53)</f>
        <v>3.7818622316676231</v>
      </c>
      <c r="M54" s="22">
        <f>IF(OR($A54="",$B54="",$C54=""),"",'OddsRatio_working_3-way'!J53)</f>
        <v>4.924223908550144</v>
      </c>
      <c r="N54" s="23">
        <f t="shared" si="16"/>
        <v>52.835488805451256</v>
      </c>
      <c r="O54" s="24">
        <f t="shared" si="17"/>
        <v>26.636072868863859</v>
      </c>
      <c r="P54" s="24">
        <f t="shared" si="18"/>
        <v>20.528438325684885</v>
      </c>
      <c r="Q54" t="s">
        <v>118</v>
      </c>
      <c r="R54" t="s">
        <v>126</v>
      </c>
      <c r="S54" s="48" t="s">
        <v>466</v>
      </c>
      <c r="T54" s="35">
        <v>100</v>
      </c>
      <c r="U54" s="35">
        <f t="shared" si="19"/>
        <v>64.788732394366207</v>
      </c>
      <c r="V54" s="35">
        <f t="shared" si="20"/>
        <v>69.230769230769241</v>
      </c>
      <c r="W54" s="35">
        <f t="shared" si="21"/>
        <v>62.686567164179095</v>
      </c>
      <c r="X54" s="35">
        <f t="shared" si="22"/>
        <v>68.082663605051664</v>
      </c>
      <c r="Y54" s="35">
        <f t="shared" si="23"/>
        <v>72.524700441454698</v>
      </c>
      <c r="Z54" s="35">
        <f t="shared" si="24"/>
        <v>65.980498374864567</v>
      </c>
      <c r="AA54" s="35">
        <f t="shared" si="25"/>
        <v>-3.2939312106854572</v>
      </c>
      <c r="AB54" s="35">
        <f t="shared" si="26"/>
        <v>-3.2939312106854572</v>
      </c>
      <c r="AC54" s="35">
        <f t="shared" si="27"/>
        <v>-3.2939312106854715</v>
      </c>
      <c r="AF54">
        <v>2.08</v>
      </c>
      <c r="AG54">
        <v>1.79</v>
      </c>
      <c r="AJ54" t="s">
        <v>82</v>
      </c>
    </row>
    <row r="55" spans="1:36" ht="15" x14ac:dyDescent="0.25">
      <c r="A55">
        <v>2.84</v>
      </c>
      <c r="B55">
        <v>3.25</v>
      </c>
      <c r="C55">
        <v>2.68</v>
      </c>
      <c r="D55" s="20">
        <f t="shared" si="3"/>
        <v>3.2939312106854635E-2</v>
      </c>
      <c r="E55" s="17">
        <f>IF(OR($A55="",$B55="",$C55=""),"",A55*'MPTO_working_3-way'!$I54)</f>
        <v>2.9335476463834671</v>
      </c>
      <c r="F55" s="21">
        <f>IF(OR($A55="",$B55="",$C55=""),"",B55*'MPTO_working_3-way'!$I54)</f>
        <v>3.3570527643472774</v>
      </c>
      <c r="G55" s="22">
        <f>IF(OR($A55="",$B55="",$C55=""),"",C55*'MPTO_working_3-way'!$I54)</f>
        <v>2.7682773564463705</v>
      </c>
      <c r="H55" s="17">
        <f>IF(OR($A55="",$B55="",$C55=""),"",'MPTO_working_3-way'!E54)</f>
        <v>2.9314087978763745</v>
      </c>
      <c r="I55" s="21">
        <f>IF(OR($A55="",$B55="",$C55=""),"",'MPTO_working_3-way'!F54)</f>
        <v>3.3702654095591038</v>
      </c>
      <c r="J55" s="22">
        <f>IF(OR($A55="",$B55="",$C55=""),"",'MPTO_working_3-way'!G54)</f>
        <v>2.7612520092873729</v>
      </c>
      <c r="K55" s="17">
        <f>IF(OR($A55="",$B55="",$C55=""),"",'OddsRatio_working_3-way'!H54)</f>
        <v>2.9327455311296036</v>
      </c>
      <c r="L55" s="21">
        <f>IF(OR($A55="",$B55="",$C55=""),"",'OddsRatio_working_3-way'!I54)</f>
        <v>3.3634116549139188</v>
      </c>
      <c r="M55" s="22">
        <f>IF(OR($A55="",$B55="",$C55=""),"",'OddsRatio_working_3-way'!J54)</f>
        <v>2.7646807023357258</v>
      </c>
      <c r="N55" s="23">
        <f t="shared" si="16"/>
        <v>34.088418547856854</v>
      </c>
      <c r="O55" s="24">
        <f t="shared" si="17"/>
        <v>29.788033438742605</v>
      </c>
      <c r="P55" s="24">
        <f t="shared" si="18"/>
        <v>36.123548013400544</v>
      </c>
      <c r="Q55" t="s">
        <v>127</v>
      </c>
      <c r="R55" t="s">
        <v>123</v>
      </c>
      <c r="S55" s="48" t="s">
        <v>466</v>
      </c>
      <c r="T55" s="35">
        <v>100</v>
      </c>
      <c r="U55" s="35">
        <f t="shared" si="19"/>
        <v>85.569985569985576</v>
      </c>
      <c r="V55" s="35">
        <f t="shared" si="20"/>
        <v>74.424552429667528</v>
      </c>
      <c r="W55" s="35">
        <f t="shared" si="21"/>
        <v>36.30573248407643</v>
      </c>
      <c r="X55" s="35">
        <f t="shared" si="22"/>
        <v>89.269715086256056</v>
      </c>
      <c r="Y55" s="35">
        <f t="shared" si="23"/>
        <v>78.124281945937994</v>
      </c>
      <c r="Z55" s="35">
        <f t="shared" si="24"/>
        <v>40.005462000346917</v>
      </c>
      <c r="AA55" s="35">
        <f t="shared" si="25"/>
        <v>-3.6997295162704802</v>
      </c>
      <c r="AB55" s="35">
        <f t="shared" si="26"/>
        <v>-3.699729516270466</v>
      </c>
      <c r="AC55" s="35">
        <f t="shared" si="27"/>
        <v>-3.6997295162704873</v>
      </c>
      <c r="AF55">
        <v>2.27</v>
      </c>
      <c r="AG55">
        <v>1.67</v>
      </c>
      <c r="AJ55" t="s">
        <v>82</v>
      </c>
    </row>
    <row r="56" spans="1:36" ht="15" x14ac:dyDescent="0.25">
      <c r="A56">
        <v>6.93</v>
      </c>
      <c r="B56">
        <v>3.91</v>
      </c>
      <c r="C56">
        <v>1.57</v>
      </c>
      <c r="D56" s="20">
        <f t="shared" si="3"/>
        <v>3.6997295162704891E-2</v>
      </c>
      <c r="E56" s="17">
        <f>IF(OR($A56="",$B56="",$C56=""),"",A56*'MPTO_working_3-way'!$I55)</f>
        <v>7.1863912554775444</v>
      </c>
      <c r="F56" s="21">
        <f>IF(OR($A56="",$B56="",$C56=""),"",B56*'MPTO_working_3-way'!$I55)</f>
        <v>4.054659424086176</v>
      </c>
      <c r="G56" s="22">
        <f>IF(OR($A56="",$B56="",$C56=""),"",C56*'MPTO_working_3-way'!$I55)</f>
        <v>1.6280857534054467</v>
      </c>
      <c r="H56" s="17">
        <f>IF(OR($A56="",$B56="",$C56=""),"",'MPTO_working_3-way'!E55)</f>
        <v>7.5776110720986374</v>
      </c>
      <c r="I56" s="21">
        <f>IF(OR($A56="",$B56="",$C56=""),"",'MPTO_working_3-way'!F55)</f>
        <v>4.1080913775919461</v>
      </c>
      <c r="J56" s="22">
        <f>IF(OR($A56="",$B56="",$C56=""),"",'MPTO_working_3-way'!G55)</f>
        <v>1.6009983994102188</v>
      </c>
      <c r="K56" s="17">
        <f>IF(OR($A56="",$B56="",$C56=""),"",'OddsRatio_working_3-way'!H55)</f>
        <v>7.3497338062199535</v>
      </c>
      <c r="L56" s="21">
        <f>IF(OR($A56="",$B56="",$C56=""),"",'OddsRatio_working_3-way'!I55)</f>
        <v>4.1159739251433507</v>
      </c>
      <c r="M56" s="22">
        <f>IF(OR($A56="",$B56="",$C56=""),"",'OddsRatio_working_3-way'!J55)</f>
        <v>1.6103454080177702</v>
      </c>
      <c r="N56" s="23">
        <f t="shared" si="16"/>
        <v>13.915190036971467</v>
      </c>
      <c r="O56" s="24">
        <f t="shared" si="17"/>
        <v>24.66298387626912</v>
      </c>
      <c r="P56" s="24">
        <f t="shared" si="18"/>
        <v>61.421826086759403</v>
      </c>
      <c r="Q56" t="s">
        <v>125</v>
      </c>
      <c r="R56" t="s">
        <v>121</v>
      </c>
      <c r="S56" s="48" t="s">
        <v>466</v>
      </c>
      <c r="T56" s="35">
        <v>100</v>
      </c>
      <c r="U56" s="35">
        <f t="shared" si="19"/>
        <v>50.980392156862742</v>
      </c>
      <c r="V56" s="35">
        <f t="shared" si="20"/>
        <v>73.262032085561486</v>
      </c>
      <c r="W56" s="35">
        <f t="shared" si="21"/>
        <v>72.375690607734811</v>
      </c>
      <c r="X56" s="35">
        <f t="shared" si="22"/>
        <v>54.362277306703689</v>
      </c>
      <c r="Y56" s="35">
        <f t="shared" si="23"/>
        <v>76.643917235402455</v>
      </c>
      <c r="Z56" s="35">
        <f t="shared" si="24"/>
        <v>75.757575757575751</v>
      </c>
      <c r="AA56" s="35">
        <f t="shared" si="25"/>
        <v>-3.3818851498409472</v>
      </c>
      <c r="AB56" s="35">
        <f t="shared" si="26"/>
        <v>-3.3818851498409686</v>
      </c>
      <c r="AC56" s="35">
        <f t="shared" si="27"/>
        <v>-3.3818851498409401</v>
      </c>
      <c r="AF56">
        <v>2.11</v>
      </c>
      <c r="AG56">
        <v>1.78</v>
      </c>
      <c r="AJ56" t="s">
        <v>82</v>
      </c>
    </row>
    <row r="57" spans="1:36" ht="15" x14ac:dyDescent="0.25">
      <c r="A57">
        <v>2.04</v>
      </c>
      <c r="B57">
        <v>3.74</v>
      </c>
      <c r="C57">
        <v>3.62</v>
      </c>
      <c r="D57" s="20">
        <f t="shared" si="3"/>
        <v>3.3818851498409463E-2</v>
      </c>
      <c r="E57" s="17">
        <f>IF(OR($A57="",$B57="",$C57=""),"",A57*'MPTO_working_3-way'!$I56)</f>
        <v>2.1089904570567555</v>
      </c>
      <c r="F57" s="21">
        <f>IF(OR($A57="",$B57="",$C57=""),"",B57*'MPTO_working_3-way'!$I56)</f>
        <v>3.8664825046040514</v>
      </c>
      <c r="G57" s="22">
        <f>IF(OR($A57="",$B57="",$C57=""),"",C57*'MPTO_working_3-way'!$I56)</f>
        <v>3.7424242424242422</v>
      </c>
      <c r="H57" s="17">
        <f>IF(OR($A57="",$B57="",$C57=""),"",'MPTO_working_3-way'!E56)</f>
        <v>2.0880177666888295</v>
      </c>
      <c r="I57" s="21">
        <f>IF(OR($A57="",$B57="",$C57=""),"",'MPTO_working_3-way'!F56)</f>
        <v>3.9046221287940934</v>
      </c>
      <c r="J57" s="22">
        <f>IF(OR($A57="",$B57="",$C57=""),"",'MPTO_working_3-way'!G56)</f>
        <v>3.7740101095197973</v>
      </c>
      <c r="K57" s="17">
        <f>IF(OR($A57="",$B57="",$C57=""),"",'OddsRatio_working_3-way'!H56)</f>
        <v>2.0963667985362031</v>
      </c>
      <c r="L57" s="21">
        <f>IF(OR($A57="",$B57="",$C57=""),"",'OddsRatio_working_3-way'!I56)</f>
        <v>3.8885048346049982</v>
      </c>
      <c r="M57" s="22">
        <f>IF(OR($A57="",$B57="",$C57=""),"",'OddsRatio_working_3-way'!J56)</f>
        <v>3.7620009732354349</v>
      </c>
      <c r="N57" s="23">
        <f t="shared" si="16"/>
        <v>47.416051440819238</v>
      </c>
      <c r="O57" s="24">
        <f t="shared" si="17"/>
        <v>25.863300785901405</v>
      </c>
      <c r="P57" s="24">
        <f t="shared" si="18"/>
        <v>26.720647773279353</v>
      </c>
      <c r="Q57" t="s">
        <v>128</v>
      </c>
      <c r="R57" t="s">
        <v>130</v>
      </c>
      <c r="S57" s="48" t="s">
        <v>466</v>
      </c>
      <c r="T57" s="35">
        <v>100</v>
      </c>
      <c r="U57" s="35">
        <f t="shared" si="19"/>
        <v>43.181818181818187</v>
      </c>
      <c r="V57" s="35">
        <f t="shared" si="20"/>
        <v>73.890339425587456</v>
      </c>
      <c r="W57" s="35">
        <f t="shared" si="21"/>
        <v>79.466119096509232</v>
      </c>
      <c r="X57" s="35">
        <f t="shared" si="22"/>
        <v>46.643541477903291</v>
      </c>
      <c r="Y57" s="35">
        <f t="shared" si="23"/>
        <v>77.352062721672581</v>
      </c>
      <c r="Z57" s="35">
        <f t="shared" si="24"/>
        <v>82.927842392594357</v>
      </c>
      <c r="AA57" s="35">
        <f t="shared" si="25"/>
        <v>-3.4617232960851041</v>
      </c>
      <c r="AB57" s="35">
        <f t="shared" si="26"/>
        <v>-3.4617232960851254</v>
      </c>
      <c r="AC57" s="35">
        <f t="shared" si="27"/>
        <v>-3.4617232960851254</v>
      </c>
      <c r="AF57">
        <v>1.79</v>
      </c>
      <c r="AG57">
        <v>2.09</v>
      </c>
      <c r="AJ57" t="s">
        <v>82</v>
      </c>
    </row>
    <row r="58" spans="1:36" ht="15" x14ac:dyDescent="0.25">
      <c r="A58">
        <v>1.76</v>
      </c>
      <c r="B58">
        <v>3.83</v>
      </c>
      <c r="C58">
        <v>4.87</v>
      </c>
      <c r="D58" s="20">
        <f t="shared" si="3"/>
        <v>3.4617232960851174E-2</v>
      </c>
      <c r="E58" s="17">
        <f>IF(OR($A58="",$B58="",$C58=""),"",A58*'MPTO_working_3-way'!$I57)</f>
        <v>1.820926330011098</v>
      </c>
      <c r="F58" s="21">
        <f>IF(OR($A58="",$B58="",$C58=""),"",B58*'MPTO_working_3-way'!$I57)</f>
        <v>3.9625840022400602</v>
      </c>
      <c r="G58" s="22">
        <f>IF(OR($A58="",$B58="",$C58=""),"",C58*'MPTO_working_3-way'!$I57)</f>
        <v>5.0385859245193449</v>
      </c>
      <c r="H58" s="17">
        <f>IF(OR($A58="",$B58="",$C58=""),"",'MPTO_working_3-way'!E57)</f>
        <v>1.7964844004811686</v>
      </c>
      <c r="I58" s="21">
        <f>IF(OR($A58="",$B58="",$C58=""),"",'MPTO_working_3-way'!F57)</f>
        <v>4.0070921027769</v>
      </c>
      <c r="J58" s="22">
        <f>IF(OR($A58="",$B58="",$C58=""),"",'MPTO_working_3-way'!G57)</f>
        <v>5.1599658723600283</v>
      </c>
      <c r="K58" s="17">
        <f>IF(OR($A58="",$B58="",$C58=""),"",'OddsRatio_working_3-way'!H57)</f>
        <v>1.805380890260178</v>
      </c>
      <c r="L58" s="21">
        <f>IF(OR($A58="",$B58="",$C58=""),"",'OddsRatio_working_3-way'!I57)</f>
        <v>3.9989841045214525</v>
      </c>
      <c r="M58" s="22">
        <f>IF(OR($A58="",$B58="",$C58=""),"",'OddsRatio_working_3-way'!J57)</f>
        <v>5.1010842701406425</v>
      </c>
      <c r="N58" s="23">
        <f t="shared" si="16"/>
        <v>54.917103647675049</v>
      </c>
      <c r="O58" s="24">
        <f t="shared" si="17"/>
        <v>25.236058073083043</v>
      </c>
      <c r="P58" s="24">
        <f t="shared" si="18"/>
        <v>19.846838279241904</v>
      </c>
      <c r="Q58" t="s">
        <v>131</v>
      </c>
      <c r="R58" t="s">
        <v>119</v>
      </c>
      <c r="S58" s="48" t="s">
        <v>466</v>
      </c>
      <c r="T58" s="35">
        <v>100</v>
      </c>
      <c r="U58" s="35">
        <f t="shared" si="19"/>
        <v>62.825278810408925</v>
      </c>
      <c r="V58" s="35">
        <f t="shared" si="20"/>
        <v>69.6048632218845</v>
      </c>
      <c r="W58" s="35">
        <f t="shared" si="21"/>
        <v>64.157706093189958</v>
      </c>
      <c r="X58" s="35">
        <f t="shared" si="22"/>
        <v>66.237430684925542</v>
      </c>
      <c r="Y58" s="35">
        <f t="shared" si="23"/>
        <v>73.01701509640111</v>
      </c>
      <c r="Z58" s="35">
        <f t="shared" si="24"/>
        <v>67.569857967706582</v>
      </c>
      <c r="AA58" s="35">
        <f t="shared" si="25"/>
        <v>-3.4121518745166171</v>
      </c>
      <c r="AB58" s="35">
        <f t="shared" si="26"/>
        <v>-3.41215187451661</v>
      </c>
      <c r="AC58" s="35">
        <f t="shared" si="27"/>
        <v>-3.4121518745166242</v>
      </c>
      <c r="AF58">
        <v>2</v>
      </c>
      <c r="AG58">
        <v>1.87</v>
      </c>
      <c r="AJ58" t="s">
        <v>82</v>
      </c>
    </row>
    <row r="59" spans="1:36" ht="15" x14ac:dyDescent="0.25">
      <c r="A59">
        <v>2.69</v>
      </c>
      <c r="B59">
        <v>3.29</v>
      </c>
      <c r="C59">
        <v>2.79</v>
      </c>
      <c r="D59" s="20">
        <f t="shared" si="3"/>
        <v>3.4121518745166224E-2</v>
      </c>
      <c r="E59" s="17">
        <f>IF(OR($A59="",$B59="",$C59=""),"",A59*'MPTO_working_3-way'!$I58)</f>
        <v>2.7817868854244971</v>
      </c>
      <c r="F59" s="21">
        <f>IF(OR($A59="",$B59="",$C59=""),"",B59*'MPTO_working_3-way'!$I58)</f>
        <v>3.4022597966715971</v>
      </c>
      <c r="G59" s="22">
        <f>IF(OR($A59="",$B59="",$C59=""),"",C59*'MPTO_working_3-way'!$I58)</f>
        <v>2.8851990372990137</v>
      </c>
      <c r="H59" s="17">
        <f>IF(OR($A59="",$B59="",$C59=""),"",'MPTO_working_3-way'!E58)</f>
        <v>2.7748998034409653</v>
      </c>
      <c r="I59" s="21">
        <f>IF(OR($A59="",$B59="",$C59=""),"",'MPTO_working_3-way'!F58)</f>
        <v>3.4178974925181498</v>
      </c>
      <c r="J59" s="22">
        <f>IF(OR($A59="",$B59="",$C59=""),"",'MPTO_working_3-way'!G58)</f>
        <v>2.8814366655322505</v>
      </c>
      <c r="K59" s="17">
        <f>IF(OR($A59="",$B59="",$C59=""),"",'OddsRatio_working_3-way'!H58)</f>
        <v>2.7783412804250056</v>
      </c>
      <c r="L59" s="21">
        <f>IF(OR($A59="",$B59="",$C59=""),"",'OddsRatio_working_3-way'!I58)</f>
        <v>3.4097050486232332</v>
      </c>
      <c r="M59" s="22">
        <f>IF(OR($A59="",$B59="",$C59=""),"",'OddsRatio_working_3-way'!J58)</f>
        <v>2.8835685751247109</v>
      </c>
      <c r="N59" s="23">
        <f t="shared" si="16"/>
        <v>35.948116846751233</v>
      </c>
      <c r="O59" s="24">
        <f t="shared" si="17"/>
        <v>29.392229275915138</v>
      </c>
      <c r="P59" s="24">
        <f t="shared" si="18"/>
        <v>34.659653877333625</v>
      </c>
      <c r="Q59" t="s">
        <v>132</v>
      </c>
      <c r="R59" t="s">
        <v>134</v>
      </c>
      <c r="S59" s="48" t="s">
        <v>466</v>
      </c>
      <c r="T59" s="35">
        <v>100</v>
      </c>
      <c r="U59" s="35">
        <f t="shared" si="19"/>
        <v>74.554707379134854</v>
      </c>
      <c r="V59" s="35">
        <f t="shared" si="20"/>
        <v>69.325153374233125</v>
      </c>
      <c r="W59" s="35">
        <f t="shared" si="21"/>
        <v>52.606635071090047</v>
      </c>
      <c r="X59" s="35">
        <f t="shared" si="22"/>
        <v>78.068211554676822</v>
      </c>
      <c r="Y59" s="35">
        <f t="shared" si="23"/>
        <v>72.838657549775093</v>
      </c>
      <c r="Z59" s="35">
        <f t="shared" si="24"/>
        <v>56.120139246632014</v>
      </c>
      <c r="AA59" s="35">
        <f t="shared" si="25"/>
        <v>-3.5135041755419678</v>
      </c>
      <c r="AB59" s="35">
        <f t="shared" si="26"/>
        <v>-3.5135041755419678</v>
      </c>
      <c r="AC59" s="35">
        <f t="shared" si="27"/>
        <v>-3.5135041755419678</v>
      </c>
      <c r="AF59">
        <v>2.17</v>
      </c>
      <c r="AG59">
        <v>1.73</v>
      </c>
      <c r="AJ59" t="s">
        <v>82</v>
      </c>
    </row>
    <row r="60" spans="1:36" s="35" customFormat="1" ht="15" x14ac:dyDescent="0.25">
      <c r="A60">
        <v>3.93</v>
      </c>
      <c r="B60">
        <v>3.26</v>
      </c>
      <c r="C60">
        <v>2.11</v>
      </c>
      <c r="D60" s="20">
        <f t="shared" si="3"/>
        <v>3.5135041755419705E-2</v>
      </c>
      <c r="E60" s="17">
        <f>IF(OR($A60="",$B60="",$C60=""),"",A60*'MPTO_working_3-way'!$I59)</f>
        <v>4.0680807140987998</v>
      </c>
      <c r="F60" s="21">
        <f>IF(OR($A60="",$B60="",$C60=""),"",B60*'MPTO_working_3-way'!$I59)</f>
        <v>3.3745402361226682</v>
      </c>
      <c r="G60" s="22">
        <f>IF(OR($A60="",$B60="",$C60=""),"",C60*'MPTO_working_3-way'!$I59)</f>
        <v>2.1841349381039357</v>
      </c>
      <c r="H60" s="17">
        <f>IF(OR($A60="",$B60="",$C60=""),"",'MPTO_working_3-way'!E59)</f>
        <v>4.1196130366364976</v>
      </c>
      <c r="I60" s="21">
        <f>IF(OR($A60="",$B60="",$C60=""),"",'MPTO_working_3-way'!F59)</f>
        <v>3.3894078588218264</v>
      </c>
      <c r="J60" s="22">
        <f>IF(OR($A60="",$B60="",$C60=""),"",'MPTO_working_3-way'!G59)</f>
        <v>2.1634627250711063</v>
      </c>
      <c r="K60" s="17">
        <f>IF(OR($A60="",$B60="",$C60=""),"",'OddsRatio_working_3-way'!H59)</f>
        <v>4.0936517421878431</v>
      </c>
      <c r="L60" s="21">
        <f>IF(OR($A60="",$B60="",$C60=""),"",'OddsRatio_working_3-way'!I59)</f>
        <v>3.3862296714486426</v>
      </c>
      <c r="M60" s="22">
        <f>IF(OR($A60="",$B60="",$C60=""),"",'OddsRatio_working_3-way'!J59)</f>
        <v>2.1719977589858379</v>
      </c>
      <c r="N60" s="23">
        <f t="shared" si="16"/>
        <v>24.581616498765303</v>
      </c>
      <c r="O60" s="24">
        <f t="shared" si="17"/>
        <v>29.633666515382718</v>
      </c>
      <c r="P60" s="24">
        <f t="shared" si="18"/>
        <v>45.784716985851972</v>
      </c>
      <c r="Q60" t="s">
        <v>72</v>
      </c>
      <c r="R60" t="s">
        <v>75</v>
      </c>
      <c r="S60" s="48" t="s">
        <v>466</v>
      </c>
      <c r="T60" s="35">
        <v>100</v>
      </c>
      <c r="U60" s="35">
        <f t="shared" si="19"/>
        <v>68.152866242038215</v>
      </c>
      <c r="V60" s="35">
        <f t="shared" si="20"/>
        <v>68.75</v>
      </c>
      <c r="W60" s="35">
        <f t="shared" si="21"/>
        <v>59.839357429718881</v>
      </c>
      <c r="X60" s="35">
        <f t="shared" si="22"/>
        <v>71.410642570281112</v>
      </c>
      <c r="Y60" s="35">
        <f t="shared" si="23"/>
        <v>72.007776328242898</v>
      </c>
      <c r="Z60" s="35">
        <f t="shared" si="24"/>
        <v>63.097133757961778</v>
      </c>
      <c r="AA60" s="35">
        <f t="shared" si="25"/>
        <v>-3.2577763282428975</v>
      </c>
      <c r="AB60" s="35">
        <f t="shared" si="26"/>
        <v>-3.2577763282428975</v>
      </c>
      <c r="AC60" s="35">
        <f t="shared" si="27"/>
        <v>-3.2577763282428975</v>
      </c>
      <c r="AD60" s="36"/>
      <c r="AE60" s="36"/>
      <c r="AF60">
        <v>2.37</v>
      </c>
      <c r="AG60">
        <v>1.62</v>
      </c>
      <c r="AH60" s="36"/>
      <c r="AI60" s="36"/>
      <c r="AJ60" t="s">
        <v>83</v>
      </c>
    </row>
    <row r="61" spans="1:36" ht="15" x14ac:dyDescent="0.25">
      <c r="A61">
        <v>3.14</v>
      </c>
      <c r="B61">
        <v>3.2</v>
      </c>
      <c r="C61">
        <v>2.4900000000000002</v>
      </c>
      <c r="D61" s="20">
        <f t="shared" si="3"/>
        <v>3.2577763282428895E-2</v>
      </c>
      <c r="E61" s="17">
        <f>IF(OR($A61="",$B61="",$C61=""),"",A61*'MPTO_working_3-way'!$I60)</f>
        <v>3.2422941767068267</v>
      </c>
      <c r="F61" s="21">
        <f>IF(OR($A61="",$B61="",$C61=""),"",B61*'MPTO_working_3-way'!$I60)</f>
        <v>3.3042488425037728</v>
      </c>
      <c r="G61" s="22">
        <f>IF(OR($A61="",$B61="",$C61=""),"",C61*'MPTO_working_3-way'!$I60)</f>
        <v>2.5711186305732481</v>
      </c>
      <c r="H61" s="17">
        <f>IF(OR($A61="",$B61="",$C61=""),"",'MPTO_working_3-way'!E60)</f>
        <v>3.2508475926981419</v>
      </c>
      <c r="I61" s="21">
        <f>IF(OR($A61="",$B61="",$C61=""),"",'MPTO_working_3-way'!F60)</f>
        <v>3.3152019900427194</v>
      </c>
      <c r="J61" s="22">
        <f>IF(OR($A61="",$B61="",$C61=""),"",'MPTO_working_3-way'!G60)</f>
        <v>2.5591995886653853</v>
      </c>
      <c r="K61" s="17">
        <f>IF(OR($A61="",$B61="",$C61=""),"",'OddsRatio_working_3-way'!H60)</f>
        <v>3.2471051015900829</v>
      </c>
      <c r="L61" s="21">
        <f>IF(OR($A61="",$B61="",$C61=""),"",'OddsRatio_working_3-way'!I60)</f>
        <v>3.3101080483636367</v>
      </c>
      <c r="M61" s="22">
        <f>IF(OR($A61="",$B61="",$C61=""),"",'OddsRatio_working_3-way'!J60)</f>
        <v>2.5645731782099177</v>
      </c>
      <c r="N61" s="23">
        <f t="shared" si="16"/>
        <v>30.842358697250976</v>
      </c>
      <c r="O61" s="24">
        <f t="shared" si="17"/>
        <v>30.264064471677521</v>
      </c>
      <c r="P61" s="24">
        <f t="shared" si="18"/>
        <v>38.893576831071513</v>
      </c>
      <c r="Q61" t="s">
        <v>140</v>
      </c>
      <c r="R61" t="s">
        <v>147</v>
      </c>
      <c r="S61" s="48" t="s">
        <v>466</v>
      </c>
      <c r="T61" s="35">
        <v>100</v>
      </c>
      <c r="U61" s="35">
        <f t="shared" si="19"/>
        <v>74.874371859296474</v>
      </c>
      <c r="V61" s="35">
        <f t="shared" si="20"/>
        <v>70.760233918128648</v>
      </c>
      <c r="W61" s="35">
        <f t="shared" si="21"/>
        <v>50.980392156862742</v>
      </c>
      <c r="X61" s="35">
        <f t="shared" si="22"/>
        <v>78.259373925008589</v>
      </c>
      <c r="Y61" s="35">
        <f t="shared" si="23"/>
        <v>74.145235983840777</v>
      </c>
      <c r="Z61" s="35">
        <f t="shared" si="24"/>
        <v>54.365394222574857</v>
      </c>
      <c r="AA61" s="35">
        <f t="shared" si="25"/>
        <v>-3.3850020657121149</v>
      </c>
      <c r="AB61" s="35">
        <f t="shared" si="26"/>
        <v>-3.3850020657121291</v>
      </c>
      <c r="AC61" s="35">
        <f t="shared" si="27"/>
        <v>-3.3850020657121149</v>
      </c>
      <c r="AF61">
        <v>2.46</v>
      </c>
      <c r="AG61">
        <v>1.58</v>
      </c>
      <c r="AJ61" t="s">
        <v>83</v>
      </c>
    </row>
    <row r="62" spans="1:36" ht="15" x14ac:dyDescent="0.25">
      <c r="A62">
        <v>3.98</v>
      </c>
      <c r="B62">
        <v>3.42</v>
      </c>
      <c r="C62">
        <v>2.04</v>
      </c>
      <c r="D62" s="20">
        <f t="shared" si="3"/>
        <v>3.385002065712106E-2</v>
      </c>
      <c r="E62" s="17">
        <f>IF(OR($A62="",$B62="",$C62=""),"",A62*'MPTO_working_3-way'!$I61)</f>
        <v>4.1147230822153418</v>
      </c>
      <c r="F62" s="21">
        <f>IF(OR($A62="",$B62="",$C62=""),"",B62*'MPTO_working_3-way'!$I61)</f>
        <v>3.5357670706473541</v>
      </c>
      <c r="G62" s="22">
        <f>IF(OR($A62="",$B62="",$C62=""),"",C62*'MPTO_working_3-way'!$I61)</f>
        <v>2.1090540421405271</v>
      </c>
      <c r="H62" s="17">
        <f>IF(OR($A62="",$B62="",$C62=""),"",'MPTO_working_3-way'!E61)</f>
        <v>4.1671364906787547</v>
      </c>
      <c r="I62" s="21">
        <f>IF(OR($A62="",$B62="",$C62=""),"",'MPTO_working_3-way'!F61)</f>
        <v>3.5572716390499064</v>
      </c>
      <c r="J62" s="22">
        <f>IF(OR($A62="",$B62="",$C62=""),"",'MPTO_working_3-way'!G61)</f>
        <v>2.0880630649599405</v>
      </c>
      <c r="K62" s="17">
        <f>IF(OR($A62="",$B62="",$C62=""),"",'OddsRatio_working_3-way'!H61)</f>
        <v>4.1418661848650125</v>
      </c>
      <c r="L62" s="21">
        <f>IF(OR($A62="",$B62="",$C62=""),"",'OddsRatio_working_3-way'!I61)</f>
        <v>3.5514483783131978</v>
      </c>
      <c r="M62" s="22">
        <f>IF(OR($A62="",$B62="",$C62=""),"",'OddsRatio_working_3-way'!J61)</f>
        <v>2.0964902121676552</v>
      </c>
      <c r="N62" s="23">
        <f t="shared" si="16"/>
        <v>24.302972035279861</v>
      </c>
      <c r="O62" s="24">
        <f t="shared" si="17"/>
        <v>28.282406052752584</v>
      </c>
      <c r="P62" s="24">
        <f t="shared" si="18"/>
        <v>47.414621911967565</v>
      </c>
      <c r="Q62" t="s">
        <v>138</v>
      </c>
      <c r="R62" t="s">
        <v>74</v>
      </c>
      <c r="S62" s="48" t="s">
        <v>466</v>
      </c>
      <c r="T62" s="35">
        <v>100</v>
      </c>
      <c r="U62" s="35">
        <f t="shared" si="19"/>
        <v>61.685823754789276</v>
      </c>
      <c r="V62" s="35">
        <f t="shared" si="20"/>
        <v>68.152866242038215</v>
      </c>
      <c r="W62" s="35">
        <f t="shared" si="21"/>
        <v>66.777408637873762</v>
      </c>
      <c r="X62" s="35">
        <f t="shared" si="22"/>
        <v>65.069725120088023</v>
      </c>
      <c r="Y62" s="35">
        <f t="shared" si="23"/>
        <v>71.536767607336984</v>
      </c>
      <c r="Z62" s="35">
        <f t="shared" si="24"/>
        <v>70.161310003172517</v>
      </c>
      <c r="AA62" s="35">
        <f t="shared" si="25"/>
        <v>-3.3839013652987475</v>
      </c>
      <c r="AB62" s="35">
        <f t="shared" si="26"/>
        <v>-3.3839013652987688</v>
      </c>
      <c r="AC62" s="35">
        <f t="shared" si="27"/>
        <v>-3.3839013652987546</v>
      </c>
      <c r="AF62">
        <v>2.25</v>
      </c>
      <c r="AG62">
        <v>1.68</v>
      </c>
      <c r="AJ62" t="s">
        <v>83</v>
      </c>
    </row>
    <row r="63" spans="1:36" s="35" customFormat="1" ht="15" x14ac:dyDescent="0.25">
      <c r="A63">
        <v>2.61</v>
      </c>
      <c r="B63">
        <v>3.14</v>
      </c>
      <c r="C63">
        <v>3.01</v>
      </c>
      <c r="D63" s="20">
        <f t="shared" si="3"/>
        <v>3.3839013652987582E-2</v>
      </c>
      <c r="E63" s="17">
        <f>IF(OR($A63="",$B63="",$C63=""),"",A63*'MPTO_working_3-way'!$I62)</f>
        <v>2.6983198256342975</v>
      </c>
      <c r="F63" s="21">
        <f>IF(OR($A63="",$B63="",$C63=""),"",B63*'MPTO_working_3-way'!$I62)</f>
        <v>3.2462545028703813</v>
      </c>
      <c r="G63" s="22">
        <f>IF(OR($A63="",$B63="",$C63=""),"",C63*'MPTO_working_3-way'!$I62)</f>
        <v>3.1118554310954925</v>
      </c>
      <c r="H63" s="17">
        <f>IF(OR($A63="",$B63="",$C63=""),"",'MPTO_working_3-way'!E62)</f>
        <v>2.6891689784252262</v>
      </c>
      <c r="I63" s="21">
        <f>IF(OR($A63="",$B63="",$C63=""),"",'MPTO_working_3-way'!F62)</f>
        <v>3.2552966421352334</v>
      </c>
      <c r="J63" s="22">
        <f>IF(OR($A63="",$B63="",$C63=""),"",'MPTO_working_3-way'!G62)</f>
        <v>3.1157865956332609</v>
      </c>
      <c r="K63" s="17">
        <f>IF(OR($A63="",$B63="",$C63=""),"",'OddsRatio_working_3-way'!H62)</f>
        <v>2.6934186220040397</v>
      </c>
      <c r="L63" s="21">
        <f>IF(OR($A63="",$B63="",$C63=""),"",'OddsRatio_working_3-way'!I62)</f>
        <v>3.2508794106140653</v>
      </c>
      <c r="M63" s="22">
        <f>IF(OR($A63="",$B63="",$C63=""),"",'OddsRatio_working_3-way'!J62)</f>
        <v>3.1141437454833043</v>
      </c>
      <c r="N63" s="23">
        <f t="shared" si="16"/>
        <v>37.060099047559298</v>
      </c>
      <c r="O63" s="24">
        <f t="shared" si="17"/>
        <v>30.804732010869351</v>
      </c>
      <c r="P63" s="24">
        <f t="shared" si="18"/>
        <v>32.135168941571351</v>
      </c>
      <c r="Q63" t="s">
        <v>88</v>
      </c>
      <c r="R63" t="s">
        <v>146</v>
      </c>
      <c r="S63" s="48" t="s">
        <v>466</v>
      </c>
      <c r="T63" s="35">
        <v>100</v>
      </c>
      <c r="U63" s="35">
        <f t="shared" si="19"/>
        <v>60.629921259842511</v>
      </c>
      <c r="V63" s="35">
        <f t="shared" si="20"/>
        <v>71.181556195965413</v>
      </c>
      <c r="W63" s="35">
        <f t="shared" si="21"/>
        <v>64.912280701754383</v>
      </c>
      <c r="X63" s="35">
        <f t="shared" si="22"/>
        <v>63.906163102280189</v>
      </c>
      <c r="Y63" s="35">
        <f t="shared" si="23"/>
        <v>74.457798038403084</v>
      </c>
      <c r="Z63" s="35">
        <f t="shared" si="24"/>
        <v>68.188522544192054</v>
      </c>
      <c r="AA63" s="35">
        <f t="shared" si="25"/>
        <v>-3.2762418424376776</v>
      </c>
      <c r="AB63" s="35">
        <f t="shared" si="26"/>
        <v>-3.2762418424376705</v>
      </c>
      <c r="AC63" s="35">
        <f t="shared" si="27"/>
        <v>-3.2762418424376705</v>
      </c>
      <c r="AD63" s="36"/>
      <c r="AE63" s="36"/>
      <c r="AF63">
        <v>2.31</v>
      </c>
      <c r="AG63">
        <v>1.65</v>
      </c>
      <c r="AH63" s="36"/>
      <c r="AI63" s="36"/>
      <c r="AJ63" t="s">
        <v>83</v>
      </c>
    </row>
    <row r="64" spans="1:36" ht="15" x14ac:dyDescent="0.25">
      <c r="A64">
        <v>2.54</v>
      </c>
      <c r="B64">
        <v>3.47</v>
      </c>
      <c r="C64">
        <v>2.85</v>
      </c>
      <c r="D64" s="20">
        <f t="shared" si="3"/>
        <v>3.276241842437666E-2</v>
      </c>
      <c r="E64" s="17">
        <f>IF(OR($A64="",$B64="",$C64=""),"",A64*'MPTO_working_3-way'!$I63)</f>
        <v>2.6232165427979166</v>
      </c>
      <c r="F64" s="21">
        <f>IF(OR($A64="",$B64="",$C64=""),"",B64*'MPTO_working_3-way'!$I63)</f>
        <v>3.5836855919325874</v>
      </c>
      <c r="G64" s="22">
        <f>IF(OR($A64="",$B64="",$C64=""),"",C64*'MPTO_working_3-way'!$I63)</f>
        <v>2.9433728925094735</v>
      </c>
      <c r="H64" s="17">
        <f>IF(OR($A64="",$B64="",$C64=""),"",'MPTO_working_3-way'!E63)</f>
        <v>2.6124668189490707</v>
      </c>
      <c r="I64" s="21">
        <f>IF(OR($A64="",$B64="",$C64=""),"",'MPTO_working_3-way'!F63)</f>
        <v>3.6066756867870868</v>
      </c>
      <c r="J64" s="22">
        <f>IF(OR($A64="",$B64="",$C64=""),"",'MPTO_working_3-way'!G63)</f>
        <v>2.9415537954511652</v>
      </c>
      <c r="K64" s="17">
        <f>IF(OR($A64="",$B64="",$C64=""),"",'OddsRatio_working_3-way'!H63)</f>
        <v>2.6175973254536933</v>
      </c>
      <c r="L64" s="21">
        <f>IF(OR($A64="",$B64="",$C64=""),"",'OddsRatio_working_3-way'!I63)</f>
        <v>3.5944580479679358</v>
      </c>
      <c r="M64" s="22">
        <f>IF(OR($A64="",$B64="",$C64=""),"",'OddsRatio_working_3-way'!J63)</f>
        <v>2.9432175662917746</v>
      </c>
      <c r="N64" s="23">
        <f t="shared" si="16"/>
        <v>38.121138064088385</v>
      </c>
      <c r="O64" s="24">
        <f t="shared" si="17"/>
        <v>27.904233626162679</v>
      </c>
      <c r="P64" s="24">
        <f t="shared" si="18"/>
        <v>33.974628309748944</v>
      </c>
      <c r="Q64" t="s">
        <v>151</v>
      </c>
      <c r="R64" t="s">
        <v>149</v>
      </c>
      <c r="S64" s="48" t="s">
        <v>466</v>
      </c>
      <c r="T64" s="35">
        <v>100</v>
      </c>
      <c r="U64" s="35">
        <f t="shared" si="19"/>
        <v>57.264957264957268</v>
      </c>
      <c r="V64" s="35">
        <f t="shared" si="20"/>
        <v>67.741935483870961</v>
      </c>
      <c r="W64" s="35">
        <f t="shared" si="21"/>
        <v>71.751412429378533</v>
      </c>
      <c r="X64" s="35">
        <f t="shared" si="22"/>
        <v>60.506652086750499</v>
      </c>
      <c r="Y64" s="35">
        <f t="shared" si="23"/>
        <v>70.983630305664207</v>
      </c>
      <c r="Z64" s="35">
        <f t="shared" si="24"/>
        <v>74.993107251171764</v>
      </c>
      <c r="AA64" s="35">
        <f t="shared" si="25"/>
        <v>-3.2416948217932315</v>
      </c>
      <c r="AB64" s="35">
        <f t="shared" si="26"/>
        <v>-3.2416948217932458</v>
      </c>
      <c r="AC64" s="35">
        <f t="shared" si="27"/>
        <v>-3.2416948217932315</v>
      </c>
      <c r="AF64">
        <v>2.08</v>
      </c>
      <c r="AG64">
        <v>1.79</v>
      </c>
      <c r="AJ64" t="s">
        <v>83</v>
      </c>
    </row>
    <row r="65" spans="1:36" ht="15" x14ac:dyDescent="0.25">
      <c r="A65">
        <v>2.34</v>
      </c>
      <c r="B65">
        <v>3.1</v>
      </c>
      <c r="C65">
        <v>3.54</v>
      </c>
      <c r="D65" s="20">
        <f t="shared" si="3"/>
        <v>3.2416948217932395E-2</v>
      </c>
      <c r="E65" s="17">
        <f>IF(OR($A65="",$B65="",$C65=""),"",A65*'MPTO_working_3-way'!$I64)</f>
        <v>2.4158556588299618</v>
      </c>
      <c r="F65" s="21">
        <f>IF(OR($A65="",$B65="",$C65=""),"",B65*'MPTO_working_3-way'!$I64)</f>
        <v>3.2004925394755905</v>
      </c>
      <c r="G65" s="22">
        <f>IF(OR($A65="",$B65="",$C65=""),"",C65*'MPTO_working_3-way'!$I64)</f>
        <v>3.6547559966914807</v>
      </c>
      <c r="H65" s="17">
        <f>IF(OR($A65="",$B65="",$C65=""),"",'MPTO_working_3-way'!E64)</f>
        <v>2.4007022844813077</v>
      </c>
      <c r="I65" s="21">
        <f>IF(OR($A65="",$B65="",$C65=""),"",'MPTO_working_3-way'!F64)</f>
        <v>3.2074413073998396</v>
      </c>
      <c r="J65" s="22">
        <f>IF(OR($A65="",$B65="",$C65=""),"",'MPTO_working_3-way'!G64)</f>
        <v>3.6807978763050921</v>
      </c>
      <c r="K65" s="17">
        <f>IF(OR($A65="",$B65="",$C65=""),"",'OddsRatio_working_3-way'!H64)</f>
        <v>2.4073645192944961</v>
      </c>
      <c r="L65" s="21">
        <f>IF(OR($A65="",$B65="",$C65=""),"",'OddsRatio_working_3-way'!I64)</f>
        <v>3.2055712615809275</v>
      </c>
      <c r="M65" s="22">
        <f>IF(OR($A65="",$B65="",$C65=""),"",'OddsRatio_working_3-way'!J64)</f>
        <v>3.6676909544835978</v>
      </c>
      <c r="N65" s="23">
        <f t="shared" si="16"/>
        <v>41.393201466527856</v>
      </c>
      <c r="O65" s="24">
        <f t="shared" si="17"/>
        <v>31.245190784411349</v>
      </c>
      <c r="P65" s="24">
        <f t="shared" si="18"/>
        <v>27.361607749060791</v>
      </c>
      <c r="Q65" t="s">
        <v>145</v>
      </c>
      <c r="R65" t="s">
        <v>136</v>
      </c>
      <c r="S65" s="48" t="s">
        <v>466</v>
      </c>
      <c r="T65" s="35">
        <v>100</v>
      </c>
      <c r="U65" s="35">
        <f t="shared" si="19"/>
        <v>68.847352024922117</v>
      </c>
      <c r="V65" s="35">
        <f t="shared" si="20"/>
        <v>69.6048632218845</v>
      </c>
      <c r="W65" s="35">
        <f t="shared" si="21"/>
        <v>58.15899581589958</v>
      </c>
      <c r="X65" s="35">
        <f t="shared" si="22"/>
        <v>72.236140962215913</v>
      </c>
      <c r="Y65" s="35">
        <f t="shared" si="23"/>
        <v>72.993652159178296</v>
      </c>
      <c r="Z65" s="35">
        <f t="shared" si="24"/>
        <v>61.547784753193383</v>
      </c>
      <c r="AA65" s="35">
        <f t="shared" si="25"/>
        <v>-3.3887889372937963</v>
      </c>
      <c r="AB65" s="35">
        <f t="shared" si="26"/>
        <v>-3.3887889372937963</v>
      </c>
      <c r="AC65" s="35">
        <f t="shared" si="27"/>
        <v>-3.3887889372938034</v>
      </c>
      <c r="AF65">
        <v>2.52</v>
      </c>
      <c r="AG65">
        <v>1.56</v>
      </c>
      <c r="AJ65" t="s">
        <v>83</v>
      </c>
    </row>
    <row r="66" spans="1:36" ht="15" x14ac:dyDescent="0.25">
      <c r="A66">
        <v>3.21</v>
      </c>
      <c r="B66">
        <v>3.29</v>
      </c>
      <c r="C66">
        <v>2.39</v>
      </c>
      <c r="D66" s="20">
        <f t="shared" si="3"/>
        <v>3.3887889372937963E-2</v>
      </c>
      <c r="E66" s="17">
        <f>IF(OR($A66="",$B66="",$C66=""),"",A66*'MPTO_working_3-way'!$I65)</f>
        <v>3.3187801248871307</v>
      </c>
      <c r="F66" s="21">
        <f>IF(OR($A66="",$B66="",$C66=""),"",B66*'MPTO_working_3-way'!$I65)</f>
        <v>3.4014911560369661</v>
      </c>
      <c r="G66" s="22">
        <f>IF(OR($A66="",$B66="",$C66=""),"",C66*'MPTO_working_3-way'!$I65)</f>
        <v>2.4709920556013221</v>
      </c>
      <c r="H66" s="17">
        <f>IF(OR($A66="",$B66="",$C66=""),"",'MPTO_working_3-way'!E65)</f>
        <v>3.3307740040435552</v>
      </c>
      <c r="I66" s="21">
        <f>IF(OR($A66="",$B66="",$C66=""),"",'MPTO_working_3-way'!F65)</f>
        <v>3.4169879800189089</v>
      </c>
      <c r="J66" s="22">
        <f>IF(OR($A66="",$B66="",$C66=""),"",'MPTO_working_3-way'!G65)</f>
        <v>2.4563139726147734</v>
      </c>
      <c r="K66" s="17">
        <f>IF(OR($A66="",$B66="",$C66=""),"",'OddsRatio_working_3-way'!H65)</f>
        <v>3.3257002592477791</v>
      </c>
      <c r="L66" s="21">
        <f>IF(OR($A66="",$B66="",$C66=""),"",'OddsRatio_working_3-way'!I65)</f>
        <v>3.4098885039264304</v>
      </c>
      <c r="M66" s="22">
        <f>IF(OR($A66="",$B66="",$C66=""),"",'OddsRatio_working_3-way'!J65)</f>
        <v>2.4627707512915893</v>
      </c>
      <c r="N66" s="23">
        <f t="shared" si="16"/>
        <v>30.131553232500131</v>
      </c>
      <c r="O66" s="24">
        <f t="shared" si="17"/>
        <v>29.398871087029001</v>
      </c>
      <c r="P66" s="24">
        <f t="shared" si="18"/>
        <v>40.469575680470875</v>
      </c>
      <c r="Q66" t="s">
        <v>139</v>
      </c>
      <c r="R66" t="s">
        <v>153</v>
      </c>
      <c r="S66" s="48" t="s">
        <v>466</v>
      </c>
      <c r="T66" s="35">
        <v>100</v>
      </c>
      <c r="U66" s="35">
        <f t="shared" si="19"/>
        <v>71.671388101982998</v>
      </c>
      <c r="V66" s="35">
        <f t="shared" si="20"/>
        <v>69.418960244648318</v>
      </c>
      <c r="W66" s="35">
        <f t="shared" si="21"/>
        <v>55.55555555555555</v>
      </c>
      <c r="X66" s="35">
        <f t="shared" si="22"/>
        <v>75.025484199796125</v>
      </c>
      <c r="Y66" s="35">
        <f t="shared" si="23"/>
        <v>72.773056342461445</v>
      </c>
      <c r="Z66" s="35">
        <f t="shared" si="24"/>
        <v>58.909651653368677</v>
      </c>
      <c r="AA66" s="35">
        <f t="shared" si="25"/>
        <v>-3.3540960978131267</v>
      </c>
      <c r="AB66" s="35">
        <f t="shared" si="26"/>
        <v>-3.3540960978131267</v>
      </c>
      <c r="AC66" s="35">
        <f t="shared" si="27"/>
        <v>-3.3540960978131267</v>
      </c>
      <c r="AF66">
        <v>2.37</v>
      </c>
      <c r="AG66">
        <v>1.62</v>
      </c>
      <c r="AJ66" t="s">
        <v>83</v>
      </c>
    </row>
    <row r="67" spans="1:36" ht="15" x14ac:dyDescent="0.25">
      <c r="A67">
        <v>3.53</v>
      </c>
      <c r="B67">
        <v>3.27</v>
      </c>
      <c r="C67">
        <v>2.25</v>
      </c>
      <c r="D67" s="20">
        <f t="shared" si="3"/>
        <v>3.3540960978131196E-2</v>
      </c>
      <c r="E67" s="17">
        <f>IF(OR($A67="",$B67="",$C67=""),"",A67*'MPTO_working_3-way'!$I66)</f>
        <v>3.6483995922528027</v>
      </c>
      <c r="F67" s="21">
        <f>IF(OR($A67="",$B67="",$C67=""),"",B67*'MPTO_working_3-way'!$I66)</f>
        <v>3.3796789423984892</v>
      </c>
      <c r="G67" s="22">
        <f>IF(OR($A67="",$B67="",$C67=""),"",C67*'MPTO_working_3-way'!$I66)</f>
        <v>2.3254671622007952</v>
      </c>
      <c r="H67" s="17">
        <f>IF(OR($A67="",$B67="",$C67=""),"",'MPTO_working_3-way'!E66)</f>
        <v>3.6750411235120359</v>
      </c>
      <c r="I67" s="21">
        <f>IF(OR($A67="",$B67="",$C67=""),"",'MPTO_working_3-way'!F66)</f>
        <v>3.3940866099286149</v>
      </c>
      <c r="J67" s="22">
        <f>IF(OR($A67="",$B67="",$C67=""),"",'MPTO_working_3-way'!G66)</f>
        <v>2.3080609363509725</v>
      </c>
      <c r="K67" s="17">
        <f>IF(OR($A67="",$B67="",$C67=""),"",'OddsRatio_working_3-way'!H66)</f>
        <v>3.6624950524308102</v>
      </c>
      <c r="L67" s="21">
        <f>IF(OR($A67="",$B67="",$C67=""),"",'OddsRatio_working_3-way'!I66)</f>
        <v>3.3888789600861418</v>
      </c>
      <c r="M67" s="22">
        <f>IF(OR($A67="",$B67="",$C67=""),"",'OddsRatio_working_3-way'!J66)</f>
        <v>2.3154619824262892</v>
      </c>
      <c r="N67" s="23">
        <f t="shared" si="16"/>
        <v>27.409278362037178</v>
      </c>
      <c r="O67" s="24">
        <f t="shared" si="17"/>
        <v>29.588609363300066</v>
      </c>
      <c r="P67" s="24">
        <f t="shared" si="18"/>
        <v>43.002112274662764</v>
      </c>
      <c r="Q67" t="s">
        <v>142</v>
      </c>
      <c r="R67" t="s">
        <v>89</v>
      </c>
      <c r="S67" s="48" t="s">
        <v>466</v>
      </c>
      <c r="T67" s="35">
        <v>100</v>
      </c>
      <c r="U67" s="35">
        <f t="shared" si="19"/>
        <v>50</v>
      </c>
      <c r="V67" s="35">
        <f t="shared" si="20"/>
        <v>71.910112359550567</v>
      </c>
      <c r="W67" s="35">
        <f t="shared" si="21"/>
        <v>74.489795918367349</v>
      </c>
      <c r="X67" s="35">
        <f t="shared" si="22"/>
        <v>53.600091722082091</v>
      </c>
      <c r="Y67" s="35">
        <f t="shared" si="23"/>
        <v>75.510204081632651</v>
      </c>
      <c r="Z67" s="35">
        <f t="shared" si="24"/>
        <v>78.089887640449433</v>
      </c>
      <c r="AA67" s="35">
        <f t="shared" si="25"/>
        <v>-3.6000917220820909</v>
      </c>
      <c r="AB67" s="35">
        <f t="shared" si="26"/>
        <v>-3.6000917220820838</v>
      </c>
      <c r="AC67" s="35">
        <f t="shared" si="27"/>
        <v>-3.6000917220820838</v>
      </c>
      <c r="AF67">
        <v>2.2599999999999998</v>
      </c>
      <c r="AG67">
        <v>1.68</v>
      </c>
      <c r="AJ67" t="s">
        <v>83</v>
      </c>
    </row>
    <row r="68" spans="1:36" ht="15" x14ac:dyDescent="0.25">
      <c r="A68">
        <v>2</v>
      </c>
      <c r="B68">
        <v>3.56</v>
      </c>
      <c r="C68">
        <v>3.92</v>
      </c>
      <c r="D68" s="20">
        <f t="shared" ref="D68:D131" si="28">IF(OR($A68="",$B68="",$C68=""),"",(1/A68)+(1/B68)+(1/C68)-1)</f>
        <v>3.6000917220820883E-2</v>
      </c>
      <c r="E68" s="17">
        <f>IF(OR($A68="",$B68="",$C68=""),"",A68*'MPTO_working_3-way'!$I67)</f>
        <v>2.0720018344416418</v>
      </c>
      <c r="F68" s="21">
        <f>IF(OR($A68="",$B68="",$C68=""),"",B68*'MPTO_working_3-way'!$I67)</f>
        <v>3.6881632653061223</v>
      </c>
      <c r="G68" s="22">
        <f>IF(OR($A68="",$B68="",$C68=""),"",C68*'MPTO_working_3-way'!$I67)</f>
        <v>4.0611235955056175</v>
      </c>
      <c r="H68" s="17">
        <f>IF(OR($A68="",$B68="",$C68=""),"",'MPTO_working_3-way'!E67)</f>
        <v>2.0491816117158743</v>
      </c>
      <c r="I68" s="21">
        <f>IF(OR($A68="",$B68="",$C68=""),"",'MPTO_working_3-way'!F67)</f>
        <v>3.7188743604320633</v>
      </c>
      <c r="J68" s="22">
        <f>IF(OR($A68="",$B68="",$C68=""),"",'MPTO_working_3-way'!G67)</f>
        <v>4.1135041660116336</v>
      </c>
      <c r="K68" s="17">
        <f>IF(OR($A68="",$B68="",$C68=""),"",'OddsRatio_working_3-way'!H67)</f>
        <v>2.0581641216881654</v>
      </c>
      <c r="L68" s="21">
        <f>IF(OR($A68="",$B68="",$C68=""),"",'OddsRatio_working_3-way'!I67)</f>
        <v>3.7089001515217035</v>
      </c>
      <c r="M68" s="22">
        <f>IF(OR($A68="",$B68="",$C68=""),"",'OddsRatio_working_3-way'!J67)</f>
        <v>4.0898392353294426</v>
      </c>
      <c r="N68" s="23">
        <f t="shared" si="16"/>
        <v>48.262505533421866</v>
      </c>
      <c r="O68" s="24">
        <f t="shared" si="17"/>
        <v>27.113767153607792</v>
      </c>
      <c r="P68" s="24">
        <f t="shared" si="18"/>
        <v>24.623727312970345</v>
      </c>
      <c r="Q68" t="s">
        <v>144</v>
      </c>
      <c r="R68" t="s">
        <v>73</v>
      </c>
      <c r="S68" s="48" t="s">
        <v>466</v>
      </c>
      <c r="T68" s="35">
        <v>100</v>
      </c>
      <c r="U68" s="35">
        <f t="shared" si="19"/>
        <v>60</v>
      </c>
      <c r="V68" s="35">
        <f t="shared" si="20"/>
        <v>69.040247678018574</v>
      </c>
      <c r="W68" s="35">
        <f t="shared" si="21"/>
        <v>67.637540453074436</v>
      </c>
      <c r="X68" s="35">
        <f t="shared" si="22"/>
        <v>63.322211868906997</v>
      </c>
      <c r="Y68" s="35">
        <f t="shared" si="23"/>
        <v>72.362459546925578</v>
      </c>
      <c r="Z68" s="35">
        <f t="shared" si="24"/>
        <v>70.959752321981426</v>
      </c>
      <c r="AA68" s="35">
        <f t="shared" si="25"/>
        <v>-3.3222118689069973</v>
      </c>
      <c r="AB68" s="35">
        <f t="shared" si="26"/>
        <v>-3.3222118689070044</v>
      </c>
      <c r="AC68" s="35">
        <f t="shared" si="27"/>
        <v>-3.3222118689069902</v>
      </c>
      <c r="AF68">
        <v>1.98</v>
      </c>
      <c r="AG68">
        <v>1.89</v>
      </c>
      <c r="AJ68" t="s">
        <v>83</v>
      </c>
    </row>
    <row r="69" spans="1:36" ht="15" x14ac:dyDescent="0.25">
      <c r="A69">
        <v>2.5</v>
      </c>
      <c r="B69">
        <v>3.23</v>
      </c>
      <c r="C69">
        <v>3.09</v>
      </c>
      <c r="D69" s="20">
        <f t="shared" si="28"/>
        <v>3.322211868906999E-2</v>
      </c>
      <c r="E69" s="17">
        <f>IF(OR($A69="",$B69="",$C69=""),"",A69*'MPTO_working_3-way'!$I68)</f>
        <v>2.5830552967226748</v>
      </c>
      <c r="F69" s="21">
        <f>IF(OR($A69="",$B69="",$C69=""),"",B69*'MPTO_working_3-way'!$I68)</f>
        <v>3.3373074433656962</v>
      </c>
      <c r="G69" s="22">
        <f>IF(OR($A69="",$B69="",$C69=""),"",C69*'MPTO_working_3-way'!$I68)</f>
        <v>3.1926563467492262</v>
      </c>
      <c r="H69" s="17">
        <f>IF(OR($A69="",$B69="",$C69=""),"",'MPTO_working_3-way'!E68)</f>
        <v>2.5711834686387425</v>
      </c>
      <c r="I69" s="21">
        <f>IF(OR($A69="",$B69="",$C69=""),"",'MPTO_working_3-way'!F68)</f>
        <v>3.3498202143108071</v>
      </c>
      <c r="J69" s="22">
        <f>IF(OR($A69="",$B69="",$C69=""),"",'MPTO_working_3-way'!G68)</f>
        <v>3.1994823912583534</v>
      </c>
      <c r="K69" s="17">
        <f>IF(OR($A69="",$B69="",$C69=""),"",'OddsRatio_working_3-way'!H68)</f>
        <v>2.5765571383975381</v>
      </c>
      <c r="L69" s="21">
        <f>IF(OR($A69="",$B69="",$C69=""),"",'OddsRatio_working_3-way'!I68)</f>
        <v>3.3438149457510069</v>
      </c>
      <c r="M69" s="22">
        <f>IF(OR($A69="",$B69="",$C69=""),"",'OddsRatio_working_3-way'!J68)</f>
        <v>3.1966696128339032</v>
      </c>
      <c r="N69" s="23">
        <f t="shared" ref="N69:N132" si="29">(1/E69)* 100</f>
        <v>38.713844077158491</v>
      </c>
      <c r="O69" s="24">
        <f t="shared" ref="O69:O132" si="30">(1/F69)* 100</f>
        <v>29.964275601515862</v>
      </c>
      <c r="P69" s="24">
        <f t="shared" ref="P69:P132" si="31">(1/G69)* 100</f>
        <v>31.32188032132564</v>
      </c>
      <c r="Q69" t="s">
        <v>137</v>
      </c>
      <c r="R69" t="s">
        <v>143</v>
      </c>
      <c r="S69" s="48" t="s">
        <v>466</v>
      </c>
      <c r="T69" s="35">
        <v>100</v>
      </c>
      <c r="U69" s="35">
        <f t="shared" ref="U69:U132" si="32">(1/A70)*((T69*A70)-T69)</f>
        <v>44.134078212290497</v>
      </c>
      <c r="V69" s="35">
        <f t="shared" ref="V69:V132" si="33">(1/B70)*((T69*B70)-T69)</f>
        <v>71.428571428571431</v>
      </c>
      <c r="W69" s="35">
        <f t="shared" ref="W69:W132" si="34">(1/C70)*((T69*C70)-T69)</f>
        <v>80.582524271844662</v>
      </c>
      <c r="X69" s="35">
        <f t="shared" ref="X69:X132" si="35">((1/B70)+(1/C70))*T69</f>
        <v>47.988904299583915</v>
      </c>
      <c r="Y69" s="35">
        <f t="shared" ref="Y69:Y132" si="36">((1/A70)+(1/C70))*T69</f>
        <v>75.283397515864834</v>
      </c>
      <c r="Z69" s="35">
        <f t="shared" ref="Z69:Z132" si="37">((1/A70)+(1/B70))*T69</f>
        <v>84.437350359138065</v>
      </c>
      <c r="AA69" s="35">
        <f t="shared" ref="AA69:AA132" si="38">U69-X69</f>
        <v>-3.8548260872934179</v>
      </c>
      <c r="AB69" s="35">
        <f t="shared" ref="AB69:AB132" si="39">V69-Y69</f>
        <v>-3.8548260872934037</v>
      </c>
      <c r="AC69" s="35">
        <f t="shared" ref="AC69:AC132" si="40">W69-Z69</f>
        <v>-3.8548260872934037</v>
      </c>
      <c r="AF69">
        <v>2.31</v>
      </c>
      <c r="AG69">
        <v>1.65</v>
      </c>
      <c r="AJ69" t="s">
        <v>83</v>
      </c>
    </row>
    <row r="70" spans="1:36" ht="15" x14ac:dyDescent="0.25">
      <c r="A70">
        <v>1.79</v>
      </c>
      <c r="B70">
        <v>3.5</v>
      </c>
      <c r="C70">
        <v>5.15</v>
      </c>
      <c r="D70" s="20">
        <f t="shared" si="28"/>
        <v>3.8548260872933948E-2</v>
      </c>
      <c r="E70" s="17">
        <f>IF(OR($A70="",$B70="",$C70=""),"",A70*'MPTO_working_3-way'!$I69)</f>
        <v>1.8590013869625519</v>
      </c>
      <c r="F70" s="21">
        <f>IF(OR($A70="",$B70="",$C70=""),"",B70*'MPTO_working_3-way'!$I69)</f>
        <v>3.6349189130552686</v>
      </c>
      <c r="G70" s="22">
        <f>IF(OR($A70="",$B70="",$C70=""),"",C70*'MPTO_working_3-way'!$I69)</f>
        <v>5.3485235434956104</v>
      </c>
      <c r="H70" s="17">
        <f>IF(OR($A70="",$B70="",$C70=""),"",'MPTO_working_3-way'!E69)</f>
        <v>1.8321400686146929</v>
      </c>
      <c r="I70" s="21">
        <f>IF(OR($A70="",$B70="",$C70=""),"",'MPTO_working_3-way'!F69)</f>
        <v>3.6648177421034189</v>
      </c>
      <c r="J70" s="22">
        <f>IF(OR($A70="",$B70="",$C70=""),"",'MPTO_working_3-way'!G69)</f>
        <v>5.5149490777010177</v>
      </c>
      <c r="K70" s="17">
        <f>IF(OR($A70="",$B70="",$C70=""),"",'OddsRatio_working_3-way'!H69)</f>
        <v>1.8422350677116976</v>
      </c>
      <c r="L70" s="21">
        <f>IF(OR($A70="",$B70="",$C70=""),"",'OddsRatio_working_3-way'!I69)</f>
        <v>3.6653008471889161</v>
      </c>
      <c r="M70" s="22">
        <f>IF(OR($A70="",$B70="",$C70=""),"",'OddsRatio_working_3-way'!J69)</f>
        <v>5.4243994063335998</v>
      </c>
      <c r="N70" s="23">
        <f t="shared" si="29"/>
        <v>53.792321351298924</v>
      </c>
      <c r="O70" s="24">
        <f t="shared" si="30"/>
        <v>27.510930062521453</v>
      </c>
      <c r="P70" s="24">
        <f t="shared" si="31"/>
        <v>18.696748586179627</v>
      </c>
      <c r="Q70" t="s">
        <v>148</v>
      </c>
      <c r="R70" t="s">
        <v>152</v>
      </c>
      <c r="S70" s="48" t="s">
        <v>466</v>
      </c>
      <c r="T70" s="35">
        <v>100</v>
      </c>
      <c r="U70" s="35">
        <f t="shared" si="32"/>
        <v>44.751381215469614</v>
      </c>
      <c r="V70" s="35">
        <f t="shared" si="33"/>
        <v>74.226804123711347</v>
      </c>
      <c r="W70" s="35">
        <f t="shared" si="34"/>
        <v>77.628635346756155</v>
      </c>
      <c r="X70" s="35">
        <f t="shared" si="35"/>
        <v>48.144560529532512</v>
      </c>
      <c r="Y70" s="35">
        <f t="shared" si="36"/>
        <v>77.619983437774238</v>
      </c>
      <c r="Z70" s="35">
        <f t="shared" si="37"/>
        <v>81.021814660819061</v>
      </c>
      <c r="AA70" s="35">
        <f t="shared" si="38"/>
        <v>-3.3931793140628983</v>
      </c>
      <c r="AB70" s="35">
        <f t="shared" si="39"/>
        <v>-3.3931793140628912</v>
      </c>
      <c r="AC70" s="35">
        <f t="shared" si="40"/>
        <v>-3.3931793140629054</v>
      </c>
      <c r="AF70">
        <v>2.35</v>
      </c>
      <c r="AG70">
        <v>1.63</v>
      </c>
      <c r="AJ70" t="s">
        <v>83</v>
      </c>
    </row>
    <row r="71" spans="1:36" ht="15" x14ac:dyDescent="0.25">
      <c r="A71">
        <v>1.81</v>
      </c>
      <c r="B71">
        <v>3.88</v>
      </c>
      <c r="C71">
        <v>4.47</v>
      </c>
      <c r="D71" s="20">
        <f t="shared" si="28"/>
        <v>3.3931793140629107E-2</v>
      </c>
      <c r="E71" s="17">
        <f>IF(OR($A71="",$B71="",$C71=""),"",A71*'MPTO_working_3-way'!$I70)</f>
        <v>1.8714165455845388</v>
      </c>
      <c r="F71" s="21">
        <f>IF(OR($A71="",$B71="",$C71=""),"",B71*'MPTO_working_3-way'!$I70)</f>
        <v>4.0116553573856404</v>
      </c>
      <c r="G71" s="22">
        <f>IF(OR($A71="",$B71="",$C71=""),"",C71*'MPTO_working_3-way'!$I70)</f>
        <v>4.6216751153386122</v>
      </c>
      <c r="H71" s="17">
        <f>IF(OR($A71="",$B71="",$C71=""),"",'MPTO_working_3-way'!E70)</f>
        <v>1.8478290932459249</v>
      </c>
      <c r="I71" s="21">
        <f>IF(OR($A71="",$B71="",$C71=""),"",'MPTO_working_3-way'!F70)</f>
        <v>4.0580897522100754</v>
      </c>
      <c r="J71" s="22">
        <f>IF(OR($A71="",$B71="",$C71=""),"",'MPTO_working_3-way'!G70)</f>
        <v>4.7080303487199266</v>
      </c>
      <c r="K71" s="17">
        <f>IF(OR($A71="",$B71="",$C71=""),"",'OddsRatio_working_3-way'!H70)</f>
        <v>1.8565222936535257</v>
      </c>
      <c r="L71" s="21">
        <f>IF(OR($A71="",$B71="",$C71=""),"",'OddsRatio_working_3-way'!I70)</f>
        <v>4.0454125996569816</v>
      </c>
      <c r="M71" s="22">
        <f>IF(OR($A71="",$B71="",$C71=""),"",'OddsRatio_working_3-way'!J70)</f>
        <v>4.669299208614488</v>
      </c>
      <c r="N71" s="23">
        <f t="shared" si="29"/>
        <v>53.435457881326407</v>
      </c>
      <c r="O71" s="24">
        <f t="shared" si="30"/>
        <v>24.927365661134235</v>
      </c>
      <c r="P71" s="24">
        <f t="shared" si="31"/>
        <v>21.637176457539333</v>
      </c>
      <c r="Q71" t="s">
        <v>150</v>
      </c>
      <c r="R71" t="s">
        <v>141</v>
      </c>
      <c r="S71" s="48" t="s">
        <v>466</v>
      </c>
      <c r="T71" s="35">
        <v>100</v>
      </c>
      <c r="U71" s="35">
        <f t="shared" si="32"/>
        <v>54.545454545454554</v>
      </c>
      <c r="V71" s="35">
        <f t="shared" si="33"/>
        <v>72.527472527472526</v>
      </c>
      <c r="W71" s="35">
        <f t="shared" si="34"/>
        <v>68.55345911949685</v>
      </c>
      <c r="X71" s="35">
        <f t="shared" si="35"/>
        <v>58.91906835303061</v>
      </c>
      <c r="Y71" s="35">
        <f t="shared" si="36"/>
        <v>76.901086335048603</v>
      </c>
      <c r="Z71" s="35">
        <f t="shared" si="37"/>
        <v>72.927072927072928</v>
      </c>
      <c r="AA71" s="35">
        <f t="shared" si="38"/>
        <v>-4.3736138075760564</v>
      </c>
      <c r="AB71" s="35">
        <f t="shared" si="39"/>
        <v>-4.3736138075760778</v>
      </c>
      <c r="AC71" s="35">
        <f t="shared" si="40"/>
        <v>-4.3736138075760778</v>
      </c>
      <c r="AF71">
        <v>1.93</v>
      </c>
      <c r="AG71">
        <v>1.94</v>
      </c>
      <c r="AJ71" t="s">
        <v>83</v>
      </c>
    </row>
    <row r="72" spans="1:36" ht="15" x14ac:dyDescent="0.25">
      <c r="A72">
        <v>2.2000000000000002</v>
      </c>
      <c r="B72">
        <v>3.64</v>
      </c>
      <c r="C72">
        <v>3.18</v>
      </c>
      <c r="D72" s="20">
        <f t="shared" si="28"/>
        <v>4.37361380757606E-2</v>
      </c>
      <c r="E72" s="17">
        <f>IF(OR($A72="",$B72="",$C72=""),"",A72*'MPTO_working_3-way'!$I71)</f>
        <v>2.2962195037666735</v>
      </c>
      <c r="F72" s="21">
        <f>IF(OR($A72="",$B72="",$C72=""),"",B72*'MPTO_working_3-way'!$I71)</f>
        <v>3.7991995425957685</v>
      </c>
      <c r="G72" s="22">
        <f>IF(OR($A72="",$B72="",$C72=""),"",C72*'MPTO_working_3-way'!$I71)</f>
        <v>3.319080919080919</v>
      </c>
      <c r="H72" s="17">
        <f>IF(OR($A72="",$B72="",$C72=""),"",'MPTO_working_3-way'!E71)</f>
        <v>2.2728990736597581</v>
      </c>
      <c r="I72" s="21">
        <f>IF(OR($A72="",$B72="",$C72=""),"",'MPTO_working_3-way'!F71)</f>
        <v>3.8439869901943413</v>
      </c>
      <c r="J72" s="22">
        <f>IF(OR($A72="",$B72="",$C72=""),"",'MPTO_working_3-way'!G71)</f>
        <v>3.3345927410625116</v>
      </c>
      <c r="K72" s="17">
        <f>IF(OR($A72="",$B72="",$C72=""),"",'OddsRatio_working_3-way'!H71)</f>
        <v>2.2827074065894792</v>
      </c>
      <c r="L72" s="21">
        <f>IF(OR($A72="",$B72="",$C72=""),"",'OddsRatio_working_3-way'!I71)</f>
        <v>3.821956294496855</v>
      </c>
      <c r="M72" s="22">
        <f>IF(OR($A72="",$B72="",$C72=""),"",'OddsRatio_working_3-way'!J71)</f>
        <v>3.3302517886375536</v>
      </c>
      <c r="N72" s="23">
        <f t="shared" si="29"/>
        <v>43.549843486636171</v>
      </c>
      <c r="O72" s="24">
        <f t="shared" si="30"/>
        <v>26.321333975439444</v>
      </c>
      <c r="P72" s="24">
        <f t="shared" si="31"/>
        <v>30.128822537924393</v>
      </c>
      <c r="Q72" t="s">
        <v>187</v>
      </c>
      <c r="R72" t="s">
        <v>69</v>
      </c>
      <c r="S72" s="48" t="s">
        <v>466</v>
      </c>
      <c r="T72" s="35">
        <v>100</v>
      </c>
      <c r="U72" s="35">
        <f t="shared" si="32"/>
        <v>49.238578680203041</v>
      </c>
      <c r="V72" s="35">
        <f t="shared" si="33"/>
        <v>73.753280839895012</v>
      </c>
      <c r="W72" s="35">
        <f t="shared" si="34"/>
        <v>72.375690607734811</v>
      </c>
      <c r="X72" s="35">
        <f t="shared" si="35"/>
        <v>53.871028552370184</v>
      </c>
      <c r="Y72" s="35">
        <f t="shared" si="36"/>
        <v>78.385730712062141</v>
      </c>
      <c r="Z72" s="35">
        <f t="shared" si="37"/>
        <v>77.00814047990194</v>
      </c>
      <c r="AA72" s="35">
        <f t="shared" si="38"/>
        <v>-4.6324498721671432</v>
      </c>
      <c r="AB72" s="35">
        <f t="shared" si="39"/>
        <v>-4.632449872167129</v>
      </c>
      <c r="AC72" s="35">
        <f t="shared" si="40"/>
        <v>-4.632449872167129</v>
      </c>
      <c r="AF72">
        <v>1.79</v>
      </c>
      <c r="AG72">
        <v>2.0499999999999998</v>
      </c>
      <c r="AJ72" t="s">
        <v>68</v>
      </c>
    </row>
    <row r="73" spans="1:36" ht="15" x14ac:dyDescent="0.25">
      <c r="A73">
        <v>1.97</v>
      </c>
      <c r="B73">
        <v>3.81</v>
      </c>
      <c r="C73">
        <v>3.62</v>
      </c>
      <c r="D73" s="20">
        <f t="shared" si="28"/>
        <v>4.6324498721671326E-2</v>
      </c>
      <c r="E73" s="17">
        <f>IF(OR($A73="",$B73="",$C73=""),"",A73*'MPTO_working_3-way'!$I72)</f>
        <v>2.0612592624816926</v>
      </c>
      <c r="F73" s="21">
        <f>IF(OR($A73="",$B73="",$C73=""),"",B73*'MPTO_working_3-way'!$I72)</f>
        <v>3.9864963401295679</v>
      </c>
      <c r="G73" s="22">
        <f>IF(OR($A73="",$B73="",$C73=""),"",C73*'MPTO_working_3-way'!$I72)</f>
        <v>3.7876946853724505</v>
      </c>
      <c r="H73" s="17">
        <f>IF(OR($A73="",$B73="",$C73=""),"",'MPTO_working_3-way'!E72)</f>
        <v>2.031807071620388</v>
      </c>
      <c r="I73" s="21">
        <f>IF(OR($A73="",$B73="",$C73=""),"",'MPTO_working_3-way'!F72)</f>
        <v>4.0481619211092195</v>
      </c>
      <c r="J73" s="22">
        <f>IF(OR($A73="",$B73="",$C73=""),"",'MPTO_working_3-way'!G72)</f>
        <v>3.8343323877948863</v>
      </c>
      <c r="K73" s="17">
        <f>IF(OR($A73="",$B73="",$C73=""),"",'OddsRatio_working_3-way'!H72)</f>
        <v>2.0431905783271072</v>
      </c>
      <c r="L73" s="21">
        <f>IF(OR($A73="",$B73="",$C73=""),"",'OddsRatio_working_3-way'!I72)</f>
        <v>4.0220263145352284</v>
      </c>
      <c r="M73" s="22">
        <f>IF(OR($A73="",$B73="",$C73=""),"",'OddsRatio_working_3-way'!J72)</f>
        <v>3.8176900156876505</v>
      </c>
      <c r="N73" s="23">
        <f t="shared" si="29"/>
        <v>48.514033057444259</v>
      </c>
      <c r="O73" s="24">
        <f t="shared" si="30"/>
        <v>25.084683759360942</v>
      </c>
      <c r="P73" s="24">
        <f t="shared" si="31"/>
        <v>26.401283183194803</v>
      </c>
      <c r="Q73" t="s">
        <v>190</v>
      </c>
      <c r="R73" t="s">
        <v>186</v>
      </c>
      <c r="S73" s="48" t="s">
        <v>466</v>
      </c>
      <c r="T73" s="35">
        <v>100</v>
      </c>
      <c r="U73" s="35">
        <f t="shared" si="32"/>
        <v>37.5</v>
      </c>
      <c r="V73" s="35">
        <f t="shared" si="33"/>
        <v>74.554707379134854</v>
      </c>
      <c r="W73" s="35">
        <f t="shared" si="34"/>
        <v>82.964224872231682</v>
      </c>
      <c r="X73" s="35">
        <f t="shared" si="35"/>
        <v>42.48106774863345</v>
      </c>
      <c r="Y73" s="35">
        <f t="shared" si="36"/>
        <v>79.535775127768318</v>
      </c>
      <c r="Z73" s="35">
        <f t="shared" si="37"/>
        <v>87.945292620865146</v>
      </c>
      <c r="AA73" s="35">
        <f t="shared" si="38"/>
        <v>-4.9810677486334498</v>
      </c>
      <c r="AB73" s="35">
        <f t="shared" si="39"/>
        <v>-4.981067748633464</v>
      </c>
      <c r="AC73" s="35">
        <f t="shared" si="40"/>
        <v>-4.981067748633464</v>
      </c>
      <c r="AF73">
        <v>1.72</v>
      </c>
      <c r="AG73">
        <v>2.15</v>
      </c>
      <c r="AJ73" t="s">
        <v>68</v>
      </c>
    </row>
    <row r="74" spans="1:36" ht="15" x14ac:dyDescent="0.25">
      <c r="A74">
        <v>1.6</v>
      </c>
      <c r="B74">
        <v>3.93</v>
      </c>
      <c r="C74">
        <v>5.87</v>
      </c>
      <c r="D74" s="20">
        <f t="shared" si="28"/>
        <v>4.9810677486334498E-2</v>
      </c>
      <c r="E74" s="17">
        <f>IF(OR($A74="",$B74="",$C74=""),"",A74*'MPTO_working_3-way'!$I73)</f>
        <v>1.6796970839781353</v>
      </c>
      <c r="F74" s="21">
        <f>IF(OR($A74="",$B74="",$C74=""),"",B74*'MPTO_working_3-way'!$I73)</f>
        <v>4.1257559625212945</v>
      </c>
      <c r="G74" s="22">
        <f>IF(OR($A74="",$B74="",$C74=""),"",C74*'MPTO_working_3-way'!$I73)</f>
        <v>6.1623886768447838</v>
      </c>
      <c r="H74" s="17">
        <f>IF(OR($A74="",$B74="",$C74=""),"",'MPTO_working_3-way'!E73)</f>
        <v>1.6436651053099389</v>
      </c>
      <c r="I74" s="21">
        <f>IF(OR($A74="",$B74="",$C74=""),"",'MPTO_working_3-way'!F73)</f>
        <v>4.2043416487390965</v>
      </c>
      <c r="J74" s="22">
        <f>IF(OR($A74="",$B74="",$C74=""),"",'MPTO_working_3-way'!G73)</f>
        <v>6.5038877069988121</v>
      </c>
      <c r="K74" s="17">
        <f>IF(OR($A74="",$B74="",$C74=""),"",'OddsRatio_working_3-way'!H73)</f>
        <v>1.6558555132884889</v>
      </c>
      <c r="L74" s="21">
        <f>IF(OR($A74="",$B74="",$C74=""),"",'OddsRatio_working_3-way'!I73)</f>
        <v>4.2027610898921219</v>
      </c>
      <c r="M74" s="22">
        <f>IF(OR($A74="",$B74="",$C74=""),"",'OddsRatio_working_3-way'!J73)</f>
        <v>6.3233605828582364</v>
      </c>
      <c r="N74" s="23">
        <f t="shared" si="29"/>
        <v>59.534544028119363</v>
      </c>
      <c r="O74" s="24">
        <f t="shared" si="30"/>
        <v>24.237982301524426</v>
      </c>
      <c r="P74" s="24">
        <f t="shared" si="31"/>
        <v>16.227473670356215</v>
      </c>
      <c r="Q74" t="s">
        <v>76</v>
      </c>
      <c r="R74" t="s">
        <v>263</v>
      </c>
      <c r="S74" s="48" t="s">
        <v>466</v>
      </c>
      <c r="T74" s="35">
        <v>100</v>
      </c>
      <c r="U74" s="35">
        <f t="shared" si="32"/>
        <v>29.078014184397166</v>
      </c>
      <c r="V74" s="35">
        <f t="shared" si="33"/>
        <v>78.94736842105263</v>
      </c>
      <c r="W74" s="35">
        <f t="shared" si="34"/>
        <v>86.979166666666671</v>
      </c>
      <c r="X74" s="35">
        <f t="shared" si="35"/>
        <v>34.073464912280706</v>
      </c>
      <c r="Y74" s="35">
        <f t="shared" si="36"/>
        <v>83.942819148936181</v>
      </c>
      <c r="Z74" s="35">
        <f t="shared" si="37"/>
        <v>91.974617394550208</v>
      </c>
      <c r="AA74" s="35">
        <f t="shared" si="38"/>
        <v>-4.9954507278835401</v>
      </c>
      <c r="AB74" s="35">
        <f t="shared" si="39"/>
        <v>-4.9954507278835507</v>
      </c>
      <c r="AC74" s="35">
        <f t="shared" si="40"/>
        <v>-4.9954507278835365</v>
      </c>
      <c r="AF74">
        <v>1.98</v>
      </c>
      <c r="AG74">
        <v>1.85</v>
      </c>
      <c r="AJ74" t="s">
        <v>68</v>
      </c>
    </row>
    <row r="75" spans="1:36" ht="15" x14ac:dyDescent="0.25">
      <c r="A75">
        <v>1.41</v>
      </c>
      <c r="B75">
        <v>4.75</v>
      </c>
      <c r="C75">
        <v>7.68</v>
      </c>
      <c r="D75" s="20">
        <f t="shared" si="28"/>
        <v>4.9954507278835436E-2</v>
      </c>
      <c r="E75" s="17">
        <f>IF(OR($A75="",$B75="",$C75=""),"",A75*'MPTO_working_3-way'!$I74)</f>
        <v>1.4804358552631578</v>
      </c>
      <c r="F75" s="21">
        <f>IF(OR($A75="",$B75="",$C75=""),"",B75*'MPTO_working_3-way'!$I74)</f>
        <v>4.9872839095744688</v>
      </c>
      <c r="G75" s="22">
        <f>IF(OR($A75="",$B75="",$C75=""),"",C75*'MPTO_working_3-way'!$I74)</f>
        <v>8.0636506159014552</v>
      </c>
      <c r="H75" s="17">
        <f>IF(OR($A75="",$B75="",$C75=""),"",'MPTO_working_3-way'!E74)</f>
        <v>1.4439007958229819</v>
      </c>
      <c r="I75" s="21">
        <f>IF(OR($A75="",$B75="",$C75=""),"",'MPTO_working_3-way'!F74)</f>
        <v>5.1579675701693697</v>
      </c>
      <c r="J75" s="22">
        <f>IF(OR($A75="",$B75="",$C75=""),"",'MPTO_working_3-way'!G74)</f>
        <v>8.8061633281972274</v>
      </c>
      <c r="K75" s="17">
        <f>IF(OR($A75="",$B75="",$C75=""),"",'OddsRatio_working_3-way'!H74)</f>
        <v>1.4548904394649538</v>
      </c>
      <c r="L75" s="21">
        <f>IF(OR($A75="",$B75="",$C75=""),"",'OddsRatio_working_3-way'!I74)</f>
        <v>5.160583287789211</v>
      </c>
      <c r="M75" s="22">
        <f>IF(OR($A75="",$B75="",$C75=""),"",'OddsRatio_working_3-way'!J74)</f>
        <v>8.4113856966485141</v>
      </c>
      <c r="N75" s="23">
        <f t="shared" si="29"/>
        <v>67.547674993472981</v>
      </c>
      <c r="O75" s="24">
        <f t="shared" si="30"/>
        <v>20.050994050694083</v>
      </c>
      <c r="P75" s="24">
        <f t="shared" si="31"/>
        <v>12.401330955832931</v>
      </c>
      <c r="Q75" t="s">
        <v>156</v>
      </c>
      <c r="R75" t="s">
        <v>191</v>
      </c>
      <c r="S75" s="48" t="s">
        <v>466</v>
      </c>
      <c r="T75" s="35">
        <v>100</v>
      </c>
      <c r="U75" s="35">
        <f t="shared" si="32"/>
        <v>57.627118644067799</v>
      </c>
      <c r="V75" s="35">
        <f t="shared" si="33"/>
        <v>70.149253731343279</v>
      </c>
      <c r="W75" s="35">
        <f t="shared" si="34"/>
        <v>67.845659163987136</v>
      </c>
      <c r="X75" s="35">
        <f t="shared" si="35"/>
        <v>62.005087104669578</v>
      </c>
      <c r="Y75" s="35">
        <f t="shared" si="36"/>
        <v>74.527222191945071</v>
      </c>
      <c r="Z75" s="35">
        <f t="shared" si="37"/>
        <v>72.223627624588914</v>
      </c>
      <c r="AA75" s="35">
        <f t="shared" si="38"/>
        <v>-4.3779684606017781</v>
      </c>
      <c r="AB75" s="35">
        <f t="shared" si="39"/>
        <v>-4.3779684606017923</v>
      </c>
      <c r="AC75" s="35">
        <f t="shared" si="40"/>
        <v>-4.3779684606017781</v>
      </c>
      <c r="AF75">
        <v>1.75</v>
      </c>
      <c r="AG75">
        <v>2.1</v>
      </c>
      <c r="AJ75" t="s">
        <v>68</v>
      </c>
    </row>
    <row r="76" spans="1:36" ht="15" x14ac:dyDescent="0.25">
      <c r="A76">
        <v>2.36</v>
      </c>
      <c r="B76">
        <v>3.35</v>
      </c>
      <c r="C76">
        <v>3.11</v>
      </c>
      <c r="D76" s="20">
        <f t="shared" si="28"/>
        <v>4.3779684606017888E-2</v>
      </c>
      <c r="E76" s="17">
        <f>IF(OR($A76="",$B76="",$C76=""),"",A76*'MPTO_working_3-way'!$I75)</f>
        <v>2.4633200556702022</v>
      </c>
      <c r="F76" s="21">
        <f>IF(OR($A76="",$B76="",$C76=""),"",B76*'MPTO_working_3-way'!$I75)</f>
        <v>3.4966619434301602</v>
      </c>
      <c r="G76" s="22">
        <f>IF(OR($A76="",$B76="",$C76=""),"",C76*'MPTO_working_3-way'!$I75)</f>
        <v>3.2461548191247154</v>
      </c>
      <c r="H76" s="17">
        <f>IF(OR($A76="",$B76="",$C76=""),"",'MPTO_working_3-way'!E75)</f>
        <v>2.444177519114247</v>
      </c>
      <c r="I76" s="21">
        <f>IF(OR($A76="",$B76="",$C76=""),"",'MPTO_working_3-way'!F75)</f>
        <v>3.5221904312598964</v>
      </c>
      <c r="J76" s="22">
        <f>IF(OR($A76="",$B76="",$C76=""),"",'MPTO_working_3-way'!G75)</f>
        <v>3.2578576741178611</v>
      </c>
      <c r="K76" s="17">
        <f>IF(OR($A76="",$B76="",$C76=""),"",'OddsRatio_working_3-way'!H75)</f>
        <v>2.4525467289228464</v>
      </c>
      <c r="L76" s="21">
        <f>IF(OR($A76="",$B76="",$C76=""),"",'OddsRatio_working_3-way'!I75)</f>
        <v>3.5099153036534489</v>
      </c>
      <c r="M76" s="22">
        <f>IF(OR($A76="",$B76="",$C76=""),"",'OddsRatio_working_3-way'!J75)</f>
        <v>3.2535835279611804</v>
      </c>
      <c r="N76" s="23">
        <f t="shared" si="29"/>
        <v>40.595618003358773</v>
      </c>
      <c r="O76" s="24">
        <f t="shared" si="30"/>
        <v>28.598704026246775</v>
      </c>
      <c r="P76" s="24">
        <f t="shared" si="31"/>
        <v>30.805677970394441</v>
      </c>
      <c r="Q76" t="s">
        <v>189</v>
      </c>
      <c r="R76" t="s">
        <v>188</v>
      </c>
      <c r="S76" s="48" t="s">
        <v>466</v>
      </c>
      <c r="T76" s="35">
        <v>100</v>
      </c>
      <c r="U76" s="35">
        <f t="shared" si="32"/>
        <v>56.521739130434774</v>
      </c>
      <c r="V76" s="35">
        <f t="shared" si="33"/>
        <v>69.512195121951223</v>
      </c>
      <c r="W76" s="35">
        <f t="shared" si="34"/>
        <v>69.512195121951223</v>
      </c>
      <c r="X76" s="35">
        <f t="shared" si="35"/>
        <v>60.975609756097562</v>
      </c>
      <c r="Y76" s="35">
        <f t="shared" si="36"/>
        <v>73.966065747613996</v>
      </c>
      <c r="Z76" s="35">
        <f t="shared" si="37"/>
        <v>73.966065747613996</v>
      </c>
      <c r="AA76" s="35">
        <f t="shared" si="38"/>
        <v>-4.4538706256627876</v>
      </c>
      <c r="AB76" s="35">
        <f t="shared" si="39"/>
        <v>-4.4538706256627734</v>
      </c>
      <c r="AC76" s="35">
        <f t="shared" si="40"/>
        <v>-4.4538706256627734</v>
      </c>
      <c r="AF76">
        <v>2.04</v>
      </c>
      <c r="AG76">
        <v>1.81</v>
      </c>
      <c r="AJ76" t="s">
        <v>68</v>
      </c>
    </row>
    <row r="77" spans="1:36" ht="15" x14ac:dyDescent="0.25">
      <c r="A77">
        <v>2.2999999999999998</v>
      </c>
      <c r="B77">
        <v>3.28</v>
      </c>
      <c r="C77">
        <v>3.28</v>
      </c>
      <c r="D77" s="20">
        <f t="shared" si="28"/>
        <v>4.4538706256627814E-2</v>
      </c>
      <c r="E77" s="17">
        <f>IF(OR($A77="",$B77="",$C77=""),"",A77*'MPTO_working_3-way'!$I76)</f>
        <v>2.4024390243902438</v>
      </c>
      <c r="F77" s="21">
        <f>IF(OR($A77="",$B77="",$C77=""),"",B77*'MPTO_working_3-way'!$I76)</f>
        <v>3.4260869565217389</v>
      </c>
      <c r="G77" s="22">
        <f>IF(OR($A77="",$B77="",$C77=""),"",C77*'MPTO_working_3-way'!$I76)</f>
        <v>3.4260869565217389</v>
      </c>
      <c r="H77" s="17">
        <f>IF(OR($A77="",$B77="",$C77=""),"",'MPTO_working_3-way'!E76)</f>
        <v>2.381313131313131</v>
      </c>
      <c r="I77" s="21">
        <f>IF(OR($A77="",$B77="",$C77=""),"",'MPTO_working_3-way'!F76)</f>
        <v>3.4478976234003653</v>
      </c>
      <c r="J77" s="22">
        <f>IF(OR($A77="",$B77="",$C77=""),"",'MPTO_working_3-way'!G76)</f>
        <v>3.4478976234003653</v>
      </c>
      <c r="K77" s="17">
        <f>IF(OR($A77="",$B77="",$C77=""),"",'OddsRatio_working_3-way'!H76)</f>
        <v>2.3903595794700583</v>
      </c>
      <c r="L77" s="21">
        <f>IF(OR($A77="",$B77="",$C77=""),"",'OddsRatio_working_3-way'!I76)</f>
        <v>3.4384768009167179</v>
      </c>
      <c r="M77" s="22">
        <f>IF(OR($A77="",$B77="",$C77=""),"",'OddsRatio_working_3-way'!J76)</f>
        <v>3.4384768009167179</v>
      </c>
      <c r="N77" s="23">
        <f t="shared" si="29"/>
        <v>41.624365482233507</v>
      </c>
      <c r="O77" s="24">
        <f t="shared" si="30"/>
        <v>29.187817258883253</v>
      </c>
      <c r="P77" s="24">
        <f t="shared" si="31"/>
        <v>29.187817258883253</v>
      </c>
      <c r="Q77" t="s">
        <v>194</v>
      </c>
      <c r="R77" t="s">
        <v>264</v>
      </c>
      <c r="S77" s="48" t="s">
        <v>466</v>
      </c>
      <c r="T77" s="35">
        <v>100</v>
      </c>
      <c r="U77" s="35">
        <f t="shared" si="32"/>
        <v>67.426710097719877</v>
      </c>
      <c r="V77" s="35">
        <f t="shared" si="33"/>
        <v>71.509971509971507</v>
      </c>
      <c r="W77" s="35">
        <f t="shared" si="34"/>
        <v>56.709956709956707</v>
      </c>
      <c r="X77" s="35">
        <f t="shared" si="35"/>
        <v>71.780071780071779</v>
      </c>
      <c r="Y77" s="35">
        <f t="shared" si="36"/>
        <v>75.863333192323424</v>
      </c>
      <c r="Z77" s="35">
        <f t="shared" si="37"/>
        <v>61.063318392308631</v>
      </c>
      <c r="AA77" s="35">
        <f t="shared" si="38"/>
        <v>-4.3533616823519026</v>
      </c>
      <c r="AB77" s="35">
        <f t="shared" si="39"/>
        <v>-4.3533616823519168</v>
      </c>
      <c r="AC77" s="35">
        <f t="shared" si="40"/>
        <v>-4.3533616823519239</v>
      </c>
      <c r="AF77">
        <v>2.15</v>
      </c>
      <c r="AG77">
        <v>1.71</v>
      </c>
      <c r="AJ77" t="s">
        <v>68</v>
      </c>
    </row>
    <row r="78" spans="1:36" ht="15" x14ac:dyDescent="0.25">
      <c r="A78">
        <v>3.07</v>
      </c>
      <c r="B78">
        <v>3.51</v>
      </c>
      <c r="C78">
        <v>2.31</v>
      </c>
      <c r="D78" s="20">
        <f t="shared" si="28"/>
        <v>4.3533616823519194E-2</v>
      </c>
      <c r="E78" s="17">
        <f>IF(OR($A78="",$B78="",$C78=""),"",A78*'MPTO_working_3-way'!$I77)</f>
        <v>3.2036482036482039</v>
      </c>
      <c r="F78" s="21">
        <f>IF(OR($A78="",$B78="",$C78=""),"",B78*'MPTO_working_3-way'!$I77)</f>
        <v>3.6628029950505523</v>
      </c>
      <c r="G78" s="22">
        <f>IF(OR($A78="",$B78="",$C78=""),"",C78*'MPTO_working_3-way'!$I77)</f>
        <v>2.4105626548623293</v>
      </c>
      <c r="H78" s="17">
        <f>IF(OR($A78="",$B78="",$C78=""),"",'MPTO_working_3-way'!E77)</f>
        <v>3.213143624492361</v>
      </c>
      <c r="I78" s="21">
        <f>IF(OR($A78="",$B78="",$C78=""),"",'MPTO_working_3-way'!F77)</f>
        <v>3.6983742191689197</v>
      </c>
      <c r="J78" s="22">
        <f>IF(OR($A78="",$B78="",$C78=""),"",'MPTO_working_3-way'!G77)</f>
        <v>2.3901189006969039</v>
      </c>
      <c r="K78" s="17">
        <f>IF(OR($A78="",$B78="",$C78=""),"",'OddsRatio_working_3-way'!H77)</f>
        <v>3.2106524596182937</v>
      </c>
      <c r="L78" s="21">
        <f>IF(OR($A78="",$B78="",$C78=""),"",'OddsRatio_working_3-way'!I77)</f>
        <v>3.6805496007931966</v>
      </c>
      <c r="M78" s="22">
        <f>IF(OR($A78="",$B78="",$C78=""),"",'OddsRatio_working_3-way'!J77)</f>
        <v>2.3990119430434618</v>
      </c>
      <c r="N78" s="23">
        <f t="shared" si="29"/>
        <v>31.214413582029216</v>
      </c>
      <c r="O78" s="24">
        <f t="shared" si="30"/>
        <v>27.301495640122418</v>
      </c>
      <c r="P78" s="24">
        <f t="shared" si="31"/>
        <v>41.484090777848351</v>
      </c>
      <c r="Q78" t="s">
        <v>265</v>
      </c>
      <c r="R78" t="s">
        <v>192</v>
      </c>
      <c r="S78" s="48" t="s">
        <v>466</v>
      </c>
      <c r="T78" s="35">
        <v>100</v>
      </c>
      <c r="U78" s="35">
        <f t="shared" si="32"/>
        <v>74.093264248704671</v>
      </c>
      <c r="V78" s="35">
        <f t="shared" si="33"/>
        <v>72.826086956521735</v>
      </c>
      <c r="W78" s="35">
        <f t="shared" si="34"/>
        <v>48.453608247422686</v>
      </c>
      <c r="X78" s="35">
        <f t="shared" si="35"/>
        <v>78.720304796055586</v>
      </c>
      <c r="Y78" s="35">
        <f t="shared" si="36"/>
        <v>77.453127503872665</v>
      </c>
      <c r="Z78" s="35">
        <f t="shared" si="37"/>
        <v>53.080648794773602</v>
      </c>
      <c r="AA78" s="35">
        <f t="shared" si="38"/>
        <v>-4.6270405473509157</v>
      </c>
      <c r="AB78" s="35">
        <f t="shared" si="39"/>
        <v>-4.62704054735093</v>
      </c>
      <c r="AC78" s="35">
        <f t="shared" si="40"/>
        <v>-4.6270405473509157</v>
      </c>
      <c r="AF78">
        <v>1.87</v>
      </c>
      <c r="AG78">
        <v>1.97</v>
      </c>
      <c r="AJ78" t="s">
        <v>68</v>
      </c>
    </row>
    <row r="79" spans="1:36" ht="15" x14ac:dyDescent="0.25">
      <c r="A79">
        <v>3.86</v>
      </c>
      <c r="B79">
        <v>3.68</v>
      </c>
      <c r="C79">
        <v>1.94</v>
      </c>
      <c r="D79" s="20">
        <f t="shared" si="28"/>
        <v>4.6270405473509246E-2</v>
      </c>
      <c r="E79" s="17">
        <f>IF(OR($A79="",$B79="",$C79=""),"",A79*'MPTO_working_3-way'!$I78)</f>
        <v>4.0386037651277453</v>
      </c>
      <c r="F79" s="21">
        <f>IF(OR($A79="",$B79="",$C79=""),"",B79*'MPTO_working_3-way'!$I78)</f>
        <v>3.8502750921425144</v>
      </c>
      <c r="G79" s="22">
        <f>IF(OR($A79="",$B79="",$C79=""),"",C79*'MPTO_working_3-way'!$I78)</f>
        <v>2.029764586618608</v>
      </c>
      <c r="H79" s="17">
        <f>IF(OR($A79="",$B79="",$C79=""),"",'MPTO_working_3-way'!E78)</f>
        <v>4.1043508376710918</v>
      </c>
      <c r="I79" s="21">
        <f>IF(OR($A79="",$B79="",$C79=""),"",'MPTO_working_3-way'!F78)</f>
        <v>3.9014393128266627</v>
      </c>
      <c r="J79" s="22">
        <f>IF(OR($A79="",$B79="",$C79=""),"",'MPTO_working_3-way'!G78)</f>
        <v>1.9998382169495228</v>
      </c>
      <c r="K79" s="17">
        <f>IF(OR($A79="",$B79="",$C79=""),"",'OddsRatio_working_3-way'!H78)</f>
        <v>4.0768723415653279</v>
      </c>
      <c r="L79" s="21">
        <f>IF(OR($A79="",$B79="",$C79=""),"",'OddsRatio_working_3-way'!I78)</f>
        <v>3.8832230333549229</v>
      </c>
      <c r="M79" s="22">
        <f>IF(OR($A79="",$B79="",$C79=""),"",'OddsRatio_working_3-way'!J78)</f>
        <v>2.0112797206543385</v>
      </c>
      <c r="N79" s="23">
        <f t="shared" si="29"/>
        <v>24.761032727070933</v>
      </c>
      <c r="O79" s="24">
        <f t="shared" si="30"/>
        <v>25.972170197416787</v>
      </c>
      <c r="P79" s="24">
        <f t="shared" si="31"/>
        <v>49.266797075512265</v>
      </c>
      <c r="Q79" t="s">
        <v>266</v>
      </c>
      <c r="R79" t="s">
        <v>193</v>
      </c>
      <c r="S79" s="48" t="s">
        <v>466</v>
      </c>
      <c r="T79" s="35">
        <v>100</v>
      </c>
      <c r="U79" s="35">
        <f t="shared" si="32"/>
        <v>35.897435897435898</v>
      </c>
      <c r="V79" s="35">
        <f t="shared" si="33"/>
        <v>76.019184652278184</v>
      </c>
      <c r="W79" s="35">
        <f t="shared" si="34"/>
        <v>83.249581239530997</v>
      </c>
      <c r="X79" s="35">
        <f t="shared" si="35"/>
        <v>40.73123410819084</v>
      </c>
      <c r="Y79" s="35">
        <f t="shared" si="36"/>
        <v>80.852982863033105</v>
      </c>
      <c r="Z79" s="35">
        <f t="shared" si="37"/>
        <v>88.083379450285932</v>
      </c>
      <c r="AA79" s="35">
        <f t="shared" si="38"/>
        <v>-4.8337982107549422</v>
      </c>
      <c r="AB79" s="35">
        <f t="shared" si="39"/>
        <v>-4.8337982107549209</v>
      </c>
      <c r="AC79" s="35">
        <f t="shared" si="40"/>
        <v>-4.8337982107549351</v>
      </c>
      <c r="AF79">
        <v>1.88</v>
      </c>
      <c r="AG79">
        <v>1.96</v>
      </c>
      <c r="AJ79" t="s">
        <v>68</v>
      </c>
    </row>
    <row r="80" spans="1:36" ht="15" x14ac:dyDescent="0.25">
      <c r="A80">
        <v>1.56</v>
      </c>
      <c r="B80">
        <v>4.17</v>
      </c>
      <c r="C80">
        <v>5.97</v>
      </c>
      <c r="D80" s="20">
        <f t="shared" si="28"/>
        <v>4.833798210754936E-2</v>
      </c>
      <c r="E80" s="17">
        <f>IF(OR($A80="",$B80="",$C80=""),"",A80*'MPTO_working_3-way'!$I79)</f>
        <v>1.6354072520877772</v>
      </c>
      <c r="F80" s="21">
        <f>IF(OR($A80="",$B80="",$C80=""),"",B80*'MPTO_working_3-way'!$I79)</f>
        <v>4.3715693853884812</v>
      </c>
      <c r="G80" s="22">
        <f>IF(OR($A80="",$B80="",$C80=""),"",C80*'MPTO_working_3-way'!$I79)</f>
        <v>6.2585777531820694</v>
      </c>
      <c r="H80" s="17">
        <f>IF(OR($A80="",$B80="",$C80=""),"",'MPTO_working_3-way'!E79)</f>
        <v>1.6002228013937696</v>
      </c>
      <c r="I80" s="21">
        <f>IF(OR($A80="",$B80="",$C80=""),"",'MPTO_working_3-way'!F79)</f>
        <v>4.4703627578547804</v>
      </c>
      <c r="J80" s="22">
        <f>IF(OR($A80="",$B80="",$C80=""),"",'MPTO_working_3-way'!G79)</f>
        <v>6.6053894855435411</v>
      </c>
      <c r="K80" s="17">
        <f>IF(OR($A80="",$B80="",$C80=""),"",'OddsRatio_working_3-way'!H79)</f>
        <v>1.6118059431029954</v>
      </c>
      <c r="L80" s="21">
        <f>IF(OR($A80="",$B80="",$C80=""),"",'OddsRatio_working_3-way'!I79)</f>
        <v>4.4632586422080269</v>
      </c>
      <c r="M80" s="22">
        <f>IF(OR($A80="",$B80="",$C80=""),"",'OddsRatio_working_3-way'!J79)</f>
        <v>6.4297777450390816</v>
      </c>
      <c r="N80" s="23">
        <f t="shared" si="29"/>
        <v>61.146848818445079</v>
      </c>
      <c r="O80" s="24">
        <f t="shared" si="30"/>
        <v>22.87508013351902</v>
      </c>
      <c r="P80" s="24">
        <f t="shared" si="31"/>
        <v>15.978071048035899</v>
      </c>
      <c r="Q80" t="s">
        <v>90</v>
      </c>
      <c r="R80" t="s">
        <v>267</v>
      </c>
      <c r="S80" s="48" t="s">
        <v>466</v>
      </c>
      <c r="T80" s="35">
        <v>100</v>
      </c>
      <c r="U80" s="35">
        <f t="shared" si="32"/>
        <v>11.504424778761051</v>
      </c>
      <c r="V80" s="35">
        <f t="shared" si="33"/>
        <v>88.938053097345119</v>
      </c>
      <c r="W80" s="35">
        <f t="shared" si="34"/>
        <v>94.923857868020306</v>
      </c>
      <c r="X80" s="35">
        <f t="shared" si="35"/>
        <v>16.138089034634561</v>
      </c>
      <c r="Y80" s="35">
        <f t="shared" si="36"/>
        <v>93.571717353218645</v>
      </c>
      <c r="Z80" s="35">
        <f t="shared" si="37"/>
        <v>99.557522123893818</v>
      </c>
      <c r="AA80" s="35">
        <f t="shared" si="38"/>
        <v>-4.6336642558735104</v>
      </c>
      <c r="AB80" s="35">
        <f t="shared" si="39"/>
        <v>-4.6336642558735264</v>
      </c>
      <c r="AC80" s="35">
        <f t="shared" si="40"/>
        <v>-4.6336642558735122</v>
      </c>
      <c r="AF80">
        <v>1.85</v>
      </c>
      <c r="AG80">
        <v>1.99</v>
      </c>
      <c r="AJ80" t="s">
        <v>68</v>
      </c>
    </row>
    <row r="81" spans="1:36" ht="15" x14ac:dyDescent="0.25">
      <c r="A81">
        <v>1.1299999999999999</v>
      </c>
      <c r="B81">
        <v>9.0399999999999991</v>
      </c>
      <c r="C81">
        <v>19.7</v>
      </c>
      <c r="D81" s="20">
        <f t="shared" si="28"/>
        <v>4.6336642558735042E-2</v>
      </c>
      <c r="E81" s="17">
        <f>IF(OR($A81="",$B81="",$C81=""),"",A81*'MPTO_working_3-way'!$I80)</f>
        <v>1.1823604060913704</v>
      </c>
      <c r="F81" s="21">
        <f>IF(OR($A81="",$B81="",$C81=""),"",B81*'MPTO_working_3-way'!$I80)</f>
        <v>9.4588832487309631</v>
      </c>
      <c r="G81" s="22">
        <f>IF(OR($A81="",$B81="",$C81=""),"",C81*'MPTO_working_3-way'!$I80)</f>
        <v>20.61283185840708</v>
      </c>
      <c r="H81" s="17">
        <f>IF(OR($A81="",$B81="",$C81=""),"",'MPTO_working_3-way'!E80)</f>
        <v>1.15007275889682</v>
      </c>
      <c r="I81" s="21">
        <f>IF(OR($A81="",$B81="",$C81=""),"",'MPTO_working_3-way'!F80)</f>
        <v>10.507079924480806</v>
      </c>
      <c r="J81" s="22">
        <f>IF(OR($A81="",$B81="",$C81=""),"",'MPTO_working_3-way'!G80)</f>
        <v>28.315878736485061</v>
      </c>
      <c r="K81" s="17">
        <f>IF(OR($A81="",$B81="",$C81=""),"",'OddsRatio_working_3-way'!H80)</f>
        <v>1.1570506048375537</v>
      </c>
      <c r="L81" s="21">
        <f>IF(OR($A81="",$B81="",$C81=""),"",'OddsRatio_working_3-way'!I80)</f>
        <v>10.71297586841486</v>
      </c>
      <c r="M81" s="22">
        <f>IF(OR($A81="",$B81="",$C81=""),"",'OddsRatio_working_3-way'!J80)</f>
        <v>23.591125465094262</v>
      </c>
      <c r="N81" s="23">
        <f t="shared" si="29"/>
        <v>84.576580444349048</v>
      </c>
      <c r="O81" s="24">
        <f t="shared" si="30"/>
        <v>10.572072555543631</v>
      </c>
      <c r="P81" s="24">
        <f t="shared" si="31"/>
        <v>4.8513470001073307</v>
      </c>
      <c r="Q81" t="s">
        <v>155</v>
      </c>
      <c r="R81" t="s">
        <v>268</v>
      </c>
      <c r="S81" s="48" t="s">
        <v>466</v>
      </c>
      <c r="T81" s="35">
        <v>100</v>
      </c>
      <c r="U81" s="35">
        <f t="shared" si="32"/>
        <v>53.703703703703695</v>
      </c>
      <c r="V81" s="35">
        <f t="shared" si="33"/>
        <v>68.55345911949685</v>
      </c>
      <c r="W81" s="35">
        <f t="shared" si="34"/>
        <v>73.190348525469176</v>
      </c>
      <c r="X81" s="35">
        <f t="shared" si="35"/>
        <v>58.256192355033974</v>
      </c>
      <c r="Y81" s="35">
        <f t="shared" si="36"/>
        <v>73.105947770827129</v>
      </c>
      <c r="Z81" s="35">
        <f t="shared" si="37"/>
        <v>77.742837176799441</v>
      </c>
      <c r="AA81" s="35">
        <f t="shared" si="38"/>
        <v>-4.5524886513302789</v>
      </c>
      <c r="AB81" s="35">
        <f t="shared" si="39"/>
        <v>-4.5524886513302789</v>
      </c>
      <c r="AC81" s="35">
        <f t="shared" si="40"/>
        <v>-4.5524886513302647</v>
      </c>
      <c r="AF81">
        <v>1.29</v>
      </c>
      <c r="AG81">
        <v>3.57</v>
      </c>
      <c r="AJ81" t="s">
        <v>68</v>
      </c>
    </row>
    <row r="82" spans="1:36" ht="15" x14ac:dyDescent="0.25">
      <c r="A82">
        <v>2.16</v>
      </c>
      <c r="B82">
        <v>3.18</v>
      </c>
      <c r="C82">
        <v>3.73</v>
      </c>
      <c r="D82" s="20">
        <f t="shared" si="28"/>
        <v>4.5524886513302665E-2</v>
      </c>
      <c r="E82" s="17">
        <f>IF(OR($A82="",$B82="",$C82=""),"",A82*'MPTO_working_3-way'!$I81)</f>
        <v>2.2583337548687341</v>
      </c>
      <c r="F82" s="21">
        <f>IF(OR($A82="",$B82="",$C82=""),"",B82*'MPTO_working_3-way'!$I81)</f>
        <v>3.3247691391123024</v>
      </c>
      <c r="G82" s="22">
        <f>IF(OR($A82="",$B82="",$C82=""),"",C82*'MPTO_working_3-way'!$I81)</f>
        <v>3.899807826694619</v>
      </c>
      <c r="H82" s="17">
        <f>IF(OR($A82="",$B82="",$C82=""),"",'MPTO_working_3-way'!E81)</f>
        <v>2.2331996351657795</v>
      </c>
      <c r="I82" s="21">
        <f>IF(OR($A82="",$B82="",$C82=""),"",'MPTO_working_3-way'!F81)</f>
        <v>3.3412359507188829</v>
      </c>
      <c r="J82" s="22">
        <f>IF(OR($A82="",$B82="",$C82=""),"",'MPTO_working_3-way'!G81)</f>
        <v>3.953795118771458</v>
      </c>
      <c r="K82" s="17">
        <f>IF(OR($A82="",$B82="",$C82=""),"",'OddsRatio_working_3-way'!H81)</f>
        <v>2.2436698803193829</v>
      </c>
      <c r="L82" s="21">
        <f>IF(OR($A82="",$B82="",$C82=""),"",'OddsRatio_working_3-way'!I81)</f>
        <v>3.3372416716347022</v>
      </c>
      <c r="M82" s="22">
        <f>IF(OR($A82="",$B82="",$C82=""),"",'OddsRatio_working_3-way'!J81)</f>
        <v>3.9269127355792364</v>
      </c>
      <c r="N82" s="23">
        <f t="shared" si="29"/>
        <v>44.280434539142114</v>
      </c>
      <c r="O82" s="24">
        <f t="shared" si="30"/>
        <v>30.077276290738048</v>
      </c>
      <c r="P82" s="24">
        <f t="shared" si="31"/>
        <v>25.642289170119838</v>
      </c>
      <c r="Q82" t="s">
        <v>269</v>
      </c>
      <c r="R82" t="s">
        <v>270</v>
      </c>
      <c r="S82" s="48" t="s">
        <v>466</v>
      </c>
      <c r="T82" s="35">
        <v>100</v>
      </c>
      <c r="U82" s="35">
        <f t="shared" si="32"/>
        <v>19.35483870967742</v>
      </c>
      <c r="V82" s="35">
        <f t="shared" si="33"/>
        <v>84</v>
      </c>
      <c r="W82" s="35">
        <f t="shared" si="34"/>
        <v>90.825688073394488</v>
      </c>
      <c r="X82" s="35">
        <f t="shared" si="35"/>
        <v>25.174311926605501</v>
      </c>
      <c r="Y82" s="35">
        <f t="shared" si="36"/>
        <v>89.819473216928088</v>
      </c>
      <c r="Z82" s="35">
        <f t="shared" si="37"/>
        <v>96.645161290322591</v>
      </c>
      <c r="AA82" s="35">
        <f t="shared" si="38"/>
        <v>-5.8194732169280812</v>
      </c>
      <c r="AB82" s="35">
        <f t="shared" si="39"/>
        <v>-5.8194732169280883</v>
      </c>
      <c r="AC82" s="35">
        <f t="shared" si="40"/>
        <v>-5.8194732169281025</v>
      </c>
      <c r="AF82">
        <v>2.31</v>
      </c>
      <c r="AG82">
        <v>1.63</v>
      </c>
      <c r="AJ82" t="s">
        <v>68</v>
      </c>
    </row>
    <row r="83" spans="1:36" ht="15" x14ac:dyDescent="0.25">
      <c r="A83">
        <v>1.24</v>
      </c>
      <c r="B83">
        <v>6.25</v>
      </c>
      <c r="C83">
        <v>10.9</v>
      </c>
      <c r="D83" s="20">
        <f t="shared" si="28"/>
        <v>5.8194732169280838E-2</v>
      </c>
      <c r="E83" s="17">
        <f>IF(OR($A83="",$B83="",$C83=""),"",A83*'MPTO_working_3-way'!$I82)</f>
        <v>1.3121614678899083</v>
      </c>
      <c r="F83" s="21">
        <f>IF(OR($A83="",$B83="",$C83=""),"",B83*'MPTO_working_3-way'!$I82)</f>
        <v>6.6137170760580055</v>
      </c>
      <c r="G83" s="22">
        <f>IF(OR($A83="",$B83="",$C83=""),"",C83*'MPTO_working_3-way'!$I82)</f>
        <v>11.534322580645162</v>
      </c>
      <c r="H83" s="17">
        <f>IF(OR($A83="",$B83="",$C83=""),"",'MPTO_working_3-way'!E82)</f>
        <v>1.2705618698579657</v>
      </c>
      <c r="I83" s="21">
        <f>IF(OR($A83="",$B83="",$C83=""),"",'MPTO_working_3-way'!F82)</f>
        <v>7.1122867085765593</v>
      </c>
      <c r="J83" s="22">
        <f>IF(OR($A83="",$B83="",$C83=""),"",'MPTO_working_3-way'!G82)</f>
        <v>13.822679175302717</v>
      </c>
      <c r="K83" s="17">
        <f>IF(OR($A83="",$B83="",$C83=""),"",'OddsRatio_working_3-way'!H82)</f>
        <v>1.2809858628263282</v>
      </c>
      <c r="L83" s="21">
        <f>IF(OR($A83="",$B83="",$C83=""),"",'OddsRatio_working_3-way'!I82)</f>
        <v>7.1465657493259274</v>
      </c>
      <c r="M83" s="22">
        <f>IF(OR($A83="",$B83="",$C83=""),"",'OddsRatio_working_3-way'!J82)</f>
        <v>12.590666841586037</v>
      </c>
      <c r="N83" s="23">
        <f t="shared" si="29"/>
        <v>76.210133011153246</v>
      </c>
      <c r="O83" s="24">
        <f t="shared" si="30"/>
        <v>15.120090389412805</v>
      </c>
      <c r="P83" s="24">
        <f t="shared" si="31"/>
        <v>8.6697765994339466</v>
      </c>
      <c r="Q83" t="s">
        <v>77</v>
      </c>
      <c r="R83" t="s">
        <v>154</v>
      </c>
      <c r="S83" s="48" t="s">
        <v>466</v>
      </c>
      <c r="T83" s="35">
        <v>100</v>
      </c>
      <c r="U83" s="35">
        <f t="shared" si="32"/>
        <v>80.276134122287957</v>
      </c>
      <c r="V83" s="35">
        <f t="shared" si="33"/>
        <v>74.874371859296474</v>
      </c>
      <c r="W83" s="35">
        <f t="shared" si="34"/>
        <v>42.528735632183903</v>
      </c>
      <c r="X83" s="35">
        <f t="shared" si="35"/>
        <v>82.596892508519602</v>
      </c>
      <c r="Y83" s="35">
        <f t="shared" si="36"/>
        <v>77.195130245528119</v>
      </c>
      <c r="Z83" s="35">
        <f t="shared" si="37"/>
        <v>44.849494018415548</v>
      </c>
      <c r="AA83" s="35">
        <f t="shared" si="38"/>
        <v>-2.3207583862316454</v>
      </c>
      <c r="AB83" s="35">
        <f t="shared" si="39"/>
        <v>-2.3207583862316454</v>
      </c>
      <c r="AC83" s="35">
        <f t="shared" si="40"/>
        <v>-2.3207583862316454</v>
      </c>
      <c r="AF83">
        <v>1.45</v>
      </c>
      <c r="AG83">
        <v>2.73</v>
      </c>
      <c r="AJ83" t="s">
        <v>68</v>
      </c>
    </row>
    <row r="84" spans="1:36" ht="15" x14ac:dyDescent="0.25">
      <c r="A84">
        <v>5.07</v>
      </c>
      <c r="B84">
        <v>3.98</v>
      </c>
      <c r="C84">
        <v>1.74</v>
      </c>
      <c r="D84" s="20">
        <f t="shared" si="28"/>
        <v>2.3207583862316472E-2</v>
      </c>
      <c r="E84" s="17">
        <f>IF(OR($A84="",$B84="",$C84=""),"",A84*'MPTO_working_3-way'!$I83)</f>
        <v>5.1876624501819446</v>
      </c>
      <c r="F84" s="21">
        <f>IF(OR($A84="",$B84="",$C84=""),"",B84*'MPTO_working_3-way'!$I83)</f>
        <v>4.0723661837720195</v>
      </c>
      <c r="G84" s="22">
        <f>IF(OR($A84="",$B84="",$C84=""),"",C84*'MPTO_working_3-way'!$I83)</f>
        <v>1.7803811959204308</v>
      </c>
      <c r="H84" s="17">
        <f>IF(OR($A84="",$B84="",$C84=""),"",'MPTO_working_3-way'!E83)</f>
        <v>5.2769669537699064</v>
      </c>
      <c r="I84" s="21">
        <f>IF(OR($A84="",$B84="",$C84=""),"",'MPTO_working_3-way'!F83)</f>
        <v>4.1064318117917411</v>
      </c>
      <c r="J84" s="22">
        <f>IF(OR($A84="",$B84="",$C84=""),"",'MPTO_working_3-way'!G83)</f>
        <v>1.7637406522774817</v>
      </c>
      <c r="K84" s="17">
        <f>IF(OR($A84="",$B84="",$C84=""),"",'OddsRatio_working_3-way'!H83)</f>
        <v>5.2338987618654595</v>
      </c>
      <c r="L84" s="21">
        <f>IF(OR($A84="",$B84="",$C84=""),"",'OddsRatio_working_3-way'!I83)</f>
        <v>4.1000044988597226</v>
      </c>
      <c r="M84" s="22">
        <f>IF(OR($A84="",$B84="",$C84=""),"",'OddsRatio_working_3-way'!J83)</f>
        <v>1.7697997748846286</v>
      </c>
      <c r="N84" s="23">
        <f t="shared" si="29"/>
        <v>19.276504776538179</v>
      </c>
      <c r="O84" s="24">
        <f t="shared" si="30"/>
        <v>24.555748546997126</v>
      </c>
      <c r="P84" s="24">
        <f t="shared" si="31"/>
        <v>56.167746676464688</v>
      </c>
      <c r="Q84" t="s">
        <v>271</v>
      </c>
      <c r="R84" t="s">
        <v>272</v>
      </c>
      <c r="S84" s="48" t="s">
        <v>466</v>
      </c>
      <c r="T84" s="35">
        <v>100</v>
      </c>
      <c r="U84" s="35">
        <f t="shared" si="32"/>
        <v>78.260869565217391</v>
      </c>
      <c r="V84" s="35">
        <f t="shared" si="33"/>
        <v>73.118279569892465</v>
      </c>
      <c r="W84" s="35">
        <f t="shared" si="34"/>
        <v>46.236559139784944</v>
      </c>
      <c r="X84" s="35">
        <f t="shared" si="35"/>
        <v>80.645161290322577</v>
      </c>
      <c r="Y84" s="35">
        <f t="shared" si="36"/>
        <v>75.502571294997665</v>
      </c>
      <c r="Z84" s="35">
        <f t="shared" si="37"/>
        <v>48.620850864890137</v>
      </c>
      <c r="AA84" s="35">
        <f t="shared" si="38"/>
        <v>-2.3842917251051858</v>
      </c>
      <c r="AB84" s="35">
        <f t="shared" si="39"/>
        <v>-2.3842917251052</v>
      </c>
      <c r="AC84" s="35">
        <f t="shared" si="40"/>
        <v>-2.3842917251051929</v>
      </c>
      <c r="AF84">
        <v>1.92</v>
      </c>
      <c r="AG84">
        <v>1.99</v>
      </c>
      <c r="AJ84" t="s">
        <v>473</v>
      </c>
    </row>
    <row r="85" spans="1:36" ht="15" x14ac:dyDescent="0.25">
      <c r="A85">
        <v>4.5999999999999996</v>
      </c>
      <c r="B85">
        <v>3.72</v>
      </c>
      <c r="C85">
        <v>1.86</v>
      </c>
      <c r="D85" s="20">
        <f t="shared" si="28"/>
        <v>2.3842917251051921E-2</v>
      </c>
      <c r="E85" s="17">
        <f>IF(OR($A85="",$B85="",$C85=""),"",A85*'MPTO_working_3-way'!$I84)</f>
        <v>4.7096774193548381</v>
      </c>
      <c r="F85" s="21">
        <f>IF(OR($A85="",$B85="",$C85=""),"",B85*'MPTO_working_3-way'!$I84)</f>
        <v>3.8086956521739133</v>
      </c>
      <c r="G85" s="22">
        <f>IF(OR($A85="",$B85="",$C85=""),"",C85*'MPTO_working_3-way'!$I84)</f>
        <v>1.9043478260869566</v>
      </c>
      <c r="H85" s="17">
        <f>IF(OR($A85="",$B85="",$C85=""),"",'MPTO_working_3-way'!E84)</f>
        <v>4.7745535714285712</v>
      </c>
      <c r="I85" s="21">
        <f>IF(OR($A85="",$B85="",$C85=""),"",'MPTO_working_3-way'!F84)</f>
        <v>3.8333333333333335</v>
      </c>
      <c r="J85" s="22">
        <f>IF(OR($A85="",$B85="",$C85=""),"",'MPTO_working_3-way'!G84)</f>
        <v>1.8879082082965579</v>
      </c>
      <c r="K85" s="17">
        <f>IF(OR($A85="",$B85="",$C85=""),"",'OddsRatio_working_3-way'!H84)</f>
        <v>4.7430320177453016</v>
      </c>
      <c r="L85" s="21">
        <f>IF(OR($A85="",$B85="",$C85=""),"",'OddsRatio_working_3-way'!I84)</f>
        <v>3.8280686356297831</v>
      </c>
      <c r="M85" s="22">
        <f>IF(OR($A85="",$B85="",$C85=""),"",'OddsRatio_working_3-way'!J84)</f>
        <v>1.894168759794711</v>
      </c>
      <c r="N85" s="23">
        <f t="shared" si="29"/>
        <v>21.232876712328768</v>
      </c>
      <c r="O85" s="24">
        <f t="shared" si="30"/>
        <v>26.255707762557073</v>
      </c>
      <c r="P85" s="24">
        <f t="shared" si="31"/>
        <v>52.511415525114145</v>
      </c>
      <c r="Q85" t="s">
        <v>273</v>
      </c>
      <c r="R85" t="s">
        <v>274</v>
      </c>
      <c r="S85" s="48" t="s">
        <v>466</v>
      </c>
      <c r="T85" s="35">
        <v>100</v>
      </c>
      <c r="U85" s="35">
        <f t="shared" si="32"/>
        <v>73.544973544973558</v>
      </c>
      <c r="V85" s="35">
        <f t="shared" si="33"/>
        <v>64.02877697841727</v>
      </c>
      <c r="W85" s="35">
        <f t="shared" si="34"/>
        <v>59.016393442622956</v>
      </c>
      <c r="X85" s="35">
        <f t="shared" si="35"/>
        <v>76.954829578959789</v>
      </c>
      <c r="Y85" s="35">
        <f t="shared" si="36"/>
        <v>67.438633012403514</v>
      </c>
      <c r="Z85" s="35">
        <f t="shared" si="37"/>
        <v>62.4262494766092</v>
      </c>
      <c r="AA85" s="35">
        <f t="shared" si="38"/>
        <v>-3.4098560339862303</v>
      </c>
      <c r="AB85" s="35">
        <f t="shared" si="39"/>
        <v>-3.4098560339862445</v>
      </c>
      <c r="AC85" s="35">
        <f t="shared" si="40"/>
        <v>-3.4098560339862445</v>
      </c>
      <c r="AF85">
        <v>2</v>
      </c>
      <c r="AG85">
        <v>1.9</v>
      </c>
      <c r="AJ85" t="s">
        <v>473</v>
      </c>
    </row>
    <row r="86" spans="1:36" ht="15" x14ac:dyDescent="0.25">
      <c r="A86">
        <v>3.78</v>
      </c>
      <c r="B86">
        <v>2.78</v>
      </c>
      <c r="C86">
        <v>2.44</v>
      </c>
      <c r="D86" s="20">
        <f t="shared" si="28"/>
        <v>3.4098560339862471E-2</v>
      </c>
      <c r="E86" s="17">
        <f>IF(OR($A86="",$B86="",$C86=""),"",A86*'MPTO_working_3-way'!$I85)</f>
        <v>3.9088925580846801</v>
      </c>
      <c r="F86" s="21">
        <f>IF(OR($A86="",$B86="",$C86=""),"",B86*'MPTO_working_3-way'!$I85)</f>
        <v>2.8747939977448174</v>
      </c>
      <c r="G86" s="22">
        <f>IF(OR($A86="",$B86="",$C86=""),"",C86*'MPTO_working_3-way'!$I85)</f>
        <v>2.5232004872292642</v>
      </c>
      <c r="H86" s="17">
        <f>IF(OR($A86="",$B86="",$C86=""),"",'MPTO_working_3-way'!E85)</f>
        <v>3.9496954500717223</v>
      </c>
      <c r="I86" s="21">
        <f>IF(OR($A86="",$B86="",$C86=""),"",'MPTO_working_3-way'!F85)</f>
        <v>2.8707086497570322</v>
      </c>
      <c r="J86" s="22">
        <f>IF(OR($A86="",$B86="",$C86=""),"",'MPTO_working_3-way'!G85)</f>
        <v>2.5095999803725157</v>
      </c>
      <c r="K86" s="17">
        <f>IF(OR($A86="",$B86="",$C86=""),"",'OddsRatio_working_3-way'!H85)</f>
        <v>3.9270587531435646</v>
      </c>
      <c r="L86" s="21">
        <f>IF(OR($A86="",$B86="",$C86=""),"",'OddsRatio_working_3-way'!I85)</f>
        <v>2.8741599210775339</v>
      </c>
      <c r="M86" s="22">
        <f>IF(OR($A86="",$B86="",$C86=""),"",'OddsRatio_working_3-way'!J85)</f>
        <v>2.5161743181750844</v>
      </c>
      <c r="N86" s="23">
        <f t="shared" si="29"/>
        <v>25.582693439135877</v>
      </c>
      <c r="O86" s="24">
        <f t="shared" si="30"/>
        <v>34.785101151055258</v>
      </c>
      <c r="P86" s="24">
        <f t="shared" si="31"/>
        <v>39.632205409808861</v>
      </c>
      <c r="Q86" t="s">
        <v>275</v>
      </c>
      <c r="R86" t="s">
        <v>276</v>
      </c>
      <c r="S86" s="48" t="s">
        <v>466</v>
      </c>
      <c r="T86" s="35">
        <v>100</v>
      </c>
      <c r="U86" s="35">
        <f t="shared" si="32"/>
        <v>62.686567164179095</v>
      </c>
      <c r="V86" s="35">
        <f t="shared" si="33"/>
        <v>67.320261437908499</v>
      </c>
      <c r="W86" s="35">
        <f t="shared" si="34"/>
        <v>66.666666666666657</v>
      </c>
      <c r="X86" s="35">
        <f t="shared" si="35"/>
        <v>66.013071895424829</v>
      </c>
      <c r="Y86" s="35">
        <f t="shared" si="36"/>
        <v>70.646766169154219</v>
      </c>
      <c r="Z86" s="35">
        <f t="shared" si="37"/>
        <v>69.993171397912391</v>
      </c>
      <c r="AA86" s="35">
        <f t="shared" si="38"/>
        <v>-3.3265047312457341</v>
      </c>
      <c r="AB86" s="35">
        <f t="shared" si="39"/>
        <v>-3.3265047312457199</v>
      </c>
      <c r="AC86" s="35">
        <f t="shared" si="40"/>
        <v>-3.3265047312457341</v>
      </c>
      <c r="AF86">
        <v>3.06</v>
      </c>
      <c r="AG86">
        <v>1.4</v>
      </c>
      <c r="AJ86" t="s">
        <v>79</v>
      </c>
    </row>
    <row r="87" spans="1:36" ht="15" x14ac:dyDescent="0.25">
      <c r="A87">
        <v>2.68</v>
      </c>
      <c r="B87">
        <v>3.06</v>
      </c>
      <c r="C87">
        <v>3</v>
      </c>
      <c r="D87" s="20">
        <f t="shared" si="28"/>
        <v>3.3265047312457163E-2</v>
      </c>
      <c r="E87" s="17">
        <f>IF(OR($A87="",$B87="",$C87=""),"",A87*'MPTO_working_3-way'!$I86)</f>
        <v>2.7691503267973854</v>
      </c>
      <c r="F87" s="21">
        <f>IF(OR($A87="",$B87="",$C87=""),"",B87*'MPTO_working_3-way'!$I86)</f>
        <v>3.1617910447761188</v>
      </c>
      <c r="G87" s="22">
        <f>IF(OR($A87="",$B87="",$C87=""),"",C87*'MPTO_working_3-way'!$I86)</f>
        <v>3.0997951419373715</v>
      </c>
      <c r="H87" s="17">
        <f>IF(OR($A87="",$B87="",$C87=""),"",'MPTO_working_3-way'!E86)</f>
        <v>2.762080114963176</v>
      </c>
      <c r="I87" s="21">
        <f>IF(OR($A87="",$B87="",$C87=""),"",'MPTO_working_3-way'!F86)</f>
        <v>3.1674734782160874</v>
      </c>
      <c r="J87" s="22">
        <f>IF(OR($A87="",$B87="",$C87=""),"",'MPTO_working_3-way'!G86)</f>
        <v>3.1032290615539853</v>
      </c>
      <c r="K87" s="17">
        <f>IF(OR($A87="",$B87="",$C87=""),"",'OddsRatio_working_3-way'!H86)</f>
        <v>2.7654071666192945</v>
      </c>
      <c r="L87" s="21">
        <f>IF(OR($A87="",$B87="",$C87=""),"",'OddsRatio_working_3-way'!I86)</f>
        <v>3.1647254543069918</v>
      </c>
      <c r="M87" s="22">
        <f>IF(OR($A87="",$B87="",$C87=""),"",'OddsRatio_working_3-way'!J86)</f>
        <v>3.1016751983563027</v>
      </c>
      <c r="N87" s="23">
        <f t="shared" si="29"/>
        <v>36.112160120845928</v>
      </c>
      <c r="O87" s="24">
        <f t="shared" si="30"/>
        <v>31.627643504531726</v>
      </c>
      <c r="P87" s="24">
        <f t="shared" si="31"/>
        <v>32.26019637462236</v>
      </c>
      <c r="Q87" t="s">
        <v>277</v>
      </c>
      <c r="R87" t="s">
        <v>70</v>
      </c>
      <c r="S87" s="48" t="s">
        <v>466</v>
      </c>
      <c r="T87" s="35">
        <v>100</v>
      </c>
      <c r="U87" s="35">
        <f t="shared" si="32"/>
        <v>66.101694915254228</v>
      </c>
      <c r="V87" s="35">
        <f t="shared" si="33"/>
        <v>65.870307167235495</v>
      </c>
      <c r="W87" s="35">
        <f t="shared" si="34"/>
        <v>64.788732394366207</v>
      </c>
      <c r="X87" s="35">
        <f t="shared" si="35"/>
        <v>69.340960438398298</v>
      </c>
      <c r="Y87" s="35">
        <f t="shared" si="36"/>
        <v>69.109572690379565</v>
      </c>
      <c r="Z87" s="35">
        <f t="shared" si="37"/>
        <v>68.027997917510262</v>
      </c>
      <c r="AA87" s="35">
        <f t="shared" si="38"/>
        <v>-3.2392655231440699</v>
      </c>
      <c r="AB87" s="35">
        <f t="shared" si="39"/>
        <v>-3.2392655231440699</v>
      </c>
      <c r="AC87" s="35">
        <f t="shared" si="40"/>
        <v>-3.2392655231440557</v>
      </c>
      <c r="AF87">
        <v>2.39</v>
      </c>
      <c r="AG87">
        <v>1.61</v>
      </c>
      <c r="AJ87" t="s">
        <v>79</v>
      </c>
    </row>
    <row r="88" spans="1:36" ht="15" x14ac:dyDescent="0.25">
      <c r="A88">
        <v>2.95</v>
      </c>
      <c r="B88">
        <v>2.93</v>
      </c>
      <c r="C88">
        <v>2.84</v>
      </c>
      <c r="D88" s="20">
        <f t="shared" si="28"/>
        <v>3.2392655231440637E-2</v>
      </c>
      <c r="E88" s="17">
        <f>IF(OR($A88="",$B88="",$C88=""),"",A88*'MPTO_working_3-way'!$I87)</f>
        <v>3.04555833293275</v>
      </c>
      <c r="F88" s="21">
        <f>IF(OR($A88="",$B88="",$C88=""),"",B88*'MPTO_working_3-way'!$I87)</f>
        <v>3.0249104798281214</v>
      </c>
      <c r="G88" s="22">
        <f>IF(OR($A88="",$B88="",$C88=""),"",C88*'MPTO_working_3-way'!$I87)</f>
        <v>2.9319951408572913</v>
      </c>
      <c r="H88" s="17">
        <f>IF(OR($A88="",$B88="",$C88=""),"",'MPTO_working_3-way'!E87)</f>
        <v>3.0470572366276021</v>
      </c>
      <c r="I88" s="21">
        <f>IF(OR($A88="",$B88="",$C88=""),"",'MPTO_working_3-way'!F87)</f>
        <v>3.0257243155384566</v>
      </c>
      <c r="J88" s="22">
        <f>IF(OR($A88="",$B88="",$C88=""),"",'MPTO_working_3-way'!G87)</f>
        <v>2.9298437976172189</v>
      </c>
      <c r="K88" s="17">
        <f>IF(OR($A88="",$B88="",$C88=""),"",'OddsRatio_working_3-way'!H87)</f>
        <v>3.0463225658834037</v>
      </c>
      <c r="L88" s="21">
        <f>IF(OR($A88="",$B88="",$C88=""),"",'OddsRatio_working_3-way'!I87)</f>
        <v>3.0253346421307534</v>
      </c>
      <c r="M88" s="22">
        <f>IF(OR($A88="",$B88="",$C88=""),"",'OddsRatio_working_3-way'!J87)</f>
        <v>2.9308889852438265</v>
      </c>
      <c r="N88" s="23">
        <f t="shared" si="29"/>
        <v>32.834701906268862</v>
      </c>
      <c r="O88" s="24">
        <f t="shared" si="30"/>
        <v>33.058829564332129</v>
      </c>
      <c r="P88" s="24">
        <f t="shared" si="31"/>
        <v>34.106468529399002</v>
      </c>
      <c r="Q88" t="s">
        <v>278</v>
      </c>
      <c r="R88" t="s">
        <v>279</v>
      </c>
      <c r="S88" s="48" t="s">
        <v>466</v>
      </c>
      <c r="T88" s="35">
        <v>100</v>
      </c>
      <c r="U88" s="35">
        <f t="shared" si="32"/>
        <v>41.176470588235297</v>
      </c>
      <c r="V88" s="35">
        <f t="shared" si="33"/>
        <v>73.40425531914893</v>
      </c>
      <c r="W88" s="35">
        <f t="shared" si="34"/>
        <v>81.751824817518241</v>
      </c>
      <c r="X88" s="35">
        <f t="shared" si="35"/>
        <v>44.843919863332815</v>
      </c>
      <c r="Y88" s="35">
        <f t="shared" si="36"/>
        <v>77.071704594246455</v>
      </c>
      <c r="Z88" s="35">
        <f t="shared" si="37"/>
        <v>85.419274092615765</v>
      </c>
      <c r="AA88" s="35">
        <f t="shared" si="38"/>
        <v>-3.6674492750975176</v>
      </c>
      <c r="AB88" s="35">
        <f t="shared" si="39"/>
        <v>-3.6674492750975247</v>
      </c>
      <c r="AC88" s="35">
        <f t="shared" si="40"/>
        <v>-3.6674492750975247</v>
      </c>
      <c r="AF88">
        <v>2.58</v>
      </c>
      <c r="AG88">
        <v>1.54</v>
      </c>
      <c r="AJ88" t="s">
        <v>79</v>
      </c>
    </row>
    <row r="89" spans="1:36" ht="15" x14ac:dyDescent="0.25">
      <c r="A89">
        <v>1.7</v>
      </c>
      <c r="B89">
        <v>3.76</v>
      </c>
      <c r="C89">
        <v>5.48</v>
      </c>
      <c r="D89" s="20">
        <f t="shared" si="28"/>
        <v>3.6674492750975229E-2</v>
      </c>
      <c r="E89" s="17">
        <f>IF(OR($A89="",$B89="",$C89=""),"",A89*'MPTO_working_3-way'!$I88)</f>
        <v>1.7623466376766579</v>
      </c>
      <c r="F89" s="21">
        <f>IF(OR($A89="",$B89="",$C89=""),"",B89*'MPTO_working_3-way'!$I88)</f>
        <v>3.8978960927436668</v>
      </c>
      <c r="G89" s="22">
        <f>IF(OR($A89="",$B89="",$C89=""),"",C89*'MPTO_working_3-way'!$I88)</f>
        <v>5.6809762202753449</v>
      </c>
      <c r="H89" s="17">
        <f>IF(OR($A89="",$B89="",$C89=""),"",'MPTO_working_3-way'!E88)</f>
        <v>1.7360795747414164</v>
      </c>
      <c r="I89" s="21">
        <f>IF(OR($A89="",$B89="",$C89=""),"",'MPTO_working_3-way'!F88)</f>
        <v>3.9411567034312256</v>
      </c>
      <c r="J89" s="22">
        <f>IF(OR($A89="",$B89="",$C89=""),"",'MPTO_working_3-way'!G88)</f>
        <v>5.8734763595389072</v>
      </c>
      <c r="K89" s="17">
        <f>IF(OR($A89="",$B89="",$C89=""),"",'OddsRatio_working_3-way'!H88)</f>
        <v>1.7455280206428034</v>
      </c>
      <c r="L89" s="21">
        <f>IF(OR($A89="",$B89="",$C89=""),"",'OddsRatio_working_3-way'!I88)</f>
        <v>3.9395104813916246</v>
      </c>
      <c r="M89" s="22">
        <f>IF(OR($A89="",$B89="",$C89=""),"",'OddsRatio_working_3-way'!J88)</f>
        <v>5.7713793321139413</v>
      </c>
      <c r="N89" s="23">
        <f t="shared" si="29"/>
        <v>56.742526051419887</v>
      </c>
      <c r="O89" s="24">
        <f t="shared" si="30"/>
        <v>25.654865501971756</v>
      </c>
      <c r="P89" s="24">
        <f t="shared" si="31"/>
        <v>17.602608446608357</v>
      </c>
      <c r="Q89" t="s">
        <v>84</v>
      </c>
      <c r="R89" t="s">
        <v>280</v>
      </c>
      <c r="S89" s="48" t="s">
        <v>466</v>
      </c>
      <c r="T89" s="35">
        <v>100</v>
      </c>
      <c r="U89" s="35">
        <f t="shared" si="32"/>
        <v>45.355191256830594</v>
      </c>
      <c r="V89" s="35">
        <f t="shared" si="33"/>
        <v>70.501474926253692</v>
      </c>
      <c r="W89" s="35">
        <f t="shared" si="34"/>
        <v>79.591836734693885</v>
      </c>
      <c r="X89" s="35">
        <f t="shared" si="35"/>
        <v>49.90668833905243</v>
      </c>
      <c r="Y89" s="35">
        <f t="shared" si="36"/>
        <v>75.052972008475521</v>
      </c>
      <c r="Z89" s="35">
        <f t="shared" si="37"/>
        <v>84.1433338169157</v>
      </c>
      <c r="AA89" s="35">
        <f t="shared" si="38"/>
        <v>-4.5514970822218359</v>
      </c>
      <c r="AB89" s="35">
        <f t="shared" si="39"/>
        <v>-4.5514970822218288</v>
      </c>
      <c r="AC89" s="35">
        <f t="shared" si="40"/>
        <v>-4.5514970822218146</v>
      </c>
      <c r="AF89">
        <v>2.11</v>
      </c>
      <c r="AG89">
        <v>1.77</v>
      </c>
      <c r="AJ89" t="s">
        <v>79</v>
      </c>
    </row>
    <row r="90" spans="1:36" ht="15" x14ac:dyDescent="0.25">
      <c r="A90">
        <v>1.83</v>
      </c>
      <c r="B90">
        <v>3.39</v>
      </c>
      <c r="C90">
        <v>4.9000000000000004</v>
      </c>
      <c r="D90" s="20">
        <f t="shared" si="28"/>
        <v>4.5514970822218226E-2</v>
      </c>
      <c r="E90" s="17">
        <f>IF(OR($A90="",$B90="",$C90=""),"",A90*'MPTO_working_3-way'!$I89)</f>
        <v>1.9132923966046593</v>
      </c>
      <c r="F90" s="21">
        <f>IF(OR($A90="",$B90="",$C90=""),"",B90*'MPTO_working_3-way'!$I89)</f>
        <v>3.5442957510873199</v>
      </c>
      <c r="G90" s="22">
        <f>IF(OR($A90="",$B90="",$C90=""),"",C90*'MPTO_working_3-way'!$I89)</f>
        <v>5.1230233570288695</v>
      </c>
      <c r="H90" s="17">
        <f>IF(OR($A90="",$B90="",$C90=""),"",'MPTO_working_3-way'!E89)</f>
        <v>1.8822592959297972</v>
      </c>
      <c r="I90" s="21">
        <f>IF(OR($A90="",$B90="",$C90=""),"",'MPTO_working_3-way'!F89)</f>
        <v>3.5738077855019093</v>
      </c>
      <c r="J90" s="22">
        <f>IF(OR($A90="",$B90="",$C90=""),"",'MPTO_working_3-way'!G89)</f>
        <v>5.2935266982556399</v>
      </c>
      <c r="K90" s="17">
        <f>IF(OR($A90="",$B90="",$C90=""),"",'OddsRatio_working_3-way'!H89)</f>
        <v>1.8940589743573111</v>
      </c>
      <c r="L90" s="21">
        <f>IF(OR($A90="",$B90="",$C90=""),"",'OddsRatio_working_3-way'!I89)</f>
        <v>3.5744589743541852</v>
      </c>
      <c r="M90" s="22">
        <f>IF(OR($A90="",$B90="",$C90=""),"",'OddsRatio_working_3-way'!J89)</f>
        <v>5.2009999999921863</v>
      </c>
      <c r="N90" s="23">
        <f t="shared" si="29"/>
        <v>52.265926618148185</v>
      </c>
      <c r="O90" s="24">
        <f t="shared" si="30"/>
        <v>28.214349767318929</v>
      </c>
      <c r="P90" s="24">
        <f t="shared" si="31"/>
        <v>19.519723614532893</v>
      </c>
      <c r="Q90" t="s">
        <v>281</v>
      </c>
      <c r="R90" t="s">
        <v>282</v>
      </c>
      <c r="S90" s="48" t="s">
        <v>466</v>
      </c>
      <c r="T90" s="35">
        <v>100</v>
      </c>
      <c r="U90" s="35">
        <f t="shared" si="32"/>
        <v>63.235294117647051</v>
      </c>
      <c r="V90" s="35">
        <f t="shared" si="33"/>
        <v>66.666666666666657</v>
      </c>
      <c r="W90" s="35">
        <f t="shared" si="34"/>
        <v>66.777408637873762</v>
      </c>
      <c r="X90" s="35">
        <f t="shared" si="35"/>
        <v>66.555924695459581</v>
      </c>
      <c r="Y90" s="35">
        <f t="shared" si="36"/>
        <v>69.98729724447918</v>
      </c>
      <c r="Z90" s="35">
        <f t="shared" si="37"/>
        <v>70.098039215686271</v>
      </c>
      <c r="AA90" s="35">
        <f t="shared" si="38"/>
        <v>-3.3206305778125298</v>
      </c>
      <c r="AB90" s="35">
        <f t="shared" si="39"/>
        <v>-3.3206305778125227</v>
      </c>
      <c r="AC90" s="35">
        <f t="shared" si="40"/>
        <v>-3.3206305778125085</v>
      </c>
      <c r="AF90">
        <v>2.2799999999999998</v>
      </c>
      <c r="AG90">
        <v>1.64</v>
      </c>
      <c r="AJ90" t="s">
        <v>79</v>
      </c>
    </row>
    <row r="91" spans="1:36" ht="15" x14ac:dyDescent="0.25">
      <c r="A91">
        <v>2.72</v>
      </c>
      <c r="B91">
        <v>3</v>
      </c>
      <c r="C91">
        <v>3.01</v>
      </c>
      <c r="D91" s="20">
        <f t="shared" si="28"/>
        <v>3.3206305778125111E-2</v>
      </c>
      <c r="E91" s="17">
        <f>IF(OR($A91="",$B91="",$C91=""),"",A91*'MPTO_working_3-way'!$I90)</f>
        <v>2.8103211517165003</v>
      </c>
      <c r="F91" s="21">
        <f>IF(OR($A91="",$B91="",$C91=""),"",B91*'MPTO_working_3-way'!$I90)</f>
        <v>3.0996189173343751</v>
      </c>
      <c r="G91" s="22">
        <f>IF(OR($A91="",$B91="",$C91=""),"",C91*'MPTO_working_3-way'!$I90)</f>
        <v>3.1099509803921563</v>
      </c>
      <c r="H91" s="17">
        <f>IF(OR($A91="",$B91="",$C91=""),"",'MPTO_working_3-way'!E90)</f>
        <v>2.8044332125567086</v>
      </c>
      <c r="I91" s="21">
        <f>IF(OR($A91="",$B91="",$C91=""),"",'MPTO_working_3-way'!F90)</f>
        <v>3.1030405120862454</v>
      </c>
      <c r="J91" s="22">
        <f>IF(OR($A91="",$B91="",$C91=""),"",'MPTO_working_3-way'!G90)</f>
        <v>3.1137404709183407</v>
      </c>
      <c r="K91" s="17">
        <f>IF(OR($A91="",$B91="",$C91=""),"",'OddsRatio_working_3-way'!H90)</f>
        <v>2.8072249824837767</v>
      </c>
      <c r="L91" s="21">
        <f>IF(OR($A91="",$B91="",$C91=""),"",'OddsRatio_working_3-way'!I90)</f>
        <v>3.1014243982369494</v>
      </c>
      <c r="M91" s="22">
        <f>IF(OR($A91="",$B91="",$C91=""),"",'OddsRatio_working_3-way'!J90)</f>
        <v>3.1119315202281341</v>
      </c>
      <c r="N91" s="23">
        <f t="shared" si="29"/>
        <v>35.583121857415321</v>
      </c>
      <c r="O91" s="24">
        <f t="shared" si="30"/>
        <v>32.262030484056559</v>
      </c>
      <c r="P91" s="24">
        <f t="shared" si="31"/>
        <v>32.154847658528134</v>
      </c>
      <c r="Q91" t="s">
        <v>283</v>
      </c>
      <c r="R91" t="s">
        <v>284</v>
      </c>
      <c r="S91" s="48" t="s">
        <v>466</v>
      </c>
      <c r="T91" s="35">
        <v>100</v>
      </c>
      <c r="U91" s="35">
        <f t="shared" si="32"/>
        <v>40.476190476190474</v>
      </c>
      <c r="V91" s="35">
        <f t="shared" si="33"/>
        <v>73.262032085561486</v>
      </c>
      <c r="W91" s="35">
        <f t="shared" si="34"/>
        <v>82.456140350877192</v>
      </c>
      <c r="X91" s="35">
        <f t="shared" si="35"/>
        <v>44.281827563561308</v>
      </c>
      <c r="Y91" s="35">
        <f t="shared" si="36"/>
        <v>77.067669172932327</v>
      </c>
      <c r="Z91" s="35">
        <f t="shared" si="37"/>
        <v>86.261777438248018</v>
      </c>
      <c r="AA91" s="35">
        <f t="shared" si="38"/>
        <v>-3.8056370873708332</v>
      </c>
      <c r="AB91" s="35">
        <f t="shared" si="39"/>
        <v>-3.8056370873708403</v>
      </c>
      <c r="AC91" s="35">
        <f t="shared" si="40"/>
        <v>-3.8056370873708261</v>
      </c>
      <c r="AF91">
        <v>2.68</v>
      </c>
      <c r="AG91">
        <v>1.5</v>
      </c>
      <c r="AJ91" t="s">
        <v>79</v>
      </c>
    </row>
    <row r="92" spans="1:36" ht="15" x14ac:dyDescent="0.25">
      <c r="A92">
        <v>1.68</v>
      </c>
      <c r="B92">
        <v>3.74</v>
      </c>
      <c r="C92">
        <v>5.7</v>
      </c>
      <c r="D92" s="20">
        <f t="shared" si="28"/>
        <v>3.8056370873708278E-2</v>
      </c>
      <c r="E92" s="17">
        <f>IF(OR($A92="",$B92="",$C92=""),"",A92*'MPTO_working_3-way'!$I91)</f>
        <v>1.7439347030678298</v>
      </c>
      <c r="F92" s="21">
        <f>IF(OR($A92="",$B92="",$C92=""),"",B92*'MPTO_working_3-way'!$I91)</f>
        <v>3.8823308270676691</v>
      </c>
      <c r="G92" s="22">
        <f>IF(OR($A92="",$B92="",$C92=""),"",C92*'MPTO_working_3-way'!$I91)</f>
        <v>5.9169213139801373</v>
      </c>
      <c r="H92" s="17">
        <f>IF(OR($A92="",$B92="",$C92=""),"",'MPTO_working_3-way'!E91)</f>
        <v>1.7165830764275525</v>
      </c>
      <c r="I92" s="21">
        <f>IF(OR($A92="",$B92="",$C92=""),"",'MPTO_working_3-way'!F91)</f>
        <v>3.9262767384955399</v>
      </c>
      <c r="J92" s="22">
        <f>IF(OR($A92="",$B92="",$C92=""),"",'MPTO_working_3-way'!G91)</f>
        <v>6.1442747148680361</v>
      </c>
      <c r="K92" s="17">
        <f>IF(OR($A92="",$B92="",$C92=""),"",'OddsRatio_working_3-way'!H91)</f>
        <v>1.7263785658093862</v>
      </c>
      <c r="L92" s="21">
        <f>IF(OR($A92="",$B92="",$C92=""),"",'OddsRatio_working_3-way'!I91)</f>
        <v>3.9268783387025255</v>
      </c>
      <c r="M92" s="22">
        <f>IF(OR($A92="",$B92="",$C92=""),"",'OddsRatio_working_3-way'!J91)</f>
        <v>6.0205577342707564</v>
      </c>
      <c r="N92" s="23">
        <f t="shared" si="29"/>
        <v>57.341596462347901</v>
      </c>
      <c r="O92" s="24">
        <f t="shared" si="30"/>
        <v>25.757722475065364</v>
      </c>
      <c r="P92" s="24">
        <f t="shared" si="31"/>
        <v>16.900681062586749</v>
      </c>
      <c r="Q92" t="s">
        <v>285</v>
      </c>
      <c r="R92" t="s">
        <v>286</v>
      </c>
      <c r="S92" s="48" t="s">
        <v>466</v>
      </c>
      <c r="T92" s="35">
        <v>100</v>
      </c>
      <c r="U92" s="35">
        <f t="shared" si="32"/>
        <v>37.5</v>
      </c>
      <c r="V92" s="35">
        <f t="shared" si="33"/>
        <v>74.619289340101517</v>
      </c>
      <c r="W92" s="35">
        <f t="shared" si="34"/>
        <v>84.051036682615631</v>
      </c>
      <c r="X92" s="35">
        <f t="shared" si="35"/>
        <v>41.329673977282845</v>
      </c>
      <c r="Y92" s="35">
        <f t="shared" si="36"/>
        <v>78.448963317384369</v>
      </c>
      <c r="Z92" s="35">
        <f t="shared" si="37"/>
        <v>87.880710659898469</v>
      </c>
      <c r="AA92" s="35">
        <f t="shared" si="38"/>
        <v>-3.8296739772828445</v>
      </c>
      <c r="AB92" s="35">
        <f t="shared" si="39"/>
        <v>-3.8296739772828516</v>
      </c>
      <c r="AC92" s="35">
        <f t="shared" si="40"/>
        <v>-3.8296739772828374</v>
      </c>
      <c r="AF92">
        <v>2.2000000000000002</v>
      </c>
      <c r="AG92">
        <v>1.71</v>
      </c>
      <c r="AJ92" t="s">
        <v>79</v>
      </c>
    </row>
    <row r="93" spans="1:36" ht="15" x14ac:dyDescent="0.25">
      <c r="A93">
        <v>1.6</v>
      </c>
      <c r="B93">
        <v>3.94</v>
      </c>
      <c r="C93">
        <v>6.27</v>
      </c>
      <c r="D93" s="20">
        <f t="shared" si="28"/>
        <v>3.8296739772828436E-2</v>
      </c>
      <c r="E93" s="17">
        <f>IF(OR($A93="",$B93="",$C93=""),"",A93*'MPTO_working_3-way'!$I92)</f>
        <v>1.6612747836365256</v>
      </c>
      <c r="F93" s="21">
        <f>IF(OR($A93="",$B93="",$C93=""),"",B93*'MPTO_working_3-way'!$I92)</f>
        <v>4.0908891547049437</v>
      </c>
      <c r="G93" s="22">
        <f>IF(OR($A93="",$B93="",$C93=""),"",C93*'MPTO_working_3-way'!$I92)</f>
        <v>6.5101205583756334</v>
      </c>
      <c r="H93" s="17">
        <f>IF(OR($A93="",$B93="",$C93=""),"",'MPTO_working_3-way'!E92)</f>
        <v>1.6333612864763725</v>
      </c>
      <c r="I93" s="21">
        <f>IF(OR($A93="",$B93="",$C93=""),"",'MPTO_working_3-way'!F92)</f>
        <v>4.148662737892149</v>
      </c>
      <c r="J93" s="22">
        <f>IF(OR($A93="",$B93="",$C93=""),"",'MPTO_working_3-way'!G92)</f>
        <v>6.8155150968946341</v>
      </c>
      <c r="K93" s="17">
        <f>IF(OR($A93="",$B93="",$C93=""),"",'OddsRatio_working_3-way'!H92)</f>
        <v>1.6429933099239704</v>
      </c>
      <c r="L93" s="21">
        <f>IF(OR($A93="",$B93="",$C93=""),"",'OddsRatio_working_3-way'!I92)</f>
        <v>4.1506672186274542</v>
      </c>
      <c r="M93" s="22">
        <f>IF(OR($A93="",$B93="",$C93=""),"",'OddsRatio_working_3-way'!J92)</f>
        <v>6.6476245721655394</v>
      </c>
      <c r="N93" s="23">
        <f t="shared" si="29"/>
        <v>60.194737791119834</v>
      </c>
      <c r="O93" s="24">
        <f t="shared" si="30"/>
        <v>24.444563569997907</v>
      </c>
      <c r="P93" s="24">
        <f t="shared" si="31"/>
        <v>15.360698638882258</v>
      </c>
      <c r="Q93" t="s">
        <v>287</v>
      </c>
      <c r="R93" t="s">
        <v>288</v>
      </c>
      <c r="S93" s="48" t="s">
        <v>466</v>
      </c>
      <c r="T93" s="35">
        <v>100</v>
      </c>
      <c r="U93" s="35">
        <f t="shared" si="32"/>
        <v>59.839357429718881</v>
      </c>
      <c r="V93" s="35">
        <f t="shared" si="33"/>
        <v>66.996699669967001</v>
      </c>
      <c r="W93" s="35">
        <f t="shared" si="34"/>
        <v>69.78851963746223</v>
      </c>
      <c r="X93" s="35">
        <f t="shared" si="35"/>
        <v>63.214780692570763</v>
      </c>
      <c r="Y93" s="35">
        <f t="shared" si="36"/>
        <v>70.372122932818883</v>
      </c>
      <c r="Z93" s="35">
        <f t="shared" si="37"/>
        <v>73.163942900314112</v>
      </c>
      <c r="AA93" s="35">
        <f t="shared" si="38"/>
        <v>-3.3754232628518821</v>
      </c>
      <c r="AB93" s="35">
        <f t="shared" si="39"/>
        <v>-3.3754232628518821</v>
      </c>
      <c r="AC93" s="35">
        <f t="shared" si="40"/>
        <v>-3.3754232628518821</v>
      </c>
      <c r="AF93">
        <v>2</v>
      </c>
      <c r="AG93">
        <v>1.88</v>
      </c>
      <c r="AJ93" t="s">
        <v>79</v>
      </c>
    </row>
    <row r="94" spans="1:36" ht="15" x14ac:dyDescent="0.25">
      <c r="A94">
        <v>2.4900000000000002</v>
      </c>
      <c r="B94">
        <v>3.03</v>
      </c>
      <c r="C94">
        <v>3.31</v>
      </c>
      <c r="D94" s="20">
        <f t="shared" si="28"/>
        <v>3.3754232628518732E-2</v>
      </c>
      <c r="E94" s="17">
        <f>IF(OR($A94="",$B94="",$C94=""),"",A94*'MPTO_working_3-way'!$I93)</f>
        <v>2.574048039245012</v>
      </c>
      <c r="F94" s="21">
        <f>IF(OR($A94="",$B94="",$C94=""),"",B94*'MPTO_working_3-way'!$I93)</f>
        <v>3.1322753248644117</v>
      </c>
      <c r="G94" s="22">
        <f>IF(OR($A94="",$B94="",$C94=""),"",C94*'MPTO_working_3-way'!$I93)</f>
        <v>3.4217265100003971</v>
      </c>
      <c r="H94" s="17">
        <f>IF(OR($A94="",$B94="",$C94=""),"",'MPTO_working_3-way'!E93)</f>
        <v>2.5617705986026924</v>
      </c>
      <c r="I94" s="21">
        <f>IF(OR($A94="",$B94="",$C94=""),"",'MPTO_working_3-way'!F93)</f>
        <v>3.1369439885018293</v>
      </c>
      <c r="J94" s="22">
        <f>IF(OR($A94="",$B94="",$C94=""),"",'MPTO_working_3-way'!G93)</f>
        <v>3.4380400728607472</v>
      </c>
      <c r="K94" s="17">
        <f>IF(OR($A94="",$B94="",$C94=""),"",'OddsRatio_working_3-way'!H93)</f>
        <v>2.5673479242624944</v>
      </c>
      <c r="L94" s="21">
        <f>IF(OR($A94="",$B94="",$C94=""),"",'OddsRatio_working_3-way'!I93)</f>
        <v>3.1353800578878279</v>
      </c>
      <c r="M94" s="22">
        <f>IF(OR($A94="",$B94="",$C94=""),"",'OddsRatio_working_3-way'!J93)</f>
        <v>3.4299152382861489</v>
      </c>
      <c r="N94" s="23">
        <f t="shared" si="29"/>
        <v>38.849313794986813</v>
      </c>
      <c r="O94" s="24">
        <f t="shared" si="30"/>
        <v>31.925673712711937</v>
      </c>
      <c r="P94" s="24">
        <f t="shared" si="31"/>
        <v>29.225012492301261</v>
      </c>
      <c r="Q94" t="s">
        <v>289</v>
      </c>
      <c r="R94" t="s">
        <v>290</v>
      </c>
      <c r="S94" s="48" t="s">
        <v>466</v>
      </c>
      <c r="T94" s="35">
        <v>100</v>
      </c>
      <c r="U94" s="35">
        <f t="shared" si="32"/>
        <v>13.793103448275851</v>
      </c>
      <c r="V94" s="35">
        <f t="shared" si="33"/>
        <v>85.815602836879435</v>
      </c>
      <c r="W94" s="35">
        <f t="shared" si="34"/>
        <v>95.511669658886888</v>
      </c>
      <c r="X94" s="35">
        <f t="shared" si="35"/>
        <v>18.672727504233674</v>
      </c>
      <c r="Y94" s="35">
        <f t="shared" si="36"/>
        <v>90.69522689283724</v>
      </c>
      <c r="Z94" s="35">
        <f t="shared" si="37"/>
        <v>100.39129371484472</v>
      </c>
      <c r="AA94" s="35">
        <f t="shared" si="38"/>
        <v>-4.879624055957823</v>
      </c>
      <c r="AB94" s="35">
        <f t="shared" si="39"/>
        <v>-4.8796240559578052</v>
      </c>
      <c r="AC94" s="35">
        <f t="shared" si="40"/>
        <v>-4.8796240559578337</v>
      </c>
      <c r="AF94">
        <v>2.52</v>
      </c>
      <c r="AG94">
        <v>1.56</v>
      </c>
      <c r="AJ94" t="s">
        <v>79</v>
      </c>
    </row>
    <row r="95" spans="1:36" ht="15" x14ac:dyDescent="0.25">
      <c r="A95">
        <v>1.1599999999999999</v>
      </c>
      <c r="B95">
        <v>7.05</v>
      </c>
      <c r="C95">
        <v>22.28</v>
      </c>
      <c r="D95" s="20">
        <f t="shared" si="28"/>
        <v>4.8796240559578319E-2</v>
      </c>
      <c r="E95" s="17">
        <f>IF(OR($A95="",$B95="",$C95=""),"",A95*'MPTO_working_3-way'!$I94)</f>
        <v>1.2166036390491108</v>
      </c>
      <c r="F95" s="21">
        <f>IF(OR($A95="",$B95="",$C95=""),"",B95*'MPTO_working_3-way'!$I94)</f>
        <v>7.3940134959450265</v>
      </c>
      <c r="G95" s="22">
        <f>IF(OR($A95="",$B95="",$C95=""),"",C95*'MPTO_working_3-way'!$I94)</f>
        <v>23.367180239667405</v>
      </c>
      <c r="H95" s="17">
        <f>IF(OR($A95="",$B95="",$C95=""),"",'MPTO_working_3-way'!E94)</f>
        <v>1.1823076382671602</v>
      </c>
      <c r="I95" s="21">
        <f>IF(OR($A95="",$B95="",$C95=""),"",'MPTO_working_3-way'!F94)</f>
        <v>7.9631428727930924</v>
      </c>
      <c r="J95" s="22">
        <f>IF(OR($A95="",$B95="",$C95=""),"",'MPTO_working_3-way'!G94)</f>
        <v>34.943177285233652</v>
      </c>
      <c r="K95" s="17">
        <f>IF(OR($A95="",$B95="",$C95=""),"",'OddsRatio_working_3-way'!H94)</f>
        <v>1.1904011791856071</v>
      </c>
      <c r="L95" s="21">
        <f>IF(OR($A95="",$B95="",$C95=""),"",'OddsRatio_working_3-way'!I94)</f>
        <v>8.1995445879557636</v>
      </c>
      <c r="M95" s="22">
        <f>IF(OR($A95="",$B95="",$C95=""),"",'OddsRatio_working_3-way'!J94)</f>
        <v>26.323356831685722</v>
      </c>
      <c r="N95" s="23">
        <f t="shared" si="29"/>
        <v>82.196038866166248</v>
      </c>
      <c r="O95" s="24">
        <f t="shared" si="30"/>
        <v>13.524454621950758</v>
      </c>
      <c r="P95" s="24">
        <f t="shared" si="31"/>
        <v>4.2795065118829818</v>
      </c>
      <c r="Q95" t="s">
        <v>165</v>
      </c>
      <c r="R95" t="s">
        <v>163</v>
      </c>
      <c r="S95" s="48" t="s">
        <v>466</v>
      </c>
      <c r="T95" s="35">
        <v>100</v>
      </c>
      <c r="U95" s="35">
        <f t="shared" si="32"/>
        <v>86.394557823129261</v>
      </c>
      <c r="V95" s="35">
        <f t="shared" si="33"/>
        <v>74.811083123425689</v>
      </c>
      <c r="W95" s="35">
        <f t="shared" si="34"/>
        <v>33.774834437086092</v>
      </c>
      <c r="X95" s="35">
        <f t="shared" si="35"/>
        <v>91.414082439488226</v>
      </c>
      <c r="Y95" s="35">
        <f t="shared" si="36"/>
        <v>79.830607739784668</v>
      </c>
      <c r="Z95" s="35">
        <f t="shared" si="37"/>
        <v>38.794359053445064</v>
      </c>
      <c r="AA95" s="35">
        <f t="shared" si="38"/>
        <v>-5.0195246163589644</v>
      </c>
      <c r="AB95" s="35">
        <f t="shared" si="39"/>
        <v>-5.0195246163589786</v>
      </c>
      <c r="AC95" s="35">
        <f t="shared" si="40"/>
        <v>-5.0195246163589715</v>
      </c>
      <c r="AF95">
        <v>1.75</v>
      </c>
      <c r="AG95">
        <v>2.08</v>
      </c>
      <c r="AJ95" t="s">
        <v>184</v>
      </c>
    </row>
    <row r="96" spans="1:36" ht="15" x14ac:dyDescent="0.25">
      <c r="A96">
        <v>7.35</v>
      </c>
      <c r="B96">
        <v>3.97</v>
      </c>
      <c r="C96">
        <v>1.51</v>
      </c>
      <c r="D96" s="20">
        <f t="shared" si="28"/>
        <v>5.0195246163589724E-2</v>
      </c>
      <c r="E96" s="17">
        <f>IF(OR($A96="",$B96="",$C96=""),"",A96*'MPTO_working_3-way'!$I95)</f>
        <v>7.7189350593023844</v>
      </c>
      <c r="F96" s="21">
        <f>IF(OR($A96="",$B96="",$C96=""),"",B96*'MPTO_working_3-way'!$I95)</f>
        <v>4.1692751272694517</v>
      </c>
      <c r="G96" s="22">
        <f>IF(OR($A96="",$B96="",$C96=""),"",C96*'MPTO_working_3-way'!$I95)</f>
        <v>1.5857948217070206</v>
      </c>
      <c r="H96" s="17">
        <f>IF(OR($A96="",$B96="",$C96=""),"",'MPTO_working_3-way'!E95)</f>
        <v>8.3806369272487569</v>
      </c>
      <c r="I96" s="21">
        <f>IF(OR($A96="",$B96="",$C96=""),"",'MPTO_working_3-way'!F95)</f>
        <v>4.2524705357397066</v>
      </c>
      <c r="J96" s="22">
        <f>IF(OR($A96="",$B96="",$C96=""),"",'MPTO_working_3-way'!G95)</f>
        <v>1.5491389022997395</v>
      </c>
      <c r="K96" s="17">
        <f>IF(OR($A96="",$B96="",$C96=""),"",'OddsRatio_working_3-way'!H95)</f>
        <v>7.9877786862818789</v>
      </c>
      <c r="L96" s="21">
        <f>IF(OR($A96="",$B96="",$C96=""),"",'OddsRatio_working_3-way'!I95)</f>
        <v>4.2682996375208173</v>
      </c>
      <c r="M96" s="22">
        <f>IF(OR($A96="",$B96="",$C96=""),"",'OddsRatio_working_3-way'!J95)</f>
        <v>1.5612231700793322</v>
      </c>
      <c r="N96" s="23">
        <f t="shared" si="29"/>
        <v>12.955154983391933</v>
      </c>
      <c r="O96" s="24">
        <f t="shared" si="30"/>
        <v>23.984984666985063</v>
      </c>
      <c r="P96" s="24">
        <f t="shared" si="31"/>
        <v>63.059860349622987</v>
      </c>
      <c r="Q96" t="s">
        <v>291</v>
      </c>
      <c r="R96" t="s">
        <v>164</v>
      </c>
      <c r="S96" s="48" t="s">
        <v>466</v>
      </c>
      <c r="T96" s="35">
        <v>100</v>
      </c>
      <c r="U96" s="35">
        <f t="shared" si="32"/>
        <v>50.495049504950494</v>
      </c>
      <c r="V96" s="35">
        <f t="shared" si="33"/>
        <v>68.051118210862612</v>
      </c>
      <c r="W96" s="35">
        <f t="shared" si="34"/>
        <v>76.744186046511629</v>
      </c>
      <c r="X96" s="35">
        <f t="shared" si="35"/>
        <v>55.204695742625752</v>
      </c>
      <c r="Y96" s="35">
        <f t="shared" si="36"/>
        <v>72.76076444853787</v>
      </c>
      <c r="Z96" s="35">
        <f t="shared" si="37"/>
        <v>81.453832284186873</v>
      </c>
      <c r="AA96" s="35">
        <f t="shared" si="38"/>
        <v>-4.7096462376752584</v>
      </c>
      <c r="AB96" s="35">
        <f t="shared" si="39"/>
        <v>-4.7096462376752584</v>
      </c>
      <c r="AC96" s="35">
        <f t="shared" si="40"/>
        <v>-4.7096462376752442</v>
      </c>
      <c r="AF96">
        <v>2.19</v>
      </c>
      <c r="AG96">
        <v>1.69</v>
      </c>
      <c r="AJ96" t="s">
        <v>184</v>
      </c>
    </row>
    <row r="97" spans="1:36" ht="15" x14ac:dyDescent="0.25">
      <c r="A97">
        <v>2.02</v>
      </c>
      <c r="B97">
        <v>3.13</v>
      </c>
      <c r="C97">
        <v>4.3</v>
      </c>
      <c r="D97" s="20">
        <f t="shared" si="28"/>
        <v>4.7096462376752468E-2</v>
      </c>
      <c r="E97" s="17">
        <f>IF(OR($A97="",$B97="",$C97=""),"",A97*'MPTO_working_3-way'!$I96)</f>
        <v>2.11513485400104</v>
      </c>
      <c r="F97" s="21">
        <f>IF(OR($A97="",$B97="",$C97=""),"",B97*'MPTO_working_3-way'!$I96)</f>
        <v>3.277411927239235</v>
      </c>
      <c r="G97" s="22">
        <f>IF(OR($A97="",$B97="",$C97=""),"",C97*'MPTO_working_3-way'!$I96)</f>
        <v>4.5025147882200356</v>
      </c>
      <c r="H97" s="17">
        <f>IF(OR($A97="",$B97="",$C97=""),"",'MPTO_working_3-way'!E96)</f>
        <v>2.0861553619267976</v>
      </c>
      <c r="I97" s="21">
        <f>IF(OR($A97="",$B97="",$C97=""),"",'MPTO_working_3-way'!F96)</f>
        <v>3.2917476202276408</v>
      </c>
      <c r="J97" s="22">
        <f>IF(OR($A97="",$B97="",$C97=""),"",'MPTO_working_3-way'!G96)</f>
        <v>4.6112844299155658</v>
      </c>
      <c r="K97" s="17">
        <f>IF(OR($A97="",$B97="",$C97=""),"",'OddsRatio_working_3-way'!H96)</f>
        <v>2.0979936748989441</v>
      </c>
      <c r="L97" s="21">
        <f>IF(OR($A97="",$B97="",$C97=""),"",'OddsRatio_working_3-way'!I96)</f>
        <v>3.2928691446419123</v>
      </c>
      <c r="M97" s="22">
        <f>IF(OR($A97="",$B97="",$C97=""),"",'OddsRatio_working_3-way'!J96)</f>
        <v>4.5523324776142307</v>
      </c>
      <c r="N97" s="23">
        <f t="shared" si="29"/>
        <v>47.278309376273384</v>
      </c>
      <c r="O97" s="24">
        <f t="shared" si="30"/>
        <v>30.511880172547041</v>
      </c>
      <c r="P97" s="24">
        <f t="shared" si="31"/>
        <v>22.209810451179589</v>
      </c>
      <c r="Q97" t="s">
        <v>167</v>
      </c>
      <c r="R97" t="s">
        <v>292</v>
      </c>
      <c r="S97" s="48" t="s">
        <v>466</v>
      </c>
      <c r="T97" s="35">
        <v>100</v>
      </c>
      <c r="U97" s="35">
        <f t="shared" si="32"/>
        <v>86.052998605299862</v>
      </c>
      <c r="V97" s="35">
        <f t="shared" si="33"/>
        <v>79.296066252587991</v>
      </c>
      <c r="W97" s="35">
        <f t="shared" si="34"/>
        <v>31.972789115646258</v>
      </c>
      <c r="X97" s="35">
        <f t="shared" si="35"/>
        <v>88.731144631765744</v>
      </c>
      <c r="Y97" s="35">
        <f t="shared" si="36"/>
        <v>81.974212279053887</v>
      </c>
      <c r="Z97" s="35">
        <f t="shared" si="37"/>
        <v>34.650935142112147</v>
      </c>
      <c r="AA97" s="35">
        <f t="shared" si="38"/>
        <v>-2.6781460264658818</v>
      </c>
      <c r="AB97" s="35">
        <f t="shared" si="39"/>
        <v>-2.6781460264658961</v>
      </c>
      <c r="AC97" s="35">
        <f t="shared" si="40"/>
        <v>-2.678146026465889</v>
      </c>
      <c r="AF97">
        <v>2.69</v>
      </c>
      <c r="AG97">
        <v>1.48</v>
      </c>
      <c r="AJ97" t="s">
        <v>184</v>
      </c>
    </row>
    <row r="98" spans="1:36" ht="15" x14ac:dyDescent="0.25">
      <c r="A98">
        <v>7.17</v>
      </c>
      <c r="B98">
        <v>4.83</v>
      </c>
      <c r="C98">
        <v>1.47</v>
      </c>
      <c r="D98" s="20">
        <f t="shared" si="28"/>
        <v>2.6781460264658996E-2</v>
      </c>
      <c r="E98" s="17">
        <f>IF(OR($A98="",$B98="",$C98=""),"",A98*'MPTO_working_3-way'!$I97)</f>
        <v>7.3620230700976048</v>
      </c>
      <c r="F98" s="21">
        <f>IF(OR($A98="",$B98="",$C98=""),"",B98*'MPTO_working_3-way'!$I97)</f>
        <v>4.9593544530783031</v>
      </c>
      <c r="G98" s="22">
        <f>IF(OR($A98="",$B98="",$C98=""),"",C98*'MPTO_working_3-way'!$I97)</f>
        <v>1.5093687465890486</v>
      </c>
      <c r="H98" s="17">
        <f>IF(OR($A98="",$B98="",$C98=""),"",'MPTO_working_3-way'!E97)</f>
        <v>7.660319346266026</v>
      </c>
      <c r="I98" s="21">
        <f>IF(OR($A98="",$B98="",$C98=""),"",'MPTO_working_3-way'!F97)</f>
        <v>5.047645124818068</v>
      </c>
      <c r="J98" s="22">
        <f>IF(OR($A98="",$B98="",$C98=""),"",'MPTO_working_3-way'!G97)</f>
        <v>1.4895472021107754</v>
      </c>
      <c r="K98" s="17">
        <f>IF(OR($A98="",$B98="",$C98=""),"",'OddsRatio_working_3-way'!H97)</f>
        <v>7.5102772651146292</v>
      </c>
      <c r="L98" s="21">
        <f>IF(OR($A98="",$B98="",$C98=""),"",'OddsRatio_working_3-way'!I97)</f>
        <v>5.0412255956870409</v>
      </c>
      <c r="M98" s="22">
        <f>IF(OR($A98="",$B98="",$C98=""),"",'OddsRatio_working_3-way'!J97)</f>
        <v>1.4959206344576785</v>
      </c>
      <c r="N98" s="23">
        <f t="shared" si="29"/>
        <v>13.583222851633121</v>
      </c>
      <c r="O98" s="24">
        <f t="shared" si="30"/>
        <v>20.16391466795227</v>
      </c>
      <c r="P98" s="24">
        <f t="shared" si="31"/>
        <v>66.252862480414606</v>
      </c>
      <c r="Q98" t="s">
        <v>293</v>
      </c>
      <c r="R98" t="s">
        <v>294</v>
      </c>
      <c r="S98" s="48" t="s">
        <v>466</v>
      </c>
      <c r="T98" s="35">
        <v>100</v>
      </c>
      <c r="U98" s="35">
        <f t="shared" si="32"/>
        <v>61.389961389961393</v>
      </c>
      <c r="V98" s="35">
        <f t="shared" si="33"/>
        <v>67.532467532467535</v>
      </c>
      <c r="W98" s="35">
        <f t="shared" si="34"/>
        <v>66.666666666666657</v>
      </c>
      <c r="X98" s="35">
        <f t="shared" si="35"/>
        <v>65.800865800865793</v>
      </c>
      <c r="Y98" s="35">
        <f t="shared" si="36"/>
        <v>71.943371943371943</v>
      </c>
      <c r="Z98" s="35">
        <f t="shared" si="37"/>
        <v>71.077571077571079</v>
      </c>
      <c r="AA98" s="35">
        <f t="shared" si="38"/>
        <v>-4.4109044109044007</v>
      </c>
      <c r="AB98" s="35">
        <f t="shared" si="39"/>
        <v>-4.4109044109044078</v>
      </c>
      <c r="AC98" s="35">
        <f t="shared" si="40"/>
        <v>-4.410904410904422</v>
      </c>
      <c r="AF98">
        <v>1.72</v>
      </c>
      <c r="AG98">
        <v>2.2200000000000002</v>
      </c>
      <c r="AJ98" t="s">
        <v>181</v>
      </c>
    </row>
    <row r="99" spans="1:36" ht="15" x14ac:dyDescent="0.25">
      <c r="A99">
        <v>2.59</v>
      </c>
      <c r="B99">
        <v>3.08</v>
      </c>
      <c r="C99">
        <v>3</v>
      </c>
      <c r="D99" s="20">
        <f t="shared" si="28"/>
        <v>4.4109044109044149E-2</v>
      </c>
      <c r="E99" s="17">
        <f>IF(OR($A99="",$B99="",$C99=""),"",A99*'MPTO_working_3-way'!$I98)</f>
        <v>2.7042424242424241</v>
      </c>
      <c r="F99" s="21">
        <f>IF(OR($A99="",$B99="",$C99=""),"",B99*'MPTO_working_3-way'!$I98)</f>
        <v>3.2158558558558559</v>
      </c>
      <c r="G99" s="22">
        <f>IF(OR($A99="",$B99="",$C99=""),"",C99*'MPTO_working_3-way'!$I98)</f>
        <v>3.1323271323271324</v>
      </c>
      <c r="H99" s="17">
        <f>IF(OR($A99="",$B99="",$C99=""),"",'MPTO_working_3-way'!E98)</f>
        <v>2.6925338653785569</v>
      </c>
      <c r="I99" s="21">
        <f>IF(OR($A99="",$B99="",$C99=""),"",'MPTO_working_3-way'!F98)</f>
        <v>3.2260946149974838</v>
      </c>
      <c r="J99" s="22">
        <f>IF(OR($A99="",$B99="",$C99=""),"",'MPTO_working_3-way'!G98)</f>
        <v>3.13843329253366</v>
      </c>
      <c r="K99" s="17">
        <f>IF(OR($A99="",$B99="",$C99=""),"",'OddsRatio_working_3-way'!H98)</f>
        <v>2.6979313559286124</v>
      </c>
      <c r="L99" s="21">
        <f>IF(OR($A99="",$B99="",$C99=""),"",'OddsRatio_working_3-way'!I98)</f>
        <v>3.2211932203342855</v>
      </c>
      <c r="M99" s="22">
        <f>IF(OR($A99="",$B99="",$C99=""),"",'OddsRatio_working_3-way'!J98)</f>
        <v>3.1357627118598899</v>
      </c>
      <c r="N99" s="23">
        <f t="shared" si="29"/>
        <v>36.978933213805469</v>
      </c>
      <c r="O99" s="24">
        <f t="shared" si="30"/>
        <v>31.095921111609144</v>
      </c>
      <c r="P99" s="24">
        <f t="shared" si="31"/>
        <v>31.925145674585387</v>
      </c>
      <c r="Q99" t="s">
        <v>295</v>
      </c>
      <c r="R99" t="s">
        <v>296</v>
      </c>
      <c r="S99" s="48" t="s">
        <v>466</v>
      </c>
      <c r="T99" s="35">
        <v>100</v>
      </c>
      <c r="U99" s="35">
        <f t="shared" si="32"/>
        <v>69.969969969969966</v>
      </c>
      <c r="V99" s="35">
        <f t="shared" si="33"/>
        <v>68.253968253968253</v>
      </c>
      <c r="W99" s="35">
        <f t="shared" si="34"/>
        <v>59.016393442622956</v>
      </c>
      <c r="X99" s="35">
        <f t="shared" si="35"/>
        <v>72.729638303408791</v>
      </c>
      <c r="Y99" s="35">
        <f t="shared" si="36"/>
        <v>71.013636587407078</v>
      </c>
      <c r="Z99" s="35">
        <f t="shared" si="37"/>
        <v>61.776061776061773</v>
      </c>
      <c r="AA99" s="35">
        <f t="shared" si="38"/>
        <v>-2.7596683334388246</v>
      </c>
      <c r="AB99" s="35">
        <f t="shared" si="39"/>
        <v>-2.7596683334388246</v>
      </c>
      <c r="AC99" s="35">
        <f t="shared" si="40"/>
        <v>-2.7596683334388175</v>
      </c>
      <c r="AF99">
        <v>2.15</v>
      </c>
      <c r="AG99">
        <v>1.72</v>
      </c>
      <c r="AJ99" t="s">
        <v>181</v>
      </c>
    </row>
    <row r="100" spans="1:36" ht="15" x14ac:dyDescent="0.25">
      <c r="A100">
        <v>3.33</v>
      </c>
      <c r="B100">
        <v>3.15</v>
      </c>
      <c r="C100">
        <v>2.44</v>
      </c>
      <c r="D100" s="20">
        <f t="shared" si="28"/>
        <v>2.7596683334388139E-2</v>
      </c>
      <c r="E100" s="17">
        <f>IF(OR($A100="",$B100="",$C100=""),"",A100*'MPTO_working_3-way'!$I99)</f>
        <v>3.4218969555035126</v>
      </c>
      <c r="F100" s="21">
        <f>IF(OR($A100="",$B100="",$C100=""),"",B100*'MPTO_working_3-way'!$I99)</f>
        <v>3.2369295525033226</v>
      </c>
      <c r="G100" s="22">
        <f>IF(OR($A100="",$B100="",$C100=""),"",C100*'MPTO_working_3-way'!$I99)</f>
        <v>2.5073359073359072</v>
      </c>
      <c r="H100" s="17">
        <f>IF(OR($A100="",$B100="",$C100=""),"",'MPTO_working_3-way'!E99)</f>
        <v>3.4352290297642054</v>
      </c>
      <c r="I100" s="21">
        <f>IF(OR($A100="",$B100="",$C100=""),"",'MPTO_working_3-way'!F99)</f>
        <v>3.243999817484942</v>
      </c>
      <c r="J100" s="22">
        <f>IF(OR($A100="",$B100="",$C100=""),"",'MPTO_working_3-way'!G99)</f>
        <v>2.4960240139027858</v>
      </c>
      <c r="K100" s="17">
        <f>IF(OR($A100="",$B100="",$C100=""),"",'OddsRatio_working_3-way'!H99)</f>
        <v>3.4288307521577219</v>
      </c>
      <c r="L100" s="21">
        <f>IF(OR($A100="",$B100="",$C100=""),"",'OddsRatio_working_3-way'!I99)</f>
        <v>3.2411957584287996</v>
      </c>
      <c r="M100" s="22">
        <f>IF(OR($A100="",$B100="",$C100=""),"",'OddsRatio_working_3-way'!J99)</f>
        <v>2.5010799498313818</v>
      </c>
      <c r="N100" s="23">
        <f t="shared" si="29"/>
        <v>29.223556787461934</v>
      </c>
      <c r="O100" s="24">
        <f t="shared" si="30"/>
        <v>30.893474318174047</v>
      </c>
      <c r="P100" s="24">
        <f t="shared" si="31"/>
        <v>39.882968894364026</v>
      </c>
      <c r="Q100" t="s">
        <v>297</v>
      </c>
      <c r="R100" t="s">
        <v>298</v>
      </c>
      <c r="S100" s="48" t="s">
        <v>466</v>
      </c>
      <c r="T100" s="35">
        <v>100</v>
      </c>
      <c r="U100" s="35">
        <f t="shared" si="32"/>
        <v>43.181818181818187</v>
      </c>
      <c r="V100" s="35">
        <f t="shared" si="33"/>
        <v>71.910112359550567</v>
      </c>
      <c r="W100" s="35">
        <f t="shared" si="34"/>
        <v>81.785063752276869</v>
      </c>
      <c r="X100" s="35">
        <f t="shared" si="35"/>
        <v>46.304823888172578</v>
      </c>
      <c r="Y100" s="35">
        <f t="shared" si="36"/>
        <v>75.033118065904958</v>
      </c>
      <c r="Z100" s="35">
        <f t="shared" si="37"/>
        <v>84.90806945863126</v>
      </c>
      <c r="AA100" s="35">
        <f t="shared" si="38"/>
        <v>-3.123005706354391</v>
      </c>
      <c r="AB100" s="35">
        <f t="shared" si="39"/>
        <v>-3.123005706354391</v>
      </c>
      <c r="AC100" s="35">
        <f t="shared" si="40"/>
        <v>-3.123005706354391</v>
      </c>
      <c r="AF100">
        <v>2.27</v>
      </c>
      <c r="AG100">
        <v>1.69</v>
      </c>
      <c r="AJ100" t="s">
        <v>474</v>
      </c>
    </row>
    <row r="101" spans="1:36" ht="15" x14ac:dyDescent="0.25">
      <c r="A101">
        <v>1.76</v>
      </c>
      <c r="B101">
        <v>3.56</v>
      </c>
      <c r="C101">
        <v>5.49</v>
      </c>
      <c r="D101" s="20">
        <f t="shared" si="28"/>
        <v>3.1230057063543981E-2</v>
      </c>
      <c r="E101" s="17">
        <f>IF(OR($A101="",$B101="",$C101=""),"",A101*'MPTO_working_3-way'!$I100)</f>
        <v>1.8149649004318373</v>
      </c>
      <c r="F101" s="21">
        <f>IF(OR($A101="",$B101="",$C101=""),"",B101*'MPTO_working_3-way'!$I100)</f>
        <v>3.6711790031462166</v>
      </c>
      <c r="G101" s="22">
        <f>IF(OR($A101="",$B101="",$C101=""),"",C101*'MPTO_working_3-way'!$I100)</f>
        <v>5.661453013278857</v>
      </c>
      <c r="H101" s="17">
        <f>IF(OR($A101="",$B101="",$C101=""),"",'MPTO_working_3-way'!E100)</f>
        <v>1.7928479021435837</v>
      </c>
      <c r="I101" s="21">
        <f>IF(OR($A101="",$B101="",$C101=""),"",'MPTO_working_3-way'!F100)</f>
        <v>3.6970099606834737</v>
      </c>
      <c r="J101" s="22">
        <f>IF(OR($A101="",$B101="",$C101=""),"",'MPTO_working_3-way'!G100)</f>
        <v>5.8227775876871855</v>
      </c>
      <c r="K101" s="17">
        <f>IF(OR($A101="",$B101="",$C101=""),"",'OddsRatio_working_3-way'!H100)</f>
        <v>1.8011473454514395</v>
      </c>
      <c r="L101" s="21">
        <f>IF(OR($A101="",$B101="",$C101=""),"",'OddsRatio_working_3-way'!I100)</f>
        <v>3.6986015846785327</v>
      </c>
      <c r="M101" s="22">
        <f>IF(OR($A101="",$B101="",$C101=""),"",'OddsRatio_working_3-way'!J100)</f>
        <v>5.7330941856275839</v>
      </c>
      <c r="N101" s="23">
        <f t="shared" si="29"/>
        <v>55.097484241269271</v>
      </c>
      <c r="O101" s="24">
        <f t="shared" si="30"/>
        <v>27.239205692312897</v>
      </c>
      <c r="P101" s="24">
        <f t="shared" si="31"/>
        <v>17.663310066417832</v>
      </c>
      <c r="Q101" t="s">
        <v>299</v>
      </c>
      <c r="R101" t="s">
        <v>300</v>
      </c>
      <c r="S101" s="48" t="s">
        <v>466</v>
      </c>
      <c r="T101" s="35">
        <v>100</v>
      </c>
      <c r="U101" s="35">
        <f t="shared" si="32"/>
        <v>56.140350877192972</v>
      </c>
      <c r="V101" s="35">
        <f t="shared" si="33"/>
        <v>68.55345911949685</v>
      </c>
      <c r="W101" s="35">
        <f t="shared" si="34"/>
        <v>72.602739726027394</v>
      </c>
      <c r="X101" s="35">
        <f t="shared" si="35"/>
        <v>58.843801154475742</v>
      </c>
      <c r="Y101" s="35">
        <f t="shared" si="36"/>
        <v>71.256909396779619</v>
      </c>
      <c r="Z101" s="35">
        <f t="shared" si="37"/>
        <v>75.306190003310164</v>
      </c>
      <c r="AA101" s="35">
        <f t="shared" si="38"/>
        <v>-2.7034502772827693</v>
      </c>
      <c r="AB101" s="35">
        <f t="shared" si="39"/>
        <v>-2.7034502772827693</v>
      </c>
      <c r="AC101" s="35">
        <f t="shared" si="40"/>
        <v>-2.7034502772827693</v>
      </c>
      <c r="AF101">
        <v>2.1800000000000002</v>
      </c>
      <c r="AG101">
        <v>1.74</v>
      </c>
      <c r="AJ101" t="s">
        <v>474</v>
      </c>
    </row>
    <row r="102" spans="1:36" ht="15" x14ac:dyDescent="0.25">
      <c r="A102">
        <v>2.2799999999999998</v>
      </c>
      <c r="B102">
        <v>3.18</v>
      </c>
      <c r="C102">
        <v>3.65</v>
      </c>
      <c r="D102" s="20">
        <f t="shared" si="28"/>
        <v>2.7034502772827596E-2</v>
      </c>
      <c r="E102" s="17">
        <f>IF(OR($A102="",$B102="",$C102=""),"",A102*'MPTO_working_3-way'!$I101)</f>
        <v>2.3416386663220465</v>
      </c>
      <c r="F102" s="21">
        <f>IF(OR($A102="",$B102="",$C102=""),"",B102*'MPTO_working_3-way'!$I101)</f>
        <v>3.2659697188175918</v>
      </c>
      <c r="G102" s="22">
        <f>IF(OR($A102="",$B102="",$C102=""),"",C102*'MPTO_working_3-way'!$I101)</f>
        <v>3.7486759351208208</v>
      </c>
      <c r="H102" s="17">
        <f>IF(OR($A102="",$B102="",$C102=""),"",'MPTO_working_3-way'!E101)</f>
        <v>2.3278280726075158</v>
      </c>
      <c r="I102" s="21">
        <f>IF(OR($A102="",$B102="",$C102=""),"",'MPTO_working_3-way'!F101)</f>
        <v>3.2738163572305132</v>
      </c>
      <c r="J102" s="22">
        <f>IF(OR($A102="",$B102="",$C102=""),"",'MPTO_working_3-way'!G101)</f>
        <v>3.7741388949103807</v>
      </c>
      <c r="K102" s="17">
        <f>IF(OR($A102="",$B102="",$C102=""),"",'OddsRatio_working_3-way'!H101)</f>
        <v>2.3338073904551884</v>
      </c>
      <c r="L102" s="21">
        <f>IF(OR($A102="",$B102="",$C102=""),"",'OddsRatio_working_3-way'!I101)</f>
        <v>3.2716407118689927</v>
      </c>
      <c r="M102" s="22">
        <f>IF(OR($A102="",$B102="",$C102=""),"",'OddsRatio_working_3-way'!J101)</f>
        <v>3.7613981130517571</v>
      </c>
      <c r="N102" s="23">
        <f t="shared" si="29"/>
        <v>42.705136978741258</v>
      </c>
      <c r="O102" s="24">
        <f t="shared" si="30"/>
        <v>30.618777456455991</v>
      </c>
      <c r="P102" s="24">
        <f t="shared" si="31"/>
        <v>26.676085564802754</v>
      </c>
      <c r="Q102" t="s">
        <v>301</v>
      </c>
      <c r="R102" t="s">
        <v>302</v>
      </c>
      <c r="S102" s="48" t="s">
        <v>466</v>
      </c>
      <c r="T102" s="35">
        <v>100</v>
      </c>
      <c r="U102" s="35">
        <f t="shared" si="32"/>
        <v>58.333333333333336</v>
      </c>
      <c r="V102" s="35">
        <f t="shared" si="33"/>
        <v>67.845659163987136</v>
      </c>
      <c r="W102" s="35">
        <f t="shared" si="34"/>
        <v>70.930232558139537</v>
      </c>
      <c r="X102" s="35">
        <f t="shared" si="35"/>
        <v>61.224108277873327</v>
      </c>
      <c r="Y102" s="35">
        <f t="shared" si="36"/>
        <v>70.736434108527135</v>
      </c>
      <c r="Z102" s="35">
        <f t="shared" si="37"/>
        <v>73.821007502679521</v>
      </c>
      <c r="AA102" s="35">
        <f t="shared" si="38"/>
        <v>-2.8907749445399915</v>
      </c>
      <c r="AB102" s="35">
        <f t="shared" si="39"/>
        <v>-2.8907749445399986</v>
      </c>
      <c r="AC102" s="35">
        <f t="shared" si="40"/>
        <v>-2.8907749445399844</v>
      </c>
      <c r="AF102">
        <v>2.2799999999999998</v>
      </c>
      <c r="AG102">
        <v>1.68</v>
      </c>
      <c r="AJ102" t="s">
        <v>474</v>
      </c>
    </row>
    <row r="103" spans="1:36" ht="15" x14ac:dyDescent="0.25">
      <c r="A103">
        <v>2.4</v>
      </c>
      <c r="B103">
        <v>3.11</v>
      </c>
      <c r="C103">
        <v>3.44</v>
      </c>
      <c r="D103" s="20">
        <f t="shared" si="28"/>
        <v>2.8907749445399977E-2</v>
      </c>
      <c r="E103" s="17">
        <f>IF(OR($A103="",$B103="",$C103=""),"",A103*'MPTO_working_3-way'!$I102)</f>
        <v>2.46937859866896</v>
      </c>
      <c r="F103" s="21">
        <f>IF(OR($A103="",$B103="",$C103=""),"",B103*'MPTO_working_3-way'!$I102)</f>
        <v>3.1999031007751939</v>
      </c>
      <c r="G103" s="22">
        <f>IF(OR($A103="",$B103="",$C103=""),"",C103*'MPTO_working_3-way'!$I102)</f>
        <v>3.5394426580921761</v>
      </c>
      <c r="H103" s="17">
        <f>IF(OR($A103="",$B103="",$C103=""),"",'MPTO_working_3-way'!E102)</f>
        <v>2.4568168364326683</v>
      </c>
      <c r="I103" s="21">
        <f>IF(OR($A103="",$B103="",$C103=""),"",'MPTO_working_3-way'!F102)</f>
        <v>3.2060788087452803</v>
      </c>
      <c r="J103" s="22">
        <f>IF(OR($A103="",$B103="",$C103=""),"",'MPTO_working_3-way'!G102)</f>
        <v>3.5579369009171469</v>
      </c>
      <c r="K103" s="17">
        <f>IF(OR($A103="",$B103="",$C103=""),"",'OddsRatio_working_3-way'!H102)</f>
        <v>2.4624050963241637</v>
      </c>
      <c r="L103" s="21">
        <f>IF(OR($A103="",$B103="",$C103=""),"",'OddsRatio_working_3-way'!I102)</f>
        <v>3.2040533951742747</v>
      </c>
      <c r="M103" s="22">
        <f>IF(OR($A103="",$B103="",$C103=""),"",'OddsRatio_working_3-way'!J102)</f>
        <v>3.5487631678792564</v>
      </c>
      <c r="N103" s="23">
        <f t="shared" si="29"/>
        <v>40.496017926899427</v>
      </c>
      <c r="O103" s="24">
        <f t="shared" si="30"/>
        <v>31.250946310147469</v>
      </c>
      <c r="P103" s="24">
        <f t="shared" si="31"/>
        <v>28.253035762953093</v>
      </c>
      <c r="Q103" t="s">
        <v>303</v>
      </c>
      <c r="R103" t="s">
        <v>304</v>
      </c>
      <c r="S103" s="48" t="s">
        <v>466</v>
      </c>
      <c r="T103" s="35">
        <v>100</v>
      </c>
      <c r="U103" s="35">
        <f t="shared" si="32"/>
        <v>55.156950672645742</v>
      </c>
      <c r="V103" s="35">
        <f t="shared" si="33"/>
        <v>68.944099378881987</v>
      </c>
      <c r="W103" s="35">
        <f t="shared" si="34"/>
        <v>73.190348525469176</v>
      </c>
      <c r="X103" s="35">
        <f t="shared" si="35"/>
        <v>57.865552095648844</v>
      </c>
      <c r="Y103" s="35">
        <f t="shared" si="36"/>
        <v>71.652700801885089</v>
      </c>
      <c r="Z103" s="35">
        <f t="shared" si="37"/>
        <v>75.898949948472278</v>
      </c>
      <c r="AA103" s="35">
        <f t="shared" si="38"/>
        <v>-2.7086014230031026</v>
      </c>
      <c r="AB103" s="35">
        <f t="shared" si="39"/>
        <v>-2.7086014230031026</v>
      </c>
      <c r="AC103" s="35">
        <f t="shared" si="40"/>
        <v>-2.7086014230031026</v>
      </c>
      <c r="AF103">
        <v>2.42</v>
      </c>
      <c r="AG103">
        <v>1.61</v>
      </c>
      <c r="AJ103" t="s">
        <v>474</v>
      </c>
    </row>
    <row r="104" spans="1:36" ht="15" x14ac:dyDescent="0.25">
      <c r="A104">
        <v>2.23</v>
      </c>
      <c r="B104">
        <v>3.22</v>
      </c>
      <c r="C104">
        <v>3.73</v>
      </c>
      <c r="D104" s="20">
        <f t="shared" si="28"/>
        <v>2.7086014230031097E-2</v>
      </c>
      <c r="E104" s="17">
        <f>IF(OR($A104="",$B104="",$C104=""),"",A104*'MPTO_working_3-way'!$I103)</f>
        <v>2.2904018117329694</v>
      </c>
      <c r="F104" s="21">
        <f>IF(OR($A104="",$B104="",$C104=""),"",B104*'MPTO_working_3-way'!$I103)</f>
        <v>3.3072169658207002</v>
      </c>
      <c r="G104" s="22">
        <f>IF(OR($A104="",$B104="",$C104=""),"",C104*'MPTO_working_3-way'!$I103)</f>
        <v>3.8310308330780161</v>
      </c>
      <c r="H104" s="17">
        <f>IF(OR($A104="",$B104="",$C104=""),"",'MPTO_working_3-way'!E103)</f>
        <v>2.2758212420670758</v>
      </c>
      <c r="I104" s="21">
        <f>IF(OR($A104="",$B104="",$C104=""),"",'MPTO_working_3-way'!F103)</f>
        <v>3.3164159110538702</v>
      </c>
      <c r="J104" s="22">
        <f>IF(OR($A104="",$B104="",$C104=""),"",'MPTO_working_3-way'!G103)</f>
        <v>3.8599927614549689</v>
      </c>
      <c r="K104" s="17">
        <f>IF(OR($A104="",$B104="",$C104=""),"",'OddsRatio_working_3-way'!H103)</f>
        <v>2.2820504500147134</v>
      </c>
      <c r="L104" s="21">
        <f>IF(OR($A104="",$B104="",$C104=""),"",'OddsRatio_working_3-way'!I103)</f>
        <v>3.3139447146607024</v>
      </c>
      <c r="M104" s="22">
        <f>IF(OR($A104="",$B104="",$C104=""),"",'OddsRatio_working_3-way'!J103)</f>
        <v>3.8455266085692417</v>
      </c>
      <c r="N104" s="23">
        <f t="shared" si="29"/>
        <v>43.660461447302893</v>
      </c>
      <c r="O104" s="24">
        <f t="shared" si="30"/>
        <v>30.236903424684918</v>
      </c>
      <c r="P104" s="24">
        <f t="shared" si="31"/>
        <v>26.102635128012182</v>
      </c>
      <c r="Q104" t="s">
        <v>305</v>
      </c>
      <c r="R104" t="s">
        <v>306</v>
      </c>
      <c r="S104" s="48" t="s">
        <v>466</v>
      </c>
      <c r="T104" s="35">
        <v>100</v>
      </c>
      <c r="U104" s="35">
        <f t="shared" si="32"/>
        <v>59.349593495934961</v>
      </c>
      <c r="V104" s="35">
        <f t="shared" si="33"/>
        <v>69.135802469135797</v>
      </c>
      <c r="W104" s="35">
        <f t="shared" si="34"/>
        <v>68.652037617554868</v>
      </c>
      <c r="X104" s="35">
        <f t="shared" si="35"/>
        <v>62.212159913309343</v>
      </c>
      <c r="Y104" s="35">
        <f t="shared" si="36"/>
        <v>71.998368886510193</v>
      </c>
      <c r="Z104" s="35">
        <f t="shared" si="37"/>
        <v>71.514604034929235</v>
      </c>
      <c r="AA104" s="35">
        <f t="shared" si="38"/>
        <v>-2.8625664173743814</v>
      </c>
      <c r="AB104" s="35">
        <f t="shared" si="39"/>
        <v>-2.8625664173743957</v>
      </c>
      <c r="AC104" s="35">
        <f t="shared" si="40"/>
        <v>-2.8625664173743672</v>
      </c>
      <c r="AF104">
        <v>2.2999999999999998</v>
      </c>
      <c r="AG104">
        <v>1.67</v>
      </c>
      <c r="AJ104" t="s">
        <v>474</v>
      </c>
    </row>
    <row r="105" spans="1:36" ht="15" x14ac:dyDescent="0.25">
      <c r="A105">
        <v>2.46</v>
      </c>
      <c r="B105">
        <v>3.24</v>
      </c>
      <c r="C105">
        <v>3.19</v>
      </c>
      <c r="D105" s="20">
        <f t="shared" si="28"/>
        <v>2.8625664173743903E-2</v>
      </c>
      <c r="E105" s="17">
        <f>IF(OR($A105="",$B105="",$C105=""),"",A105*'MPTO_working_3-way'!$I104)</f>
        <v>2.5304191338674098</v>
      </c>
      <c r="F105" s="21">
        <f>IF(OR($A105="",$B105="",$C105=""),"",B105*'MPTO_working_3-way'!$I104)</f>
        <v>3.3327471519229306</v>
      </c>
      <c r="G105" s="22">
        <f>IF(OR($A105="",$B105="",$C105=""),"",C105*'MPTO_working_3-way'!$I104)</f>
        <v>3.281315868714243</v>
      </c>
      <c r="H105" s="17">
        <f>IF(OR($A105="",$B105="",$C105=""),"",'MPTO_working_3-way'!E104)</f>
        <v>2.5191316905829311</v>
      </c>
      <c r="I105" s="21">
        <f>IF(OR($A105="",$B105="",$C105=""),"",'MPTO_working_3-way'!F104)</f>
        <v>3.3433624483089091</v>
      </c>
      <c r="J105" s="22">
        <f>IF(OR($A105="",$B105="",$C105=""),"",'MPTO_working_3-way'!G104)</f>
        <v>3.2901475609074371</v>
      </c>
      <c r="K105" s="17">
        <f>IF(OR($A105="",$B105="",$C105=""),"",'OddsRatio_working_3-way'!H104)</f>
        <v>2.5241874199895262</v>
      </c>
      <c r="L105" s="21">
        <f>IF(OR($A105="",$B105="",$C105=""),"",'OddsRatio_working_3-way'!I104)</f>
        <v>3.338479329299</v>
      </c>
      <c r="M105" s="22">
        <f>IF(OR($A105="",$B105="",$C105=""),"",'OddsRatio_working_3-way'!J104)</f>
        <v>3.2862811299842902</v>
      </c>
      <c r="N105" s="23">
        <f t="shared" si="29"/>
        <v>39.519144738351422</v>
      </c>
      <c r="O105" s="24">
        <f t="shared" si="30"/>
        <v>30.005276560600148</v>
      </c>
      <c r="P105" s="24">
        <f t="shared" si="31"/>
        <v>30.475578701048427</v>
      </c>
      <c r="Q105" t="s">
        <v>307</v>
      </c>
      <c r="R105" t="s">
        <v>308</v>
      </c>
      <c r="S105" s="48" t="s">
        <v>466</v>
      </c>
      <c r="T105" s="35">
        <v>100</v>
      </c>
      <c r="U105" s="35">
        <f t="shared" si="32"/>
        <v>37.106918238993707</v>
      </c>
      <c r="V105" s="35">
        <f t="shared" si="33"/>
        <v>73.890339425587456</v>
      </c>
      <c r="W105" s="35">
        <f t="shared" si="34"/>
        <v>85.935302390998586</v>
      </c>
      <c r="X105" s="35">
        <f t="shared" si="35"/>
        <v>40.174358183413936</v>
      </c>
      <c r="Y105" s="35">
        <f t="shared" si="36"/>
        <v>76.9577793700077</v>
      </c>
      <c r="Z105" s="35">
        <f t="shared" si="37"/>
        <v>89.002742335418816</v>
      </c>
      <c r="AA105" s="35">
        <f t="shared" si="38"/>
        <v>-3.0674399444202294</v>
      </c>
      <c r="AB105" s="35">
        <f t="shared" si="39"/>
        <v>-3.0674399444202436</v>
      </c>
      <c r="AC105" s="35">
        <f t="shared" si="40"/>
        <v>-3.0674399444202294</v>
      </c>
      <c r="AF105">
        <v>2.09</v>
      </c>
      <c r="AG105">
        <v>1.81</v>
      </c>
      <c r="AJ105" t="s">
        <v>474</v>
      </c>
    </row>
    <row r="106" spans="1:36" ht="15" x14ac:dyDescent="0.25">
      <c r="A106">
        <v>1.59</v>
      </c>
      <c r="B106">
        <v>3.83</v>
      </c>
      <c r="C106">
        <v>7.11</v>
      </c>
      <c r="D106" s="20">
        <f t="shared" si="28"/>
        <v>3.0674399444202249E-2</v>
      </c>
      <c r="E106" s="17">
        <f>IF(OR($A106="",$B106="",$C106=""),"",A106*'MPTO_working_3-way'!$I105)</f>
        <v>1.6387722951162818</v>
      </c>
      <c r="F106" s="21">
        <f>IF(OR($A106="",$B106="",$C106=""),"",B106*'MPTO_working_3-way'!$I105)</f>
        <v>3.9474829498712949</v>
      </c>
      <c r="G106" s="22">
        <f>IF(OR($A106="",$B106="",$C106=""),"",C106*'MPTO_working_3-way'!$I105)</f>
        <v>7.3280949800482782</v>
      </c>
      <c r="H106" s="17">
        <f>IF(OR($A106="",$B106="",$C106=""),"",'MPTO_working_3-way'!E105)</f>
        <v>1.6162765048954242</v>
      </c>
      <c r="I106" s="21">
        <f>IF(OR($A106="",$B106="",$C106=""),"",'MPTO_working_3-way'!F105)</f>
        <v>3.9860995790075098</v>
      </c>
      <c r="J106" s="22">
        <f>IF(OR($A106="",$B106="",$C106=""),"",'MPTO_working_3-way'!G105)</f>
        <v>7.6674077105515872</v>
      </c>
      <c r="K106" s="17">
        <f>IF(OR($A106="",$B106="",$C106=""),"",'OddsRatio_working_3-way'!H105)</f>
        <v>1.6242390956308763</v>
      </c>
      <c r="L106" s="21">
        <f>IF(OR($A106="",$B106="",$C106=""),"",'OddsRatio_working_3-way'!I105)</f>
        <v>3.9942315942972528</v>
      </c>
      <c r="M106" s="22">
        <f>IF(OR($A106="",$B106="",$C106=""),"",'OddsRatio_working_3-way'!J105)</f>
        <v>7.4645777530587303</v>
      </c>
      <c r="N106" s="23">
        <f t="shared" si="29"/>
        <v>61.021290326917779</v>
      </c>
      <c r="O106" s="24">
        <f t="shared" si="30"/>
        <v>25.332598334151239</v>
      </c>
      <c r="P106" s="24">
        <f t="shared" si="31"/>
        <v>13.64611133893098</v>
      </c>
      <c r="Q106" t="s">
        <v>309</v>
      </c>
      <c r="R106" t="s">
        <v>310</v>
      </c>
      <c r="S106" s="48" t="s">
        <v>466</v>
      </c>
      <c r="T106" s="35">
        <v>100</v>
      </c>
      <c r="U106" s="35">
        <f t="shared" si="32"/>
        <v>47.368421052631575</v>
      </c>
      <c r="V106" s="35">
        <f t="shared" si="33"/>
        <v>73.753280839895012</v>
      </c>
      <c r="W106" s="35">
        <f t="shared" si="34"/>
        <v>75.961538461538453</v>
      </c>
      <c r="X106" s="35">
        <f t="shared" si="35"/>
        <v>50.285180698566521</v>
      </c>
      <c r="Y106" s="35">
        <f t="shared" si="36"/>
        <v>76.670040485829944</v>
      </c>
      <c r="Z106" s="35">
        <f t="shared" si="37"/>
        <v>78.878298107473398</v>
      </c>
      <c r="AA106" s="35">
        <f t="shared" si="38"/>
        <v>-2.9167596459349454</v>
      </c>
      <c r="AB106" s="35">
        <f t="shared" si="39"/>
        <v>-2.9167596459349312</v>
      </c>
      <c r="AC106" s="35">
        <f t="shared" si="40"/>
        <v>-2.9167596459349454</v>
      </c>
      <c r="AF106">
        <v>2.21</v>
      </c>
      <c r="AG106">
        <v>1.72</v>
      </c>
      <c r="AJ106" t="s">
        <v>474</v>
      </c>
    </row>
    <row r="107" spans="1:36" ht="15" x14ac:dyDescent="0.25">
      <c r="A107">
        <v>1.9</v>
      </c>
      <c r="B107">
        <v>3.81</v>
      </c>
      <c r="C107">
        <v>4.16</v>
      </c>
      <c r="D107" s="20">
        <f t="shared" si="28"/>
        <v>2.916759645934941E-2</v>
      </c>
      <c r="E107" s="17">
        <f>IF(OR($A107="",$B107="",$C107=""),"",A107*'MPTO_working_3-way'!$I106)</f>
        <v>1.9554184332727638</v>
      </c>
      <c r="F107" s="21">
        <f>IF(OR($A107="",$B107="",$C107=""),"",B107*'MPTO_working_3-way'!$I106)</f>
        <v>3.9211285425101212</v>
      </c>
      <c r="G107" s="22">
        <f>IF(OR($A107="",$B107="",$C107=""),"",C107*'MPTO_working_3-way'!$I106)</f>
        <v>4.2813372012708939</v>
      </c>
      <c r="H107" s="17">
        <f>IF(OR($A107="",$B107="",$C107=""),"",'MPTO_working_3-way'!E106)</f>
        <v>1.9357589086368157</v>
      </c>
      <c r="I107" s="21">
        <f>IF(OR($A107="",$B107="",$C107=""),"",'MPTO_working_3-way'!F106)</f>
        <v>3.9565623352211907</v>
      </c>
      <c r="J107" s="22">
        <f>IF(OR($A107="",$B107="",$C107=""),"",'MPTO_working_3-way'!G106)</f>
        <v>4.3353462606004998</v>
      </c>
      <c r="K107" s="17">
        <f>IF(OR($A107="",$B107="",$C107=""),"",'OddsRatio_working_3-way'!H106)</f>
        <v>1.9432555728715049</v>
      </c>
      <c r="L107" s="21">
        <f>IF(OR($A107="",$B107="",$C107=""),"",'OddsRatio_working_3-way'!I106)</f>
        <v>3.9450535108543656</v>
      </c>
      <c r="M107" s="22">
        <f>IF(OR($A107="",$B107="",$C107=""),"",'OddsRatio_working_3-way'!J106)</f>
        <v>4.3118751225266179</v>
      </c>
      <c r="N107" s="23">
        <f t="shared" si="29"/>
        <v>51.139949536340936</v>
      </c>
      <c r="O107" s="24">
        <f t="shared" si="30"/>
        <v>25.502861973503354</v>
      </c>
      <c r="P107" s="24">
        <f t="shared" si="31"/>
        <v>23.357188490155714</v>
      </c>
      <c r="Q107" t="s">
        <v>311</v>
      </c>
      <c r="R107" t="s">
        <v>312</v>
      </c>
      <c r="S107" s="48" t="s">
        <v>466</v>
      </c>
      <c r="T107" s="35">
        <v>100</v>
      </c>
      <c r="U107" s="35">
        <f t="shared" si="32"/>
        <v>49.748743718592962</v>
      </c>
      <c r="V107" s="35">
        <f t="shared" si="33"/>
        <v>73.544973544973558</v>
      </c>
      <c r="W107" s="35">
        <f t="shared" si="34"/>
        <v>73.753280839895012</v>
      </c>
      <c r="X107" s="35">
        <f t="shared" si="35"/>
        <v>52.701745615131443</v>
      </c>
      <c r="Y107" s="35">
        <f t="shared" si="36"/>
        <v>76.497975441512025</v>
      </c>
      <c r="Z107" s="35">
        <f t="shared" si="37"/>
        <v>76.706282736433494</v>
      </c>
      <c r="AA107" s="35">
        <f t="shared" si="38"/>
        <v>-2.9530018965384812</v>
      </c>
      <c r="AB107" s="35">
        <f t="shared" si="39"/>
        <v>-2.953001896538467</v>
      </c>
      <c r="AC107" s="35">
        <f t="shared" si="40"/>
        <v>-2.9530018965384812</v>
      </c>
      <c r="AF107">
        <v>1.79</v>
      </c>
      <c r="AG107">
        <v>2.1</v>
      </c>
      <c r="AJ107" t="s">
        <v>475</v>
      </c>
    </row>
    <row r="108" spans="1:36" s="35" customFormat="1" ht="15" x14ac:dyDescent="0.25">
      <c r="A108">
        <v>1.99</v>
      </c>
      <c r="B108">
        <v>3.78</v>
      </c>
      <c r="C108">
        <v>3.81</v>
      </c>
      <c r="D108" s="20">
        <f t="shared" si="28"/>
        <v>2.9530018965384874E-2</v>
      </c>
      <c r="E108" s="17">
        <f>IF(OR($A108="",$B108="",$C108=""),"",A108*'MPTO_working_3-way'!$I107)</f>
        <v>2.048764737741116</v>
      </c>
      <c r="F108" s="21">
        <f>IF(OR($A108="",$B108="",$C108=""),"",B108*'MPTO_working_3-way'!$I107)</f>
        <v>3.8916234716891545</v>
      </c>
      <c r="G108" s="22">
        <f>IF(OR($A108="",$B108="",$C108=""),"",C108*'MPTO_working_3-way'!$I107)</f>
        <v>3.9225093722581166</v>
      </c>
      <c r="H108" s="17">
        <f>IF(OR($A108="",$B108="",$C108=""),"",'MPTO_working_3-way'!E107)</f>
        <v>2.0297594267977761</v>
      </c>
      <c r="I108" s="21">
        <f>IF(OR($A108="",$B108="",$C108=""),"",'MPTO_working_3-way'!F107)</f>
        <v>3.9260809277631674</v>
      </c>
      <c r="J108" s="22">
        <f>IF(OR($A108="",$B108="",$C108=""),"",'MPTO_working_3-way'!G107)</f>
        <v>3.9584544068074261</v>
      </c>
      <c r="K108" s="17">
        <f>IF(OR($A108="",$B108="",$C108=""),"",'OddsRatio_working_3-way'!H107)</f>
        <v>2.0372159578448459</v>
      </c>
      <c r="L108" s="21">
        <f>IF(OR($A108="",$B108="",$C108=""),"",'OddsRatio_working_3-way'!I107)</f>
        <v>3.9125862250592629</v>
      </c>
      <c r="M108" s="22">
        <f>IF(OR($A108="",$B108="",$C108=""),"",'OddsRatio_working_3-way'!J107)</f>
        <v>3.9440170116606228</v>
      </c>
      <c r="N108" s="23">
        <f t="shared" si="29"/>
        <v>48.809899037141719</v>
      </c>
      <c r="O108" s="24">
        <f t="shared" si="30"/>
        <v>25.696216688865615</v>
      </c>
      <c r="P108" s="24">
        <f t="shared" si="31"/>
        <v>25.493884273992656</v>
      </c>
      <c r="Q108" t="s">
        <v>313</v>
      </c>
      <c r="R108" t="s">
        <v>314</v>
      </c>
      <c r="S108" s="48" t="s">
        <v>466</v>
      </c>
      <c r="T108" s="35">
        <v>100</v>
      </c>
      <c r="U108" s="35">
        <f t="shared" si="32"/>
        <v>21.259842519685037</v>
      </c>
      <c r="V108" s="35">
        <f t="shared" si="33"/>
        <v>84.301412872841439</v>
      </c>
      <c r="W108" s="35">
        <f t="shared" si="34"/>
        <v>90.766389658356417</v>
      </c>
      <c r="X108" s="35">
        <f t="shared" si="35"/>
        <v>24.932197468802137</v>
      </c>
      <c r="Y108" s="35">
        <f t="shared" si="36"/>
        <v>87.973767821958532</v>
      </c>
      <c r="Z108" s="35">
        <f t="shared" si="37"/>
        <v>94.43874460747351</v>
      </c>
      <c r="AA108" s="35">
        <f t="shared" si="38"/>
        <v>-3.6723549491170999</v>
      </c>
      <c r="AB108" s="35">
        <f t="shared" si="39"/>
        <v>-3.6723549491170928</v>
      </c>
      <c r="AC108" s="35">
        <f t="shared" si="40"/>
        <v>-3.6723549491170928</v>
      </c>
      <c r="AD108" s="36"/>
      <c r="AE108" s="36"/>
      <c r="AF108">
        <v>1.83</v>
      </c>
      <c r="AG108">
        <v>2.0499999999999998</v>
      </c>
      <c r="AH108" s="36"/>
      <c r="AI108" s="36"/>
      <c r="AJ108" t="s">
        <v>475</v>
      </c>
    </row>
    <row r="109" spans="1:36" ht="15" x14ac:dyDescent="0.25">
      <c r="A109">
        <v>1.27</v>
      </c>
      <c r="B109">
        <v>6.37</v>
      </c>
      <c r="C109">
        <v>10.83</v>
      </c>
      <c r="D109" s="20">
        <f t="shared" si="28"/>
        <v>3.6723549491170848E-2</v>
      </c>
      <c r="E109" s="17">
        <f>IF(OR($A109="",$B109="",$C109=""),"",A109*'MPTO_working_3-way'!$I108)</f>
        <v>1.316638907853787</v>
      </c>
      <c r="F109" s="21">
        <f>IF(OR($A109="",$B109="",$C109=""),"",B109*'MPTO_working_3-way'!$I108)</f>
        <v>6.6039290102587582</v>
      </c>
      <c r="G109" s="22">
        <f>IF(OR($A109="",$B109="",$C109=""),"",C109*'MPTO_working_3-way'!$I108)</f>
        <v>11.22771604098938</v>
      </c>
      <c r="H109" s="17">
        <f>IF(OR($A109="",$B109="",$C109=""),"",'MPTO_working_3-way'!E108)</f>
        <v>1.2900555946686716</v>
      </c>
      <c r="I109" s="21">
        <f>IF(OR($A109="",$B109="",$C109=""),"",'MPTO_working_3-way'!F108)</f>
        <v>6.908716396243932</v>
      </c>
      <c r="J109" s="22">
        <f>IF(OR($A109="",$B109="",$C109=""),"",'MPTO_working_3-way'!G108)</f>
        <v>12.485186287030951</v>
      </c>
      <c r="K109" s="17">
        <f>IF(OR($A109="",$B109="",$C109=""),"",'OddsRatio_working_3-way'!H108)</f>
        <v>1.2973485790881831</v>
      </c>
      <c r="L109" s="21">
        <f>IF(OR($A109="",$B109="",$C109=""),"",'OddsRatio_working_3-way'!I108)</f>
        <v>6.9139328507538602</v>
      </c>
      <c r="M109" s="22">
        <f>IF(OR($A109="",$B109="",$C109=""),"",'OddsRatio_working_3-way'!J108)</f>
        <v>11.825690860877181</v>
      </c>
      <c r="N109" s="23">
        <f t="shared" si="29"/>
        <v>75.95096833573524</v>
      </c>
      <c r="O109" s="24">
        <f t="shared" si="30"/>
        <v>15.142500751394625</v>
      </c>
      <c r="P109" s="24">
        <f t="shared" si="31"/>
        <v>8.9065309128701529</v>
      </c>
      <c r="Q109" t="s">
        <v>315</v>
      </c>
      <c r="R109" t="s">
        <v>316</v>
      </c>
      <c r="S109" s="48" t="s">
        <v>466</v>
      </c>
      <c r="T109" s="35">
        <v>100</v>
      </c>
      <c r="U109" s="35">
        <f t="shared" si="32"/>
        <v>37.888198757763973</v>
      </c>
      <c r="V109" s="35">
        <f t="shared" si="33"/>
        <v>76.689976689976689</v>
      </c>
      <c r="W109" s="35">
        <f t="shared" si="34"/>
        <v>82.486865148861654</v>
      </c>
      <c r="X109" s="35">
        <f t="shared" si="35"/>
        <v>40.823158161161665</v>
      </c>
      <c r="Y109" s="35">
        <f t="shared" si="36"/>
        <v>79.624936093374373</v>
      </c>
      <c r="Z109" s="35">
        <f t="shared" si="37"/>
        <v>85.421824552259324</v>
      </c>
      <c r="AA109" s="35">
        <f t="shared" si="38"/>
        <v>-2.9349594033976913</v>
      </c>
      <c r="AB109" s="35">
        <f t="shared" si="39"/>
        <v>-2.9349594033976842</v>
      </c>
      <c r="AC109" s="35">
        <f t="shared" si="40"/>
        <v>-2.93495940339767</v>
      </c>
      <c r="AF109">
        <v>1.51</v>
      </c>
      <c r="AG109">
        <v>2.64</v>
      </c>
      <c r="AJ109" t="s">
        <v>475</v>
      </c>
    </row>
    <row r="110" spans="1:36" ht="15" x14ac:dyDescent="0.25">
      <c r="A110">
        <v>1.61</v>
      </c>
      <c r="B110">
        <v>4.29</v>
      </c>
      <c r="C110">
        <v>5.71</v>
      </c>
      <c r="D110" s="20">
        <f t="shared" si="28"/>
        <v>2.9349594033976745E-2</v>
      </c>
      <c r="E110" s="17">
        <f>IF(OR($A110="",$B110="",$C110=""),"",A110*'MPTO_working_3-way'!$I109)</f>
        <v>1.6572528463947027</v>
      </c>
      <c r="F110" s="21">
        <f>IF(OR($A110="",$B110="",$C110=""),"",B110*'MPTO_working_3-way'!$I109)</f>
        <v>4.4159097584057605</v>
      </c>
      <c r="G110" s="22">
        <f>IF(OR($A110="",$B110="",$C110=""),"",C110*'MPTO_working_3-way'!$I109)</f>
        <v>5.8775861819340074</v>
      </c>
      <c r="H110" s="17">
        <f>IF(OR($A110="",$B110="",$C110=""),"",'MPTO_working_3-way'!E109)</f>
        <v>1.6357648483726692</v>
      </c>
      <c r="I110" s="21">
        <f>IF(OR($A110="",$B110="",$C110=""),"",'MPTO_working_3-way'!F109)</f>
        <v>4.4779387277906393</v>
      </c>
      <c r="J110" s="22">
        <f>IF(OR($A110="",$B110="",$C110=""),"",'MPTO_working_3-way'!G109)</f>
        <v>6.0478450891390496</v>
      </c>
      <c r="K110" s="17">
        <f>IF(OR($A110="",$B110="",$C110=""),"",'OddsRatio_working_3-way'!H109)</f>
        <v>1.6431253095290468</v>
      </c>
      <c r="L110" s="21">
        <f>IF(OR($A110="",$B110="",$C110=""),"",'OddsRatio_working_3-way'!I109)</f>
        <v>4.4686594563124018</v>
      </c>
      <c r="M110" s="22">
        <f>IF(OR($A110="",$B110="",$C110=""),"",'OddsRatio_working_3-way'!J109)</f>
        <v>5.9657708325931331</v>
      </c>
      <c r="N110" s="23">
        <f t="shared" si="29"/>
        <v>60.340822595385248</v>
      </c>
      <c r="O110" s="24">
        <f t="shared" si="30"/>
        <v>22.645390298035025</v>
      </c>
      <c r="P110" s="24">
        <f t="shared" si="31"/>
        <v>17.013787106579731</v>
      </c>
      <c r="Q110" t="s">
        <v>317</v>
      </c>
      <c r="R110" t="s">
        <v>318</v>
      </c>
      <c r="S110" s="48" t="s">
        <v>466</v>
      </c>
      <c r="T110" s="35">
        <v>100</v>
      </c>
      <c r="U110" s="35">
        <f t="shared" si="32"/>
        <v>58.15899581589958</v>
      </c>
      <c r="V110" s="35">
        <f t="shared" si="33"/>
        <v>68.35443037974683</v>
      </c>
      <c r="W110" s="35">
        <f t="shared" si="34"/>
        <v>70.760233918128648</v>
      </c>
      <c r="X110" s="35">
        <f t="shared" si="35"/>
        <v>60.885335702124507</v>
      </c>
      <c r="Y110" s="35">
        <f t="shared" si="36"/>
        <v>71.080770265971765</v>
      </c>
      <c r="Z110" s="35">
        <f t="shared" si="37"/>
        <v>73.486573804353569</v>
      </c>
      <c r="AA110" s="35">
        <f t="shared" si="38"/>
        <v>-2.7263398862249275</v>
      </c>
      <c r="AB110" s="35">
        <f t="shared" si="39"/>
        <v>-2.7263398862249346</v>
      </c>
      <c r="AC110" s="35">
        <f t="shared" si="40"/>
        <v>-2.7263398862249204</v>
      </c>
      <c r="AF110">
        <v>1.69</v>
      </c>
      <c r="AG110">
        <v>2.2599999999999998</v>
      </c>
      <c r="AJ110" t="s">
        <v>475</v>
      </c>
    </row>
    <row r="111" spans="1:36" ht="15" x14ac:dyDescent="0.25">
      <c r="A111">
        <v>2.39</v>
      </c>
      <c r="B111">
        <v>3.16</v>
      </c>
      <c r="C111">
        <v>3.42</v>
      </c>
      <c r="D111" s="20">
        <f t="shared" si="28"/>
        <v>2.7263398862249044E-2</v>
      </c>
      <c r="E111" s="17">
        <f>IF(OR($A111="",$B111="",$C111=""),"",A111*'MPTO_working_3-way'!$I110)</f>
        <v>2.4551595232807752</v>
      </c>
      <c r="F111" s="21">
        <f>IF(OR($A111="",$B111="",$C111=""),"",B111*'MPTO_working_3-way'!$I110)</f>
        <v>3.246152340404707</v>
      </c>
      <c r="G111" s="22">
        <f>IF(OR($A111="",$B111="",$C111=""),"",C111*'MPTO_working_3-way'!$I110)</f>
        <v>3.5132408241088915</v>
      </c>
      <c r="H111" s="17">
        <f>IF(OR($A111="",$B111="",$C111=""),"",'MPTO_working_3-way'!E110)</f>
        <v>2.4430629388126541</v>
      </c>
      <c r="I111" s="21">
        <f>IF(OR($A111="",$B111="",$C111=""),"",'MPTO_working_3-way'!F110)</f>
        <v>3.253430208948084</v>
      </c>
      <c r="J111" s="22">
        <f>IF(OR($A111="",$B111="",$C111=""),"",'MPTO_working_3-way'!G110)</f>
        <v>3.5297041753913621</v>
      </c>
      <c r="K111" s="17">
        <f>IF(OR($A111="",$B111="",$C111=""),"",'OddsRatio_working_3-way'!H110)</f>
        <v>2.4484154404624183</v>
      </c>
      <c r="L111" s="21">
        <f>IF(OR($A111="",$B111="",$C111=""),"",'OddsRatio_working_3-way'!I110)</f>
        <v>3.2507750729487945</v>
      </c>
      <c r="M111" s="22">
        <f>IF(OR($A111="",$B111="",$C111=""),"",'OddsRatio_working_3-way'!J110)</f>
        <v>3.5217017021000374</v>
      </c>
      <c r="N111" s="23">
        <f t="shared" si="29"/>
        <v>40.730550928264009</v>
      </c>
      <c r="O111" s="24">
        <f t="shared" si="30"/>
        <v>30.805701493212332</v>
      </c>
      <c r="P111" s="24">
        <f t="shared" si="31"/>
        <v>28.46374757852368</v>
      </c>
      <c r="Q111" t="s">
        <v>319</v>
      </c>
      <c r="R111" t="s">
        <v>176</v>
      </c>
      <c r="S111" s="48" t="s">
        <v>466</v>
      </c>
      <c r="T111" s="35">
        <v>100</v>
      </c>
      <c r="U111" s="35">
        <f t="shared" si="32"/>
        <v>54.337899543379002</v>
      </c>
      <c r="V111" s="35">
        <f t="shared" si="33"/>
        <v>69.696969696969703</v>
      </c>
      <c r="W111" s="35">
        <f t="shared" si="34"/>
        <v>73.045822102425873</v>
      </c>
      <c r="X111" s="35">
        <f t="shared" si="35"/>
        <v>57.257208200604424</v>
      </c>
      <c r="Y111" s="35">
        <f t="shared" si="36"/>
        <v>72.616278354195131</v>
      </c>
      <c r="Z111" s="35">
        <f t="shared" si="37"/>
        <v>75.965130759651316</v>
      </c>
      <c r="AA111" s="35">
        <f t="shared" si="38"/>
        <v>-2.9193086572254217</v>
      </c>
      <c r="AB111" s="35">
        <f t="shared" si="39"/>
        <v>-2.9193086572254288</v>
      </c>
      <c r="AC111" s="35">
        <f t="shared" si="40"/>
        <v>-2.919308657225443</v>
      </c>
      <c r="AF111">
        <v>2.46</v>
      </c>
      <c r="AG111">
        <v>1.6</v>
      </c>
      <c r="AJ111" t="s">
        <v>80</v>
      </c>
    </row>
    <row r="112" spans="1:36" ht="15" x14ac:dyDescent="0.25">
      <c r="A112">
        <v>2.19</v>
      </c>
      <c r="B112">
        <v>3.3</v>
      </c>
      <c r="C112">
        <v>3.71</v>
      </c>
      <c r="D112" s="20">
        <f t="shared" si="28"/>
        <v>2.9193086572254279E-2</v>
      </c>
      <c r="E112" s="17">
        <f>IF(OR($A112="",$B112="",$C112=""),"",A112*'MPTO_working_3-way'!$I111)</f>
        <v>2.2539328595932369</v>
      </c>
      <c r="F112" s="21">
        <f>IF(OR($A112="",$B112="",$C112=""),"",B112*'MPTO_working_3-way'!$I111)</f>
        <v>3.3963371856884388</v>
      </c>
      <c r="G112" s="22">
        <f>IF(OR($A112="",$B112="",$C112=""),"",C112*'MPTO_working_3-way'!$I111)</f>
        <v>3.8183063511830633</v>
      </c>
      <c r="H112" s="17">
        <f>IF(OR($A112="",$B112="",$C112=""),"",'MPTO_working_3-way'!E111)</f>
        <v>2.2376872482179655</v>
      </c>
      <c r="I112" s="21">
        <f>IF(OR($A112="",$B112="",$C112=""),"",'MPTO_working_3-way'!F111)</f>
        <v>3.4094867872415904</v>
      </c>
      <c r="J112" s="22">
        <f>IF(OR($A112="",$B112="",$C112=""),"",'MPTO_working_3-way'!G111)</f>
        <v>3.8489554398521975</v>
      </c>
      <c r="K112" s="17">
        <f>IF(OR($A112="",$B112="",$C112=""),"",'OddsRatio_working_3-way'!H111)</f>
        <v>2.244513037485111</v>
      </c>
      <c r="L112" s="21">
        <f>IF(OR($A112="",$B112="",$C112=""),"",'OddsRatio_working_3-way'!I111)</f>
        <v>3.4053613329544166</v>
      </c>
      <c r="M112" s="22">
        <f>IF(OR($A112="",$B112="",$C112=""),"",'OddsRatio_working_3-way'!J111)</f>
        <v>3.8341431357854221</v>
      </c>
      <c r="N112" s="23">
        <f t="shared" si="29"/>
        <v>44.366893882565257</v>
      </c>
      <c r="O112" s="24">
        <f t="shared" si="30"/>
        <v>29.443484122066039</v>
      </c>
      <c r="P112" s="24">
        <f t="shared" si="31"/>
        <v>26.189621995368711</v>
      </c>
      <c r="Q112" t="s">
        <v>320</v>
      </c>
      <c r="R112" t="s">
        <v>321</v>
      </c>
      <c r="S112" s="48" t="s">
        <v>466</v>
      </c>
      <c r="T112" s="35">
        <v>100</v>
      </c>
      <c r="U112" s="35">
        <f t="shared" si="32"/>
        <v>88.91352549889136</v>
      </c>
      <c r="V112" s="35">
        <f t="shared" si="33"/>
        <v>81.238273921200744</v>
      </c>
      <c r="W112" s="35">
        <f t="shared" si="34"/>
        <v>26.470588235294116</v>
      </c>
      <c r="X112" s="35">
        <f t="shared" si="35"/>
        <v>92.291137843505126</v>
      </c>
      <c r="Y112" s="35">
        <f t="shared" si="36"/>
        <v>84.615886265814524</v>
      </c>
      <c r="Z112" s="35">
        <f t="shared" si="37"/>
        <v>29.848200579907896</v>
      </c>
      <c r="AA112" s="35">
        <f t="shared" si="38"/>
        <v>-3.377612344613766</v>
      </c>
      <c r="AB112" s="35">
        <f t="shared" si="39"/>
        <v>-3.3776123446137802</v>
      </c>
      <c r="AC112" s="35">
        <f t="shared" si="40"/>
        <v>-3.3776123446137802</v>
      </c>
      <c r="AF112">
        <v>2.41</v>
      </c>
      <c r="AG112">
        <v>1.61</v>
      </c>
      <c r="AJ112" t="s">
        <v>80</v>
      </c>
    </row>
    <row r="113" spans="1:36" s="35" customFormat="1" ht="15" x14ac:dyDescent="0.25">
      <c r="A113">
        <v>9.02</v>
      </c>
      <c r="B113">
        <v>5.33</v>
      </c>
      <c r="C113">
        <v>1.36</v>
      </c>
      <c r="D113" s="20">
        <f t="shared" si="28"/>
        <v>3.3776123446137785E-2</v>
      </c>
      <c r="E113" s="17">
        <f>IF(OR($A113="",$B113="",$C113=""),"",A113*'MPTO_working_3-way'!$I112)</f>
        <v>9.3246606334841626</v>
      </c>
      <c r="F113" s="21">
        <f>IF(OR($A113="",$B113="",$C113=""),"",B113*'MPTO_working_3-way'!$I112)</f>
        <v>5.5100267379679142</v>
      </c>
      <c r="G113" s="22">
        <f>IF(OR($A113="",$B113="",$C113=""),"",C113*'MPTO_working_3-way'!$I112)</f>
        <v>1.4059355278867476</v>
      </c>
      <c r="H113" s="17">
        <f>IF(OR($A113="",$B113="",$C113=""),"",'MPTO_working_3-way'!E112)</f>
        <v>10.039552100995516</v>
      </c>
      <c r="I113" s="21">
        <f>IF(OR($A113="",$B113="",$C113=""),"",'MPTO_working_3-way'!F112)</f>
        <v>5.6702665288668497</v>
      </c>
      <c r="J113" s="22">
        <f>IF(OR($A113="",$B113="",$C113=""),"",'MPTO_working_3-way'!G112)</f>
        <v>1.3811479195920477</v>
      </c>
      <c r="K113" s="17">
        <f>IF(OR($A113="",$B113="",$C113=""),"",'OddsRatio_working_3-way'!H112)</f>
        <v>9.6560169914037566</v>
      </c>
      <c r="L113" s="21">
        <f>IF(OR($A113="",$B113="",$C113=""),"",'OddsRatio_working_3-way'!I112)</f>
        <v>5.6733857322666168</v>
      </c>
      <c r="M113" s="22">
        <f>IF(OR($A113="",$B113="",$C113=""),"",'OddsRatio_working_3-way'!J112)</f>
        <v>1.388549391135331</v>
      </c>
      <c r="N113" s="23">
        <f t="shared" si="29"/>
        <v>10.72425087953415</v>
      </c>
      <c r="O113" s="24">
        <f t="shared" si="30"/>
        <v>18.148732257673178</v>
      </c>
      <c r="P113" s="24">
        <f t="shared" si="31"/>
        <v>71.127016862792658</v>
      </c>
      <c r="Q113" t="s">
        <v>322</v>
      </c>
      <c r="R113" t="s">
        <v>323</v>
      </c>
      <c r="S113" s="48" t="s">
        <v>466</v>
      </c>
      <c r="T113" s="35">
        <v>100</v>
      </c>
      <c r="U113" s="35">
        <f t="shared" si="32"/>
        <v>48.453608247422686</v>
      </c>
      <c r="V113" s="35">
        <f t="shared" si="33"/>
        <v>72.527472527472526</v>
      </c>
      <c r="W113" s="35">
        <f t="shared" si="34"/>
        <v>75.961538461538453</v>
      </c>
      <c r="X113" s="35">
        <f t="shared" si="35"/>
        <v>51.510989010989007</v>
      </c>
      <c r="Y113" s="35">
        <f t="shared" si="36"/>
        <v>75.584853291038854</v>
      </c>
      <c r="Z113" s="35">
        <f t="shared" si="37"/>
        <v>79.018919225104796</v>
      </c>
      <c r="AA113" s="35">
        <f t="shared" si="38"/>
        <v>-3.0573807635663215</v>
      </c>
      <c r="AB113" s="35">
        <f t="shared" si="39"/>
        <v>-3.0573807635663286</v>
      </c>
      <c r="AC113" s="35">
        <f t="shared" si="40"/>
        <v>-3.0573807635663428</v>
      </c>
      <c r="AD113" s="36"/>
      <c r="AE113" s="36"/>
      <c r="AF113">
        <v>1.65</v>
      </c>
      <c r="AG113">
        <v>2.33</v>
      </c>
      <c r="AH113" s="36"/>
      <c r="AI113" s="36"/>
      <c r="AJ113" t="s">
        <v>80</v>
      </c>
    </row>
    <row r="114" spans="1:36" ht="15" x14ac:dyDescent="0.25">
      <c r="A114">
        <v>1.94</v>
      </c>
      <c r="B114">
        <v>3.64</v>
      </c>
      <c r="C114">
        <v>4.16</v>
      </c>
      <c r="D114" s="20">
        <f t="shared" si="28"/>
        <v>3.0573807635663419E-2</v>
      </c>
      <c r="E114" s="17">
        <f>IF(OR($A114="",$B114="",$C114=""),"",A114*'MPTO_working_3-way'!$I113)</f>
        <v>1.999313186813187</v>
      </c>
      <c r="F114" s="21">
        <f>IF(OR($A114="",$B114="",$C114=""),"",B114*'MPTO_working_3-way'!$I113)</f>
        <v>3.7512886597938149</v>
      </c>
      <c r="G114" s="22">
        <f>IF(OR($A114="",$B114="",$C114=""),"",C114*'MPTO_working_3-way'!$I113)</f>
        <v>4.2871870397643601</v>
      </c>
      <c r="H114" s="17">
        <f>IF(OR($A114="",$B114="",$C114=""),"",'MPTO_working_3-way'!E113)</f>
        <v>1.9791294924374776</v>
      </c>
      <c r="I114" s="21">
        <f>IF(OR($A114="",$B114="",$C114=""),"",'MPTO_working_3-way'!F113)</f>
        <v>3.7802323299013225</v>
      </c>
      <c r="J114" s="22">
        <f>IF(OR($A114="",$B114="",$C114=""),"",'MPTO_working_3-way'!G113)</f>
        <v>4.3441742197432651</v>
      </c>
      <c r="K114" s="17">
        <f>IF(OR($A114="",$B114="",$C114=""),"",'OddsRatio_working_3-way'!H113)</f>
        <v>1.9869545295620092</v>
      </c>
      <c r="L114" s="21">
        <f>IF(OR($A114="",$B114="",$C114=""),"",'OddsRatio_working_3-way'!I113)</f>
        <v>3.7718722957911761</v>
      </c>
      <c r="M114" s="22">
        <f>IF(OR($A114="",$B114="",$C114=""),"",'OddsRatio_working_3-way'!J113)</f>
        <v>4.3178471419318631</v>
      </c>
      <c r="N114" s="23">
        <f t="shared" si="29"/>
        <v>50.017176228100304</v>
      </c>
      <c r="O114" s="24">
        <f t="shared" si="30"/>
        <v>26.657506011679832</v>
      </c>
      <c r="P114" s="24">
        <f t="shared" si="31"/>
        <v>23.325317760219853</v>
      </c>
      <c r="Q114" t="s">
        <v>324</v>
      </c>
      <c r="R114" t="s">
        <v>325</v>
      </c>
      <c r="S114" s="48" t="s">
        <v>466</v>
      </c>
      <c r="T114" s="35">
        <v>100</v>
      </c>
      <c r="U114" s="35">
        <f t="shared" si="32"/>
        <v>61.089494163424128</v>
      </c>
      <c r="V114" s="35">
        <f t="shared" si="33"/>
        <v>69.325153374233125</v>
      </c>
      <c r="W114" s="35">
        <f t="shared" si="34"/>
        <v>66.88741721854305</v>
      </c>
      <c r="X114" s="35">
        <f t="shared" si="35"/>
        <v>63.787429407223826</v>
      </c>
      <c r="Y114" s="35">
        <f t="shared" si="36"/>
        <v>72.023088618032844</v>
      </c>
      <c r="Z114" s="35">
        <f t="shared" si="37"/>
        <v>69.58535246234274</v>
      </c>
      <c r="AA114" s="35">
        <f t="shared" si="38"/>
        <v>-2.697935243799698</v>
      </c>
      <c r="AB114" s="35">
        <f t="shared" si="39"/>
        <v>-2.6979352437997193</v>
      </c>
      <c r="AC114" s="35">
        <f t="shared" si="40"/>
        <v>-2.6979352437996909</v>
      </c>
      <c r="AF114">
        <v>2.0699999999999998</v>
      </c>
      <c r="AG114">
        <v>1.83</v>
      </c>
      <c r="AJ114" t="s">
        <v>200</v>
      </c>
    </row>
    <row r="115" spans="1:36" ht="15" x14ac:dyDescent="0.25">
      <c r="A115">
        <v>2.57</v>
      </c>
      <c r="B115">
        <v>3.26</v>
      </c>
      <c r="C115">
        <v>3.02</v>
      </c>
      <c r="D115" s="20">
        <f t="shared" si="28"/>
        <v>2.6979352437996873E-2</v>
      </c>
      <c r="E115" s="17">
        <f>IF(OR($A115="",$B115="",$C115=""),"",A115*'MPTO_working_3-way'!$I114)</f>
        <v>2.6393369357656518</v>
      </c>
      <c r="F115" s="21">
        <f>IF(OR($A115="",$B115="",$C115=""),"",B115*'MPTO_working_3-way'!$I114)</f>
        <v>3.3479526889478697</v>
      </c>
      <c r="G115" s="22">
        <f>IF(OR($A115="",$B115="",$C115=""),"",C115*'MPTO_working_3-way'!$I114)</f>
        <v>3.1014776443627508</v>
      </c>
      <c r="H115" s="17">
        <f>IF(OR($A115="",$B115="",$C115=""),"",'MPTO_working_3-way'!E114)</f>
        <v>2.6308039617697503</v>
      </c>
      <c r="I115" s="21">
        <f>IF(OR($A115="",$B115="",$C115=""),"",'MPTO_working_3-way'!F114)</f>
        <v>3.3584619188300415</v>
      </c>
      <c r="J115" s="22">
        <f>IF(OR($A115="",$B115="",$C115=""),"",'MPTO_working_3-way'!G114)</f>
        <v>3.1043106394234834</v>
      </c>
      <c r="K115" s="17">
        <f>IF(OR($A115="",$B115="",$C115=""),"",'OddsRatio_working_3-way'!H114)</f>
        <v>2.6347532376107128</v>
      </c>
      <c r="L115" s="21">
        <f>IF(OR($A115="",$B115="",$C115=""),"",'OddsRatio_working_3-way'!I114)</f>
        <v>3.3532116668791163</v>
      </c>
      <c r="M115" s="22">
        <f>IF(OR($A115="",$B115="",$C115=""),"",'OddsRatio_working_3-way'!J114)</f>
        <v>3.1033130827857578</v>
      </c>
      <c r="N115" s="23">
        <f t="shared" si="29"/>
        <v>37.888303931529208</v>
      </c>
      <c r="O115" s="24">
        <f t="shared" si="30"/>
        <v>29.869000338659529</v>
      </c>
      <c r="P115" s="24">
        <f t="shared" si="31"/>
        <v>32.242695729811274</v>
      </c>
      <c r="Q115" t="s">
        <v>326</v>
      </c>
      <c r="R115" t="s">
        <v>196</v>
      </c>
      <c r="S115" s="48" t="s">
        <v>466</v>
      </c>
      <c r="T115" s="35">
        <v>100</v>
      </c>
      <c r="U115" s="35">
        <f t="shared" si="32"/>
        <v>62.686567164179095</v>
      </c>
      <c r="V115" s="35">
        <f t="shared" si="33"/>
        <v>69.040247678018574</v>
      </c>
      <c r="W115" s="35">
        <f t="shared" si="34"/>
        <v>65.397923875432525</v>
      </c>
      <c r="X115" s="35">
        <f t="shared" si="35"/>
        <v>65.561828446548901</v>
      </c>
      <c r="Y115" s="35">
        <f t="shared" si="36"/>
        <v>71.915508960388365</v>
      </c>
      <c r="Z115" s="35">
        <f t="shared" si="37"/>
        <v>68.273185157802317</v>
      </c>
      <c r="AA115" s="35">
        <f t="shared" si="38"/>
        <v>-2.8752612823698058</v>
      </c>
      <c r="AB115" s="35">
        <f t="shared" si="39"/>
        <v>-2.8752612823697916</v>
      </c>
      <c r="AC115" s="35">
        <f t="shared" si="40"/>
        <v>-2.8752612823697916</v>
      </c>
      <c r="AF115">
        <v>2.27</v>
      </c>
      <c r="AG115">
        <v>1.68</v>
      </c>
      <c r="AJ115" t="s">
        <v>200</v>
      </c>
    </row>
    <row r="116" spans="1:36" ht="15" x14ac:dyDescent="0.25">
      <c r="A116">
        <v>2.68</v>
      </c>
      <c r="B116">
        <v>3.23</v>
      </c>
      <c r="C116">
        <v>2.89</v>
      </c>
      <c r="D116" s="20">
        <f t="shared" si="28"/>
        <v>2.8752612823697898E-2</v>
      </c>
      <c r="E116" s="17">
        <f>IF(OR($A116="",$B116="",$C116=""),"",A116*'MPTO_working_3-way'!$I115)</f>
        <v>2.7570570023675107</v>
      </c>
      <c r="F116" s="21">
        <f>IF(OR($A116="",$B116="",$C116=""),"",B116*'MPTO_working_3-way'!$I115)</f>
        <v>3.322870939420544</v>
      </c>
      <c r="G116" s="22">
        <f>IF(OR($A116="",$B116="",$C116=""),"",C116*'MPTO_working_3-way'!$I115)</f>
        <v>2.9730950510604872</v>
      </c>
      <c r="H116" s="17">
        <f>IF(OR($A116="",$B116="",$C116=""),"",'MPTO_working_3-way'!E115)</f>
        <v>2.750652341325917</v>
      </c>
      <c r="I116" s="21">
        <f>IF(OR($A116="",$B116="",$C116=""),"",'MPTO_working_3-way'!F115)</f>
        <v>3.3331853516226642</v>
      </c>
      <c r="J116" s="22">
        <f>IF(OR($A116="",$B116="",$C116=""),"",'MPTO_working_3-way'!G115)</f>
        <v>2.9723285988979917</v>
      </c>
      <c r="K116" s="17">
        <f>IF(OR($A116="",$B116="",$C116=""),"",'OddsRatio_working_3-way'!H115)</f>
        <v>2.7537383756829601</v>
      </c>
      <c r="L116" s="21">
        <f>IF(OR($A116="",$B116="",$C116=""),"",'OddsRatio_working_3-way'!I115)</f>
        <v>3.3278789153410715</v>
      </c>
      <c r="M116" s="22">
        <f>IF(OR($A116="",$B116="",$C116=""),"",'OddsRatio_working_3-way'!J115)</f>
        <v>2.9729556726433302</v>
      </c>
      <c r="N116" s="23">
        <f t="shared" si="29"/>
        <v>36.270559482132235</v>
      </c>
      <c r="O116" s="24">
        <f t="shared" si="30"/>
        <v>30.094458022326442</v>
      </c>
      <c r="P116" s="24">
        <f t="shared" si="31"/>
        <v>33.634982495541315</v>
      </c>
      <c r="Q116" t="s">
        <v>327</v>
      </c>
      <c r="R116" t="s">
        <v>328</v>
      </c>
      <c r="S116" s="48" t="s">
        <v>466</v>
      </c>
      <c r="T116" s="35">
        <v>100</v>
      </c>
      <c r="U116" s="35">
        <f t="shared" si="32"/>
        <v>65.870307167235495</v>
      </c>
      <c r="V116" s="35">
        <f t="shared" si="33"/>
        <v>68.652037617554868</v>
      </c>
      <c r="W116" s="35">
        <f t="shared" si="34"/>
        <v>62.825278810408925</v>
      </c>
      <c r="X116" s="35">
        <f t="shared" si="35"/>
        <v>68.522683572036229</v>
      </c>
      <c r="Y116" s="35">
        <f t="shared" si="36"/>
        <v>71.304414022355587</v>
      </c>
      <c r="Z116" s="35">
        <f t="shared" si="37"/>
        <v>65.477655215209651</v>
      </c>
      <c r="AA116" s="35">
        <f t="shared" si="38"/>
        <v>-2.6523764048007337</v>
      </c>
      <c r="AB116" s="35">
        <f t="shared" si="39"/>
        <v>-2.6523764048007195</v>
      </c>
      <c r="AC116" s="35">
        <f t="shared" si="40"/>
        <v>-2.6523764048007266</v>
      </c>
      <c r="AF116">
        <v>2.2799999999999998</v>
      </c>
      <c r="AG116">
        <v>1.68</v>
      </c>
      <c r="AJ116" t="s">
        <v>200</v>
      </c>
    </row>
    <row r="117" spans="1:36" ht="15" x14ac:dyDescent="0.25">
      <c r="A117">
        <v>2.93</v>
      </c>
      <c r="B117">
        <v>3.19</v>
      </c>
      <c r="C117">
        <v>2.69</v>
      </c>
      <c r="D117" s="20">
        <f t="shared" si="28"/>
        <v>2.6523764048007381E-2</v>
      </c>
      <c r="E117" s="17">
        <f>IF(OR($A117="",$B117="",$C117=""),"",A117*'MPTO_working_3-way'!$I116)</f>
        <v>3.0077146286606617</v>
      </c>
      <c r="F117" s="21">
        <f>IF(OR($A117="",$B117="",$C117=""),"",B117*'MPTO_working_3-way'!$I116)</f>
        <v>3.2746108073131435</v>
      </c>
      <c r="G117" s="22">
        <f>IF(OR($A117="",$B117="",$C117=""),"",C117*'MPTO_working_3-way'!$I116)</f>
        <v>2.7613489252891399</v>
      </c>
      <c r="H117" s="17">
        <f>IF(OR($A117="",$B117="",$C117=""),"",'MPTO_working_3-way'!E116)</f>
        <v>3.007919789836055</v>
      </c>
      <c r="I117" s="21">
        <f>IF(OR($A117="",$B117="",$C117=""),"",'MPTO_working_3-way'!F116)</f>
        <v>3.2825805981602674</v>
      </c>
      <c r="J117" s="22">
        <f>IF(OR($A117="",$B117="",$C117=""),"",'MPTO_working_3-way'!G116)</f>
        <v>2.7555348159038493</v>
      </c>
      <c r="K117" s="17">
        <f>IF(OR($A117="",$B117="",$C117=""),"",'OddsRatio_working_3-way'!H116)</f>
        <v>3.0080172153257725</v>
      </c>
      <c r="L117" s="21">
        <f>IF(OR($A117="",$B117="",$C117=""),"",'OddsRatio_working_3-way'!I116)</f>
        <v>3.2785273065095546</v>
      </c>
      <c r="M117" s="22">
        <f>IF(OR($A117="",$B117="",$C117=""),"",'OddsRatio_working_3-way'!J116)</f>
        <v>2.7583155926945881</v>
      </c>
      <c r="N117" s="23">
        <f t="shared" si="29"/>
        <v>33.24783509947887</v>
      </c>
      <c r="O117" s="24">
        <f t="shared" si="30"/>
        <v>30.537980201088743</v>
      </c>
      <c r="P117" s="24">
        <f t="shared" si="31"/>
        <v>36.214184699432373</v>
      </c>
      <c r="Q117" t="s">
        <v>329</v>
      </c>
      <c r="R117" t="s">
        <v>197</v>
      </c>
      <c r="S117" s="48" t="s">
        <v>466</v>
      </c>
      <c r="T117" s="35">
        <v>100</v>
      </c>
      <c r="U117" s="35">
        <f t="shared" si="32"/>
        <v>68.944099378881987</v>
      </c>
      <c r="V117" s="35">
        <f t="shared" si="33"/>
        <v>68.35443037974683</v>
      </c>
      <c r="W117" s="35">
        <f t="shared" si="34"/>
        <v>57.264957264957268</v>
      </c>
      <c r="X117" s="35">
        <f t="shared" si="35"/>
        <v>74.380612355295895</v>
      </c>
      <c r="Y117" s="35">
        <f t="shared" si="36"/>
        <v>73.790943356160739</v>
      </c>
      <c r="Z117" s="35">
        <f t="shared" si="37"/>
        <v>62.701470241371169</v>
      </c>
      <c r="AA117" s="35">
        <f t="shared" si="38"/>
        <v>-5.4365129764139084</v>
      </c>
      <c r="AB117" s="35">
        <f t="shared" si="39"/>
        <v>-5.4365129764139084</v>
      </c>
      <c r="AC117" s="35">
        <f t="shared" si="40"/>
        <v>-5.4365129764139013</v>
      </c>
      <c r="AF117">
        <v>2.4500000000000002</v>
      </c>
      <c r="AG117">
        <v>1.6</v>
      </c>
      <c r="AJ117" t="s">
        <v>200</v>
      </c>
    </row>
    <row r="118" spans="1:36" ht="15" x14ac:dyDescent="0.25">
      <c r="A118">
        <v>3.22</v>
      </c>
      <c r="B118">
        <v>3.16</v>
      </c>
      <c r="C118">
        <v>2.34</v>
      </c>
      <c r="D118" s="20">
        <f t="shared" si="28"/>
        <v>5.4365129764139208E-2</v>
      </c>
      <c r="E118" s="17">
        <f>IF(OR($A118="",$B118="",$C118=""),"",A118*'MPTO_working_3-way'!$I117)</f>
        <v>3.3950557178405285</v>
      </c>
      <c r="F118" s="21">
        <f>IF(OR($A118="",$B118="",$C118=""),"",B118*'MPTO_working_3-way'!$I117)</f>
        <v>3.33179381005468</v>
      </c>
      <c r="G118" s="22">
        <f>IF(OR($A118="",$B118="",$C118=""),"",C118*'MPTO_working_3-way'!$I117)</f>
        <v>2.4672144036480854</v>
      </c>
      <c r="H118" s="17">
        <f>IF(OR($A118="",$B118="",$C118=""),"",'MPTO_working_3-way'!E117)</f>
        <v>3.4195364705089362</v>
      </c>
      <c r="I118" s="21">
        <f>IF(OR($A118="",$B118="",$C118=""),"",'MPTO_working_3-way'!F117)</f>
        <v>3.3519479710152549</v>
      </c>
      <c r="J118" s="22">
        <f>IF(OR($A118="",$B118="",$C118=""),"",'MPTO_working_3-way'!G117)</f>
        <v>2.4436212743876671</v>
      </c>
      <c r="K118" s="17">
        <f>IF(OR($A118="",$B118="",$C118=""),"",'OddsRatio_working_3-way'!H117)</f>
        <v>3.4085550497681538</v>
      </c>
      <c r="L118" s="21">
        <f>IF(OR($A118="",$B118="",$C118=""),"",'OddsRatio_working_3-way'!I117)</f>
        <v>3.3434589673419879</v>
      </c>
      <c r="M118" s="22">
        <f>IF(OR($A118="",$B118="",$C118=""),"",'OddsRatio_working_3-way'!J117)</f>
        <v>2.4538125075177142</v>
      </c>
      <c r="N118" s="23">
        <f t="shared" si="29"/>
        <v>29.454597600420641</v>
      </c>
      <c r="O118" s="24">
        <f t="shared" si="30"/>
        <v>30.013862111821034</v>
      </c>
      <c r="P118" s="24">
        <f t="shared" si="31"/>
        <v>40.531540287758325</v>
      </c>
      <c r="Q118" t="s">
        <v>330</v>
      </c>
      <c r="R118" t="s">
        <v>331</v>
      </c>
      <c r="S118" s="48" t="s">
        <v>466</v>
      </c>
      <c r="T118" s="35">
        <v>100</v>
      </c>
      <c r="U118" s="35">
        <f t="shared" si="32"/>
        <v>33.774834437086092</v>
      </c>
      <c r="V118" s="35">
        <f t="shared" si="33"/>
        <v>76.798143851508115</v>
      </c>
      <c r="W118" s="35">
        <f t="shared" si="34"/>
        <v>83.333333333333329</v>
      </c>
      <c r="X118" s="35">
        <f t="shared" si="35"/>
        <v>39.868522815158549</v>
      </c>
      <c r="Y118" s="35">
        <f t="shared" si="36"/>
        <v>82.891832229580572</v>
      </c>
      <c r="Z118" s="35">
        <f t="shared" si="37"/>
        <v>89.4270217114058</v>
      </c>
      <c r="AA118" s="35">
        <f t="shared" si="38"/>
        <v>-6.0936883780724571</v>
      </c>
      <c r="AB118" s="35">
        <f t="shared" si="39"/>
        <v>-6.0936883780724571</v>
      </c>
      <c r="AC118" s="35">
        <f t="shared" si="40"/>
        <v>-6.0936883780724713</v>
      </c>
      <c r="AF118">
        <v>2.19</v>
      </c>
      <c r="AG118">
        <v>1.67</v>
      </c>
      <c r="AJ118" t="s">
        <v>476</v>
      </c>
    </row>
    <row r="119" spans="1:36" ht="15" x14ac:dyDescent="0.25">
      <c r="A119">
        <v>1.51</v>
      </c>
      <c r="B119">
        <v>4.3099999999999996</v>
      </c>
      <c r="C119">
        <v>6</v>
      </c>
      <c r="D119" s="20">
        <f t="shared" si="28"/>
        <v>6.0936883780724704E-2</v>
      </c>
      <c r="E119" s="17">
        <f>IF(OR($A119="",$B119="",$C119=""),"",A119*'MPTO_working_3-way'!$I118)</f>
        <v>1.6020146945088942</v>
      </c>
      <c r="F119" s="21">
        <f>IF(OR($A119="",$B119="",$C119=""),"",B119*'MPTO_working_3-way'!$I118)</f>
        <v>4.5726379690949228</v>
      </c>
      <c r="G119" s="22">
        <f>IF(OR($A119="",$B119="",$C119=""),"",C119*'MPTO_working_3-way'!$I118)</f>
        <v>6.3656213026843478</v>
      </c>
      <c r="H119" s="17">
        <f>IF(OR($A119="",$B119="",$C119=""),"",'MPTO_working_3-way'!E118)</f>
        <v>1.557779536040319</v>
      </c>
      <c r="I119" s="21">
        <f>IF(OR($A119="",$B119="",$C119=""),"",'MPTO_working_3-way'!F118)</f>
        <v>4.7235257353682396</v>
      </c>
      <c r="J119" s="22">
        <f>IF(OR($A119="",$B119="",$C119=""),"",'MPTO_working_3-way'!G118)</f>
        <v>6.8327306238626315</v>
      </c>
      <c r="K119" s="17">
        <f>IF(OR($A119="",$B119="",$C119=""),"",'OddsRatio_working_3-way'!H118)</f>
        <v>1.5716464300798674</v>
      </c>
      <c r="L119" s="21">
        <f>IF(OR($A119="",$B119="",$C119=""),"",'OddsRatio_working_3-way'!I118)</f>
        <v>4.7100974187536497</v>
      </c>
      <c r="M119" s="22">
        <f>IF(OR($A119="",$B119="",$C119=""),"",'OddsRatio_working_3-way'!J118)</f>
        <v>6.6043767654888974</v>
      </c>
      <c r="N119" s="23">
        <f t="shared" si="29"/>
        <v>62.4213999676548</v>
      </c>
      <c r="O119" s="24">
        <f t="shared" si="30"/>
        <v>21.869214373818735</v>
      </c>
      <c r="P119" s="24">
        <f t="shared" si="31"/>
        <v>15.709385658526456</v>
      </c>
      <c r="Q119" t="s">
        <v>332</v>
      </c>
      <c r="R119" t="s">
        <v>333</v>
      </c>
      <c r="S119" s="48" t="s">
        <v>466</v>
      </c>
      <c r="T119" s="35">
        <v>100</v>
      </c>
      <c r="U119" s="35">
        <f t="shared" si="32"/>
        <v>69.696969696969703</v>
      </c>
      <c r="V119" s="35">
        <f t="shared" si="33"/>
        <v>73.118279569892465</v>
      </c>
      <c r="W119" s="35">
        <f t="shared" si="34"/>
        <v>52.830188679245275</v>
      </c>
      <c r="X119" s="35">
        <f t="shared" si="35"/>
        <v>74.051531750862239</v>
      </c>
      <c r="Y119" s="35">
        <f t="shared" si="36"/>
        <v>77.472841623785015</v>
      </c>
      <c r="Z119" s="35">
        <f t="shared" si="37"/>
        <v>57.184750733137825</v>
      </c>
      <c r="AA119" s="35">
        <f t="shared" si="38"/>
        <v>-4.3545620538925363</v>
      </c>
      <c r="AB119" s="35">
        <f t="shared" si="39"/>
        <v>-4.3545620538925505</v>
      </c>
      <c r="AC119" s="35">
        <f t="shared" si="40"/>
        <v>-4.3545620538925505</v>
      </c>
      <c r="AF119">
        <v>1.74</v>
      </c>
      <c r="AG119">
        <v>2.0699999999999998</v>
      </c>
      <c r="AJ119" t="s">
        <v>476</v>
      </c>
    </row>
    <row r="120" spans="1:36" ht="15" x14ac:dyDescent="0.25">
      <c r="A120">
        <v>3.3</v>
      </c>
      <c r="B120">
        <v>3.72</v>
      </c>
      <c r="C120">
        <v>2.12</v>
      </c>
      <c r="D120" s="20">
        <f t="shared" si="28"/>
        <v>4.35456205389253E-2</v>
      </c>
      <c r="E120" s="17">
        <f>IF(OR($A120="",$B120="",$C120=""),"",A120*'MPTO_working_3-way'!$I119)</f>
        <v>3.4437005477784535</v>
      </c>
      <c r="F120" s="21">
        <f>IF(OR($A120="",$B120="",$C120=""),"",B120*'MPTO_working_3-way'!$I119)</f>
        <v>3.8819897084048023</v>
      </c>
      <c r="G120" s="22">
        <f>IF(OR($A120="",$B120="",$C120=""),"",C120*'MPTO_working_3-way'!$I119)</f>
        <v>2.2123167155425216</v>
      </c>
      <c r="H120" s="17">
        <f>IF(OR($A120="",$B120="",$C120=""),"",'MPTO_working_3-way'!E119)</f>
        <v>3.4660231413411742</v>
      </c>
      <c r="I120" s="21">
        <f>IF(OR($A120="",$B120="",$C120=""),"",'MPTO_working_3-way'!F119)</f>
        <v>3.9323324630113135</v>
      </c>
      <c r="J120" s="22">
        <f>IF(OR($A120="",$B120="",$C120=""),"",'MPTO_working_3-way'!G119)</f>
        <v>2.1873083750201707</v>
      </c>
      <c r="K120" s="17">
        <f>IF(OR($A120="",$B120="",$C120=""),"",'OddsRatio_working_3-way'!H119)</f>
        <v>3.4592362484068406</v>
      </c>
      <c r="L120" s="21">
        <f>IF(OR($A120="",$B120="",$C120=""),"",'OddsRatio_working_3-way'!I119)</f>
        <v>3.9083141720289603</v>
      </c>
      <c r="M120" s="22">
        <f>IF(OR($A120="",$B120="",$C120=""),"",'OddsRatio_working_3-way'!J119)</f>
        <v>2.1975411296589833</v>
      </c>
      <c r="N120" s="23">
        <f t="shared" si="29"/>
        <v>29.038529515729945</v>
      </c>
      <c r="O120" s="24">
        <f t="shared" si="30"/>
        <v>25.759985860728175</v>
      </c>
      <c r="P120" s="24">
        <f t="shared" si="31"/>
        <v>45.201484623541894</v>
      </c>
      <c r="Q120" t="s">
        <v>334</v>
      </c>
      <c r="R120" t="s">
        <v>335</v>
      </c>
      <c r="S120" s="48" t="s">
        <v>466</v>
      </c>
      <c r="T120" s="35">
        <v>100</v>
      </c>
      <c r="U120" s="35">
        <f t="shared" si="32"/>
        <v>40.828402366863905</v>
      </c>
      <c r="V120" s="35">
        <f t="shared" si="33"/>
        <v>75.369458128078819</v>
      </c>
      <c r="W120" s="35">
        <f t="shared" si="34"/>
        <v>78.94736842105263</v>
      </c>
      <c r="X120" s="35">
        <f t="shared" si="35"/>
        <v>45.683173450868551</v>
      </c>
      <c r="Y120" s="35">
        <f t="shared" si="36"/>
        <v>80.224229212083458</v>
      </c>
      <c r="Z120" s="35">
        <f t="shared" si="37"/>
        <v>83.802139505057283</v>
      </c>
      <c r="AA120" s="35">
        <f t="shared" si="38"/>
        <v>-4.8547710840046463</v>
      </c>
      <c r="AB120" s="35">
        <f t="shared" si="39"/>
        <v>-4.8547710840046392</v>
      </c>
      <c r="AC120" s="35">
        <f t="shared" si="40"/>
        <v>-4.8547710840046534</v>
      </c>
      <c r="AF120">
        <v>1.69</v>
      </c>
      <c r="AG120">
        <v>2.19</v>
      </c>
      <c r="AJ120" t="s">
        <v>476</v>
      </c>
    </row>
    <row r="121" spans="1:36" ht="15" x14ac:dyDescent="0.25">
      <c r="A121">
        <v>1.69</v>
      </c>
      <c r="B121">
        <v>4.0599999999999996</v>
      </c>
      <c r="C121">
        <v>4.75</v>
      </c>
      <c r="D121" s="20">
        <f t="shared" si="28"/>
        <v>4.8547710840046499E-2</v>
      </c>
      <c r="E121" s="17">
        <f>IF(OR($A121="",$B121="",$C121=""),"",A121*'MPTO_working_3-way'!$I120)</f>
        <v>1.7720456313196786</v>
      </c>
      <c r="F121" s="21">
        <f>IF(OR($A121="",$B121="",$C121=""),"",B121*'MPTO_working_3-way'!$I120)</f>
        <v>4.2571037060105885</v>
      </c>
      <c r="G121" s="22">
        <f>IF(OR($A121="",$B121="",$C121=""),"",C121*'MPTO_working_3-way'!$I120)</f>
        <v>4.9806016264902206</v>
      </c>
      <c r="H121" s="17">
        <f>IF(OR($A121="",$B121="",$C121=""),"",'MPTO_working_3-way'!E120)</f>
        <v>1.7375186035869938</v>
      </c>
      <c r="I121" s="21">
        <f>IF(OR($A121="",$B121="",$C121=""),"",'MPTO_working_3-way'!F120)</f>
        <v>4.3455050499438901</v>
      </c>
      <c r="J121" s="22">
        <f>IF(OR($A121="",$B121="",$C121=""),"",'MPTO_working_3-way'!G120)</f>
        <v>5.1455219069621805</v>
      </c>
      <c r="K121" s="17">
        <f>IF(OR($A121="",$B121="",$C121=""),"",'OddsRatio_working_3-way'!H120)</f>
        <v>1.749466280602296</v>
      </c>
      <c r="L121" s="21">
        <f>IF(OR($A121="",$B121="",$C121=""),"",'OddsRatio_working_3-way'!I120)</f>
        <v>4.3237200270188794</v>
      </c>
      <c r="M121" s="22">
        <f>IF(OR($A121="",$B121="",$C121=""),"",'OddsRatio_working_3-way'!J120)</f>
        <v>5.0731863076211772</v>
      </c>
      <c r="N121" s="23">
        <f t="shared" si="29"/>
        <v>56.43195538115345</v>
      </c>
      <c r="O121" s="24">
        <f t="shared" si="30"/>
        <v>23.490148914815105</v>
      </c>
      <c r="P121" s="24">
        <f t="shared" si="31"/>
        <v>20.077895704031441</v>
      </c>
      <c r="Q121" t="s">
        <v>336</v>
      </c>
      <c r="R121" t="s">
        <v>337</v>
      </c>
      <c r="S121" s="48" t="s">
        <v>466</v>
      </c>
      <c r="T121" s="35">
        <v>100</v>
      </c>
      <c r="U121" s="35">
        <f t="shared" si="32"/>
        <v>65.156794425087099</v>
      </c>
      <c r="V121" s="35">
        <f t="shared" si="33"/>
        <v>70.588235294117652</v>
      </c>
      <c r="W121" s="35">
        <f t="shared" si="34"/>
        <v>57.805907172995774</v>
      </c>
      <c r="X121" s="35">
        <f t="shared" si="35"/>
        <v>71.605857532886574</v>
      </c>
      <c r="Y121" s="35">
        <f t="shared" si="36"/>
        <v>77.037298401917113</v>
      </c>
      <c r="Z121" s="35">
        <f t="shared" si="37"/>
        <v>64.254970280795249</v>
      </c>
      <c r="AA121" s="35">
        <f t="shared" si="38"/>
        <v>-6.4490631077994749</v>
      </c>
      <c r="AB121" s="35">
        <f t="shared" si="39"/>
        <v>-6.4490631077994607</v>
      </c>
      <c r="AC121" s="35">
        <f t="shared" si="40"/>
        <v>-6.4490631077994749</v>
      </c>
      <c r="AF121">
        <v>1.8</v>
      </c>
      <c r="AG121">
        <v>2.0299999999999998</v>
      </c>
      <c r="AJ121" t="s">
        <v>476</v>
      </c>
    </row>
    <row r="122" spans="1:36" ht="15" x14ac:dyDescent="0.25">
      <c r="A122">
        <v>2.87</v>
      </c>
      <c r="B122">
        <v>3.4</v>
      </c>
      <c r="C122">
        <v>2.37</v>
      </c>
      <c r="D122" s="20">
        <f t="shared" si="28"/>
        <v>6.4490631077994465E-2</v>
      </c>
      <c r="E122" s="17">
        <f>IF(OR($A122="",$B122="",$C122=""),"",A122*'MPTO_working_3-way'!$I121)</f>
        <v>3.0550881111938444</v>
      </c>
      <c r="F122" s="21">
        <f>IF(OR($A122="",$B122="",$C122=""),"",B122*'MPTO_working_3-way'!$I121)</f>
        <v>3.6192681456651812</v>
      </c>
      <c r="G122" s="22">
        <f>IF(OR($A122="",$B122="",$C122=""),"",C122*'MPTO_working_3-way'!$I121)</f>
        <v>2.5228427956548471</v>
      </c>
      <c r="H122" s="17">
        <f>IF(OR($A122="",$B122="",$C122=""),"",'MPTO_working_3-way'!E121)</f>
        <v>3.0587103043042756</v>
      </c>
      <c r="I122" s="21">
        <f>IF(OR($A122="",$B122="",$C122=""),"",'MPTO_working_3-way'!F121)</f>
        <v>3.6680990956029991</v>
      </c>
      <c r="J122" s="22">
        <f>IF(OR($A122="",$B122="",$C122=""),"",'MPTO_working_3-way'!G121)</f>
        <v>2.4972277572693082</v>
      </c>
      <c r="K122" s="17">
        <f>IF(OR($A122="",$B122="",$C122=""),"",'OddsRatio_working_3-way'!H121)</f>
        <v>3.0592688484327102</v>
      </c>
      <c r="L122" s="21">
        <f>IF(OR($A122="",$B122="",$C122=""),"",'OddsRatio_working_3-way'!I121)</f>
        <v>3.6429118910366327</v>
      </c>
      <c r="M122" s="22">
        <f>IF(OR($A122="",$B122="",$C122=""),"",'OddsRatio_working_3-way'!J121)</f>
        <v>2.508662204466745</v>
      </c>
      <c r="N122" s="23">
        <f t="shared" si="29"/>
        <v>32.73228017012012</v>
      </c>
      <c r="O122" s="24">
        <f t="shared" si="30"/>
        <v>27.629895320071984</v>
      </c>
      <c r="P122" s="24">
        <f t="shared" si="31"/>
        <v>39.637824509807906</v>
      </c>
      <c r="Q122" t="s">
        <v>338</v>
      </c>
      <c r="R122" t="s">
        <v>339</v>
      </c>
      <c r="S122" s="48" t="s">
        <v>466</v>
      </c>
      <c r="T122" s="35">
        <v>100</v>
      </c>
      <c r="U122" s="35">
        <f t="shared" si="32"/>
        <v>56.709956709956707</v>
      </c>
      <c r="V122" s="35">
        <f t="shared" si="33"/>
        <v>70.326409495548958</v>
      </c>
      <c r="W122" s="35">
        <f t="shared" si="34"/>
        <v>66.666666666666657</v>
      </c>
      <c r="X122" s="35">
        <f t="shared" si="35"/>
        <v>63.00692383778437</v>
      </c>
      <c r="Y122" s="35">
        <f t="shared" si="36"/>
        <v>76.623376623376615</v>
      </c>
      <c r="Z122" s="35">
        <f t="shared" si="37"/>
        <v>72.963633794494328</v>
      </c>
      <c r="AA122" s="35">
        <f t="shared" si="38"/>
        <v>-6.2969671278276635</v>
      </c>
      <c r="AB122" s="35">
        <f t="shared" si="39"/>
        <v>-6.2969671278276564</v>
      </c>
      <c r="AC122" s="35">
        <f t="shared" si="40"/>
        <v>-6.2969671278276707</v>
      </c>
      <c r="AF122">
        <v>1.83</v>
      </c>
      <c r="AG122">
        <v>1.99</v>
      </c>
      <c r="AJ122" t="s">
        <v>477</v>
      </c>
    </row>
    <row r="123" spans="1:36" ht="15" x14ac:dyDescent="0.25">
      <c r="A123">
        <v>2.31</v>
      </c>
      <c r="B123">
        <v>3.37</v>
      </c>
      <c r="C123">
        <v>3</v>
      </c>
      <c r="D123" s="20">
        <f t="shared" si="28"/>
        <v>6.2969671278276573E-2</v>
      </c>
      <c r="E123" s="17">
        <f>IF(OR($A123="",$B123="",$C123=""),"",A123*'MPTO_working_3-way'!$I122)</f>
        <v>2.455459940652819</v>
      </c>
      <c r="F123" s="21">
        <f>IF(OR($A123="",$B123="",$C123=""),"",B123*'MPTO_working_3-way'!$I122)</f>
        <v>3.5822077922077922</v>
      </c>
      <c r="G123" s="22">
        <f>IF(OR($A123="",$B123="",$C123=""),"",C123*'MPTO_working_3-way'!$I122)</f>
        <v>3.1889090138348299</v>
      </c>
      <c r="H123" s="17">
        <f>IF(OR($A123="",$B123="",$C123=""),"",'MPTO_working_3-way'!E122)</f>
        <v>2.4277115948356514</v>
      </c>
      <c r="I123" s="21">
        <f>IF(OR($A123="",$B123="",$C123=""),"",'MPTO_working_3-way'!F122)</f>
        <v>3.6265256684990215</v>
      </c>
      <c r="J123" s="22">
        <f>IF(OR($A123="",$B123="",$C123=""),"",'MPTO_working_3-way'!G122)</f>
        <v>3.2016039481801357</v>
      </c>
      <c r="K123" s="17">
        <f>IF(OR($A123="",$B123="",$C123=""),"",'OddsRatio_working_3-way'!H122)</f>
        <v>2.4396999879645116</v>
      </c>
      <c r="L123" s="21">
        <f>IF(OR($A123="",$B123="",$C123=""),"",'OddsRatio_working_3-way'!I122)</f>
        <v>3.6046480698289263</v>
      </c>
      <c r="M123" s="22">
        <f>IF(OR($A123="",$B123="",$C123=""),"",'OddsRatio_working_3-way'!J122)</f>
        <v>3.1980152488007803</v>
      </c>
      <c r="N123" s="23">
        <f t="shared" si="29"/>
        <v>40.725567680576205</v>
      </c>
      <c r="O123" s="24">
        <f t="shared" si="30"/>
        <v>27.915745205380126</v>
      </c>
      <c r="P123" s="24">
        <f t="shared" si="31"/>
        <v>31.358687114043672</v>
      </c>
      <c r="Q123" t="s">
        <v>340</v>
      </c>
      <c r="R123" t="s">
        <v>341</v>
      </c>
      <c r="S123" s="48" t="s">
        <v>466</v>
      </c>
      <c r="T123" s="35">
        <v>100</v>
      </c>
      <c r="U123" s="35">
        <f t="shared" si="32"/>
        <v>48.186528497409334</v>
      </c>
      <c r="V123" s="35">
        <f t="shared" si="33"/>
        <v>74.747474747474755</v>
      </c>
      <c r="W123" s="35">
        <f t="shared" si="34"/>
        <v>70.674486803519059</v>
      </c>
      <c r="X123" s="35">
        <f t="shared" si="35"/>
        <v>54.578038449006193</v>
      </c>
      <c r="Y123" s="35">
        <f t="shared" si="36"/>
        <v>81.138984699071614</v>
      </c>
      <c r="Z123" s="35">
        <f t="shared" si="37"/>
        <v>77.065996755115947</v>
      </c>
      <c r="AA123" s="35">
        <f t="shared" si="38"/>
        <v>-6.3915099515968592</v>
      </c>
      <c r="AB123" s="35">
        <f t="shared" si="39"/>
        <v>-6.3915099515968592</v>
      </c>
      <c r="AC123" s="35">
        <f t="shared" si="40"/>
        <v>-6.3915099515968876</v>
      </c>
      <c r="AF123">
        <v>1.79</v>
      </c>
      <c r="AG123">
        <v>2.0099999999999998</v>
      </c>
      <c r="AJ123" t="s">
        <v>477</v>
      </c>
    </row>
    <row r="124" spans="1:36" ht="15" x14ac:dyDescent="0.25">
      <c r="A124">
        <v>1.93</v>
      </c>
      <c r="B124">
        <v>3.96</v>
      </c>
      <c r="C124">
        <v>3.41</v>
      </c>
      <c r="D124" s="20">
        <f t="shared" si="28"/>
        <v>6.3915099515968743E-2</v>
      </c>
      <c r="E124" s="17">
        <f>IF(OR($A124="",$B124="",$C124=""),"",A124*'MPTO_working_3-way'!$I123)</f>
        <v>2.0533561420658195</v>
      </c>
      <c r="F124" s="21">
        <f>IF(OR($A124="",$B124="",$C124=""),"",B124*'MPTO_working_3-way'!$I123)</f>
        <v>4.2131037940832359</v>
      </c>
      <c r="G124" s="22">
        <f>IF(OR($A124="",$B124="",$C124=""),"",C124*'MPTO_working_3-way'!$I123)</f>
        <v>3.6279504893494536</v>
      </c>
      <c r="H124" s="17">
        <f>IF(OR($A124="",$B124="",$C124=""),"",'MPTO_working_3-way'!E123)</f>
        <v>2.0127621930084887</v>
      </c>
      <c r="I124" s="21">
        <f>IF(OR($A124="",$B124="",$C124=""),"",'MPTO_working_3-way'!F123)</f>
        <v>4.3248812876186218</v>
      </c>
      <c r="J124" s="22">
        <f>IF(OR($A124="",$B124="",$C124=""),"",'MPTO_working_3-way'!G123)</f>
        <v>3.6771451984719876</v>
      </c>
      <c r="K124" s="17">
        <f>IF(OR($A124="",$B124="",$C124=""),"",'OddsRatio_working_3-way'!H123)</f>
        <v>2.028184640549529</v>
      </c>
      <c r="L124" s="21">
        <f>IF(OR($A124="",$B124="",$C124=""),"",'OddsRatio_working_3-way'!I123)</f>
        <v>4.2725016516415133</v>
      </c>
      <c r="M124" s="22">
        <f>IF(OR($A124="",$B124="",$C124=""),"",'OddsRatio_working_3-way'!J123)</f>
        <v>3.6644354663702865</v>
      </c>
      <c r="N124" s="23">
        <f t="shared" si="29"/>
        <v>48.700757726028485</v>
      </c>
      <c r="O124" s="24">
        <f t="shared" si="30"/>
        <v>23.735470305867416</v>
      </c>
      <c r="P124" s="24">
        <f t="shared" si="31"/>
        <v>27.563771968104096</v>
      </c>
      <c r="Q124" t="s">
        <v>342</v>
      </c>
      <c r="R124" t="s">
        <v>343</v>
      </c>
      <c r="S124" s="48" t="s">
        <v>466</v>
      </c>
      <c r="T124" s="35">
        <v>100</v>
      </c>
      <c r="U124" s="35">
        <f t="shared" si="32"/>
        <v>75.903614457831324</v>
      </c>
      <c r="V124" s="35">
        <f t="shared" si="33"/>
        <v>72.527472527472526</v>
      </c>
      <c r="W124" s="35">
        <f t="shared" si="34"/>
        <v>45.054945054945051</v>
      </c>
      <c r="X124" s="35">
        <f t="shared" si="35"/>
        <v>82.417582417582409</v>
      </c>
      <c r="Y124" s="35">
        <f t="shared" si="36"/>
        <v>79.04144048722361</v>
      </c>
      <c r="Z124" s="35">
        <f t="shared" si="37"/>
        <v>51.568913014696136</v>
      </c>
      <c r="AA124" s="35">
        <f t="shared" si="38"/>
        <v>-6.5139679597510849</v>
      </c>
      <c r="AB124" s="35">
        <f t="shared" si="39"/>
        <v>-6.5139679597510849</v>
      </c>
      <c r="AC124" s="35">
        <f t="shared" si="40"/>
        <v>-6.5139679597510849</v>
      </c>
      <c r="AF124">
        <v>1.64</v>
      </c>
      <c r="AG124">
        <v>2.2400000000000002</v>
      </c>
      <c r="AJ124" t="s">
        <v>477</v>
      </c>
    </row>
    <row r="125" spans="1:36" ht="15" x14ac:dyDescent="0.25">
      <c r="A125">
        <v>4.1500000000000004</v>
      </c>
      <c r="B125">
        <v>3.64</v>
      </c>
      <c r="C125">
        <v>1.82</v>
      </c>
      <c r="D125" s="20">
        <f t="shared" si="28"/>
        <v>6.5139679597510769E-2</v>
      </c>
      <c r="E125" s="17">
        <f>IF(OR($A125="",$B125="",$C125=""),"",A125*'MPTO_working_3-way'!$I124)</f>
        <v>4.4203296703296697</v>
      </c>
      <c r="F125" s="21">
        <f>IF(OR($A125="",$B125="",$C125=""),"",B125*'MPTO_working_3-way'!$I124)</f>
        <v>3.8771084337349393</v>
      </c>
      <c r="G125" s="22">
        <f>IF(OR($A125="",$B125="",$C125=""),"",C125*'MPTO_working_3-way'!$I124)</f>
        <v>1.9385542168674696</v>
      </c>
      <c r="H125" s="17">
        <f>IF(OR($A125="",$B125="",$C125=""),"",'MPTO_working_3-way'!E124)</f>
        <v>4.5609903381642507</v>
      </c>
      <c r="I125" s="21">
        <f>IF(OR($A125="",$B125="",$C125=""),"",'MPTO_working_3-way'!F124)</f>
        <v>3.9523809523809517</v>
      </c>
      <c r="J125" s="22">
        <f>IF(OR($A125="",$B125="",$C125=""),"",'MPTO_working_3-way'!G124)</f>
        <v>1.8948820873055694</v>
      </c>
      <c r="K125" s="17">
        <f>IF(OR($A125="",$B125="",$C125=""),"",'OddsRatio_working_3-way'!H124)</f>
        <v>4.4983721735781472</v>
      </c>
      <c r="L125" s="21">
        <f>IF(OR($A125="",$B125="",$C125=""),"",'OddsRatio_working_3-way'!I124)</f>
        <v>3.9319690597607329</v>
      </c>
      <c r="M125" s="22">
        <f>IF(OR($A125="",$B125="",$C125=""),"",'OddsRatio_working_3-way'!J124)</f>
        <v>1.9106873594711371</v>
      </c>
      <c r="N125" s="23">
        <f t="shared" si="29"/>
        <v>22.622747047855814</v>
      </c>
      <c r="O125" s="24">
        <f t="shared" si="30"/>
        <v>25.792417650714732</v>
      </c>
      <c r="P125" s="24">
        <f t="shared" si="31"/>
        <v>51.584835301429464</v>
      </c>
      <c r="Q125" t="s">
        <v>344</v>
      </c>
      <c r="R125" t="s">
        <v>345</v>
      </c>
      <c r="S125" s="48" t="s">
        <v>466</v>
      </c>
      <c r="T125" s="35">
        <v>100</v>
      </c>
      <c r="U125" s="35">
        <f t="shared" si="32"/>
        <v>71.910112359550567</v>
      </c>
      <c r="V125" s="35">
        <f t="shared" si="33"/>
        <v>71.264367816091948</v>
      </c>
      <c r="W125" s="35">
        <f t="shared" si="34"/>
        <v>50.495049504950494</v>
      </c>
      <c r="X125" s="35">
        <f t="shared" si="35"/>
        <v>78.240582678957551</v>
      </c>
      <c r="Y125" s="35">
        <f t="shared" si="36"/>
        <v>77.594838135498946</v>
      </c>
      <c r="Z125" s="35">
        <f t="shared" si="37"/>
        <v>56.825519824357485</v>
      </c>
      <c r="AA125" s="35">
        <f t="shared" si="38"/>
        <v>-6.3304703194069845</v>
      </c>
      <c r="AB125" s="35">
        <f t="shared" si="39"/>
        <v>-6.3304703194069987</v>
      </c>
      <c r="AC125" s="35">
        <f t="shared" si="40"/>
        <v>-6.3304703194069916</v>
      </c>
      <c r="AF125">
        <v>1.85</v>
      </c>
      <c r="AG125">
        <v>1.96</v>
      </c>
      <c r="AJ125" t="s">
        <v>477</v>
      </c>
    </row>
    <row r="126" spans="1:36" ht="15" x14ac:dyDescent="0.25">
      <c r="A126">
        <v>3.56</v>
      </c>
      <c r="B126">
        <v>3.48</v>
      </c>
      <c r="C126">
        <v>2.02</v>
      </c>
      <c r="D126" s="20">
        <f t="shared" si="28"/>
        <v>6.3304703194069889E-2</v>
      </c>
      <c r="E126" s="17">
        <f>IF(OR($A126="",$B126="",$C126=""),"",A126*'MPTO_working_3-way'!$I125)</f>
        <v>3.7853647433708888</v>
      </c>
      <c r="F126" s="21">
        <f>IF(OR($A126="",$B126="",$C126=""),"",B126*'MPTO_working_3-way'!$I125)</f>
        <v>3.7003003671153634</v>
      </c>
      <c r="G126" s="22">
        <f>IF(OR($A126="",$B126="",$C126=""),"",C126*'MPTO_working_3-way'!$I125)</f>
        <v>2.1478755004520211</v>
      </c>
      <c r="H126" s="17">
        <f>IF(OR($A126="",$B126="",$C126=""),"",'MPTO_working_3-way'!E125)</f>
        <v>3.8491545778795704</v>
      </c>
      <c r="I126" s="21">
        <f>IF(OR($A126="",$B126="",$C126=""),"",'MPTO_working_3-way'!F125)</f>
        <v>3.7558014817471039</v>
      </c>
      <c r="J126" s="22">
        <f>IF(OR($A126="",$B126="",$C126=""),"",'MPTO_working_3-way'!G125)</f>
        <v>2.1099363906243398</v>
      </c>
      <c r="K126" s="17">
        <f>IF(OR($A126="",$B126="",$C126=""),"",'OddsRatio_working_3-way'!H125)</f>
        <v>3.8228360756903426</v>
      </c>
      <c r="L126" s="21">
        <f>IF(OR($A126="",$B126="",$C126=""),"",'OddsRatio_working_3-way'!I125)</f>
        <v>3.7346224483250192</v>
      </c>
      <c r="M126" s="22">
        <f>IF(OR($A126="",$B126="",$C126=""),"",'OddsRatio_working_3-way'!J125)</f>
        <v>2.1247237489078707</v>
      </c>
      <c r="N126" s="23">
        <f t="shared" si="29"/>
        <v>26.417533521736512</v>
      </c>
      <c r="O126" s="24">
        <f t="shared" si="30"/>
        <v>27.024833142925857</v>
      </c>
      <c r="P126" s="24">
        <f t="shared" si="31"/>
        <v>46.55763333533762</v>
      </c>
      <c r="Q126" t="s">
        <v>346</v>
      </c>
      <c r="R126" t="s">
        <v>347</v>
      </c>
      <c r="S126" s="48" t="s">
        <v>466</v>
      </c>
      <c r="T126" s="35">
        <v>100</v>
      </c>
      <c r="U126" s="35">
        <f t="shared" si="32"/>
        <v>65.397923875432525</v>
      </c>
      <c r="V126" s="35">
        <f t="shared" si="33"/>
        <v>71.509971509971507</v>
      </c>
      <c r="W126" s="35">
        <f t="shared" si="34"/>
        <v>56.709956709956707</v>
      </c>
      <c r="X126" s="35">
        <f t="shared" si="35"/>
        <v>71.780071780071779</v>
      </c>
      <c r="Y126" s="35">
        <f t="shared" si="36"/>
        <v>77.892119414610761</v>
      </c>
      <c r="Z126" s="35">
        <f t="shared" si="37"/>
        <v>63.092104614595954</v>
      </c>
      <c r="AA126" s="35">
        <f t="shared" si="38"/>
        <v>-6.382147904639254</v>
      </c>
      <c r="AB126" s="35">
        <f t="shared" si="39"/>
        <v>-6.382147904639254</v>
      </c>
      <c r="AC126" s="35">
        <f t="shared" si="40"/>
        <v>-6.3821479046392469</v>
      </c>
      <c r="AF126">
        <v>1.85</v>
      </c>
      <c r="AG126">
        <v>1.97</v>
      </c>
      <c r="AJ126" t="s">
        <v>477</v>
      </c>
    </row>
    <row r="127" spans="1:36" ht="15" x14ac:dyDescent="0.25">
      <c r="A127">
        <v>2.89</v>
      </c>
      <c r="B127">
        <v>3.51</v>
      </c>
      <c r="C127">
        <v>2.31</v>
      </c>
      <c r="D127" s="20">
        <f t="shared" si="28"/>
        <v>6.382147904639246E-2</v>
      </c>
      <c r="E127" s="17">
        <f>IF(OR($A127="",$B127="",$C127=""),"",A127*'MPTO_working_3-way'!$I126)</f>
        <v>3.0744440744440742</v>
      </c>
      <c r="F127" s="21">
        <f>IF(OR($A127="",$B127="",$C127=""),"",B127*'MPTO_working_3-way'!$I126)</f>
        <v>3.7340133914528373</v>
      </c>
      <c r="G127" s="22">
        <f>IF(OR($A127="",$B127="",$C127=""),"",C127*'MPTO_working_3-way'!$I126)</f>
        <v>2.4574276165971667</v>
      </c>
      <c r="H127" s="17">
        <f>IF(OR($A127="",$B127="",$C127=""),"",'MPTO_working_3-way'!E126)</f>
        <v>3.0793208265923986</v>
      </c>
      <c r="I127" s="21">
        <f>IF(OR($A127="",$B127="",$C127=""),"",'MPTO_working_3-way'!F126)</f>
        <v>3.7932459643639884</v>
      </c>
      <c r="J127" s="22">
        <f>IF(OR($A127="",$B127="",$C127=""),"",'MPTO_working_3-way'!G126)</f>
        <v>2.4293862060506957</v>
      </c>
      <c r="K127" s="17">
        <f>IF(OR($A127="",$B127="",$C127=""),"",'OddsRatio_working_3-way'!H126)</f>
        <v>3.0800636465173477</v>
      </c>
      <c r="L127" s="21">
        <f>IF(OR($A127="",$B127="",$C127=""),"",'OddsRatio_working_3-way'!I126)</f>
        <v>3.7624125675971123</v>
      </c>
      <c r="M127" s="22">
        <f>IF(OR($A127="",$B127="",$C127=""),"",'OddsRatio_working_3-way'!J126)</f>
        <v>2.441737236474987</v>
      </c>
      <c r="N127" s="23">
        <f t="shared" si="29"/>
        <v>32.52620557688374</v>
      </c>
      <c r="O127" s="24">
        <f t="shared" si="30"/>
        <v>26.780835930824505</v>
      </c>
      <c r="P127" s="24">
        <f t="shared" si="31"/>
        <v>40.692958492291773</v>
      </c>
      <c r="Q127" t="s">
        <v>348</v>
      </c>
      <c r="R127" t="s">
        <v>349</v>
      </c>
      <c r="S127" s="48" t="s">
        <v>466</v>
      </c>
      <c r="T127" s="35">
        <v>100</v>
      </c>
      <c r="U127" s="35">
        <f t="shared" si="32"/>
        <v>65.156794425087099</v>
      </c>
      <c r="V127" s="35">
        <f t="shared" si="33"/>
        <v>72.14484679665739</v>
      </c>
      <c r="W127" s="35">
        <f t="shared" si="34"/>
        <v>56.331877729257641</v>
      </c>
      <c r="X127" s="35">
        <f t="shared" si="35"/>
        <v>71.523275474084983</v>
      </c>
      <c r="Y127" s="35">
        <f t="shared" si="36"/>
        <v>78.511327845655245</v>
      </c>
      <c r="Z127" s="35">
        <f t="shared" si="37"/>
        <v>62.698358778255511</v>
      </c>
      <c r="AA127" s="35">
        <f t="shared" si="38"/>
        <v>-6.3664810489978834</v>
      </c>
      <c r="AB127" s="35">
        <f t="shared" si="39"/>
        <v>-6.3664810489978549</v>
      </c>
      <c r="AC127" s="35">
        <f t="shared" si="40"/>
        <v>-6.3664810489978692</v>
      </c>
      <c r="AF127">
        <v>1.85</v>
      </c>
      <c r="AG127">
        <v>1.97</v>
      </c>
      <c r="AJ127" t="s">
        <v>185</v>
      </c>
    </row>
    <row r="128" spans="1:36" ht="15" x14ac:dyDescent="0.25">
      <c r="A128">
        <v>2.87</v>
      </c>
      <c r="B128">
        <v>3.59</v>
      </c>
      <c r="C128">
        <v>2.29</v>
      </c>
      <c r="D128" s="20">
        <f t="shared" si="28"/>
        <v>6.3664810489978851E-2</v>
      </c>
      <c r="E128" s="17">
        <f>IF(OR($A128="",$B128="",$C128=""),"",A128*'MPTO_working_3-way'!$I127)</f>
        <v>3.0527180061062396</v>
      </c>
      <c r="F128" s="21">
        <f>IF(OR($A128="",$B128="",$C128=""),"",B128*'MPTO_working_3-way'!$I127)</f>
        <v>3.8185566696590239</v>
      </c>
      <c r="G128" s="22">
        <f>IF(OR($A128="",$B128="",$C128=""),"",C128*'MPTO_working_3-way'!$I127)</f>
        <v>2.4357924160220517</v>
      </c>
      <c r="H128" s="17">
        <f>IF(OR($A128="",$B128="",$C128=""),"",'MPTO_working_3-way'!E127)</f>
        <v>3.0561370919423418</v>
      </c>
      <c r="I128" s="21">
        <f>IF(OR($A128="",$B128="",$C128=""),"",'MPTO_working_3-way'!F127)</f>
        <v>3.8860617794681538</v>
      </c>
      <c r="J128" s="22">
        <f>IF(OR($A128="",$B128="",$C128=""),"",'MPTO_working_3-way'!G127)</f>
        <v>2.4069727929267102</v>
      </c>
      <c r="K128" s="17">
        <f>IF(OR($A128="",$B128="",$C128=""),"",'OddsRatio_working_3-way'!H127)</f>
        <v>3.0580047554973948</v>
      </c>
      <c r="L128" s="21">
        <f>IF(OR($A128="",$B128="",$C128=""),"",'OddsRatio_working_3-way'!I127)</f>
        <v>3.8503916132290112</v>
      </c>
      <c r="M128" s="22">
        <f>IF(OR($A128="",$B128="",$C128=""),"",'OddsRatio_working_3-way'!J127)</f>
        <v>2.4196931201024801</v>
      </c>
      <c r="N128" s="23">
        <f t="shared" si="29"/>
        <v>32.757693242537854</v>
      </c>
      <c r="O128" s="24">
        <f t="shared" si="30"/>
        <v>26.187905182753106</v>
      </c>
      <c r="P128" s="24">
        <f t="shared" si="31"/>
        <v>41.054401574709019</v>
      </c>
      <c r="Q128" t="s">
        <v>157</v>
      </c>
      <c r="R128" t="s">
        <v>350</v>
      </c>
      <c r="S128" s="48" t="s">
        <v>466</v>
      </c>
      <c r="T128" s="35">
        <v>100</v>
      </c>
      <c r="U128" s="35">
        <f t="shared" si="32"/>
        <v>40.119760479041922</v>
      </c>
      <c r="V128" s="35">
        <f t="shared" si="33"/>
        <v>74.683544303797461</v>
      </c>
      <c r="W128" s="35">
        <f t="shared" si="34"/>
        <v>78.858350951374206</v>
      </c>
      <c r="X128" s="35">
        <f t="shared" si="35"/>
        <v>46.458104744828319</v>
      </c>
      <c r="Y128" s="35">
        <f t="shared" si="36"/>
        <v>81.021888569583879</v>
      </c>
      <c r="Z128" s="35">
        <f t="shared" si="37"/>
        <v>85.196695217160624</v>
      </c>
      <c r="AA128" s="35">
        <f t="shared" si="38"/>
        <v>-6.3383442657863966</v>
      </c>
      <c r="AB128" s="35">
        <f t="shared" si="39"/>
        <v>-6.338344265786418</v>
      </c>
      <c r="AC128" s="35">
        <f t="shared" si="40"/>
        <v>-6.338344265786418</v>
      </c>
      <c r="AF128">
        <v>1.71</v>
      </c>
      <c r="AG128">
        <v>2.12</v>
      </c>
      <c r="AJ128" t="s">
        <v>185</v>
      </c>
    </row>
    <row r="129" spans="1:36" ht="15" x14ac:dyDescent="0.25">
      <c r="A129">
        <v>1.67</v>
      </c>
      <c r="B129">
        <v>3.95</v>
      </c>
      <c r="C129">
        <v>4.7300000000000004</v>
      </c>
      <c r="D129" s="20">
        <f t="shared" si="28"/>
        <v>6.3383442657864109E-2</v>
      </c>
      <c r="E129" s="17">
        <f>IF(OR($A129="",$B129="",$C129=""),"",A129*'MPTO_working_3-way'!$I128)</f>
        <v>1.7758503492386331</v>
      </c>
      <c r="F129" s="21">
        <f>IF(OR($A129="",$B129="",$C129=""),"",B129*'MPTO_working_3-way'!$I128)</f>
        <v>4.2003645984985631</v>
      </c>
      <c r="G129" s="22">
        <f>IF(OR($A129="",$B129="",$C129=""),"",C129*'MPTO_working_3-way'!$I128)</f>
        <v>5.0298036837716973</v>
      </c>
      <c r="H129" s="17">
        <f>IF(OR($A129="",$B129="",$C129=""),"",'MPTO_working_3-way'!E128)</f>
        <v>1.7310784183817218</v>
      </c>
      <c r="I129" s="21">
        <f>IF(OR($A129="",$B129="",$C129=""),"",'MPTO_working_3-way'!F128)</f>
        <v>4.3096622896000385</v>
      </c>
      <c r="J129" s="22">
        <f>IF(OR($A129="",$B129="",$C129=""),"",'MPTO_working_3-way'!G128)</f>
        <v>5.255173453395761</v>
      </c>
      <c r="K129" s="17">
        <f>IF(OR($A129="",$B129="",$C129=""),"",'OddsRatio_working_3-way'!H128)</f>
        <v>1.7462418645071152</v>
      </c>
      <c r="L129" s="21">
        <f>IF(OR($A129="",$B129="",$C129=""),"",'OddsRatio_working_3-way'!I128)</f>
        <v>4.2856917914865535</v>
      </c>
      <c r="M129" s="22">
        <f>IF(OR($A129="",$B129="",$C129=""),"",'OddsRatio_working_3-way'!J128)</f>
        <v>5.15445097703215</v>
      </c>
      <c r="N129" s="23">
        <f t="shared" si="29"/>
        <v>56.311051234059995</v>
      </c>
      <c r="O129" s="24">
        <f t="shared" si="30"/>
        <v>23.807457104020301</v>
      </c>
      <c r="P129" s="24">
        <f t="shared" si="31"/>
        <v>19.8814916619197</v>
      </c>
      <c r="Q129" t="s">
        <v>351</v>
      </c>
      <c r="R129" t="s">
        <v>352</v>
      </c>
      <c r="S129" s="48" t="s">
        <v>466</v>
      </c>
      <c r="T129" s="35">
        <v>100</v>
      </c>
      <c r="U129" s="35">
        <f t="shared" si="32"/>
        <v>67.21311475409837</v>
      </c>
      <c r="V129" s="35">
        <f t="shared" si="33"/>
        <v>70.238095238095241</v>
      </c>
      <c r="W129" s="35">
        <f t="shared" si="34"/>
        <v>55.947136563876647</v>
      </c>
      <c r="X129" s="35">
        <f t="shared" si="35"/>
        <v>73.814768198028105</v>
      </c>
      <c r="Y129" s="35">
        <f t="shared" si="36"/>
        <v>76.83974868202499</v>
      </c>
      <c r="Z129" s="35">
        <f t="shared" si="37"/>
        <v>62.548790007806396</v>
      </c>
      <c r="AA129" s="35">
        <f t="shared" si="38"/>
        <v>-6.6016534439297345</v>
      </c>
      <c r="AB129" s="35">
        <f t="shared" si="39"/>
        <v>-6.6016534439297487</v>
      </c>
      <c r="AC129" s="35">
        <f t="shared" si="40"/>
        <v>-6.6016534439297487</v>
      </c>
      <c r="AF129">
        <v>1.92</v>
      </c>
      <c r="AG129">
        <v>1.9</v>
      </c>
      <c r="AJ129" t="s">
        <v>185</v>
      </c>
    </row>
    <row r="130" spans="1:36" ht="15" x14ac:dyDescent="0.25">
      <c r="A130">
        <v>3.05</v>
      </c>
      <c r="B130">
        <v>3.36</v>
      </c>
      <c r="C130">
        <v>2.27</v>
      </c>
      <c r="D130" s="20">
        <f t="shared" si="28"/>
        <v>6.6016534439297558E-2</v>
      </c>
      <c r="E130" s="17">
        <f>IF(OR($A130="",$B130="",$C130=""),"",A130*'MPTO_working_3-way'!$I129)</f>
        <v>3.2513504300398575</v>
      </c>
      <c r="F130" s="21">
        <f>IF(OR($A130="",$B130="",$C130=""),"",B130*'MPTO_working_3-way'!$I129)</f>
        <v>3.5818155557160396</v>
      </c>
      <c r="G130" s="22">
        <f>IF(OR($A130="",$B130="",$C130=""),"",C130*'MPTO_working_3-way'!$I129)</f>
        <v>2.4198575331772054</v>
      </c>
      <c r="H130" s="17">
        <f>IF(OR($A130="",$B130="",$C130=""),"",'MPTO_working_3-way'!E129)</f>
        <v>3.2694339792353175</v>
      </c>
      <c r="I130" s="21">
        <f>IF(OR($A130="",$B130="",$C130=""),"",'MPTO_working_3-way'!F129)</f>
        <v>3.6282688216541303</v>
      </c>
      <c r="J130" s="22">
        <f>IF(OR($A130="",$B130="",$C130=""),"",'MPTO_working_3-way'!G129)</f>
        <v>2.3893542443130817</v>
      </c>
      <c r="K130" s="17">
        <f>IF(OR($A130="",$B130="",$C130=""),"",'OddsRatio_working_3-way'!H129)</f>
        <v>3.2635871035800541</v>
      </c>
      <c r="L130" s="21">
        <f>IF(OR($A130="",$B130="",$C130=""),"",'OddsRatio_working_3-way'!I129)</f>
        <v>3.6058856411946003</v>
      </c>
      <c r="M130" s="22">
        <f>IF(OR($A130="",$B130="",$C130=""),"",'OddsRatio_working_3-way'!J129)</f>
        <v>2.4023198153886192</v>
      </c>
      <c r="N130" s="23">
        <f t="shared" si="29"/>
        <v>30.756450942992981</v>
      </c>
      <c r="O130" s="24">
        <f t="shared" si="30"/>
        <v>27.918802195276367</v>
      </c>
      <c r="P130" s="24">
        <f t="shared" si="31"/>
        <v>41.324746861730652</v>
      </c>
      <c r="Q130" t="s">
        <v>353</v>
      </c>
      <c r="R130" t="s">
        <v>195</v>
      </c>
      <c r="S130" s="48" t="s">
        <v>466</v>
      </c>
      <c r="T130" s="35">
        <v>100</v>
      </c>
      <c r="U130" s="35">
        <f t="shared" si="32"/>
        <v>56.896551724137922</v>
      </c>
      <c r="V130" s="35">
        <f t="shared" si="33"/>
        <v>71.751412429378533</v>
      </c>
      <c r="W130" s="35">
        <f t="shared" si="34"/>
        <v>64.912280701754383</v>
      </c>
      <c r="X130" s="35">
        <f t="shared" si="35"/>
        <v>63.336306868867084</v>
      </c>
      <c r="Y130" s="35">
        <f t="shared" si="36"/>
        <v>78.191167574107695</v>
      </c>
      <c r="Z130" s="35">
        <f t="shared" si="37"/>
        <v>71.352035846483545</v>
      </c>
      <c r="AA130" s="35">
        <f t="shared" si="38"/>
        <v>-6.4397551447291619</v>
      </c>
      <c r="AB130" s="35">
        <f t="shared" si="39"/>
        <v>-6.4397551447291619</v>
      </c>
      <c r="AC130" s="35">
        <f t="shared" si="40"/>
        <v>-6.4397551447291619</v>
      </c>
      <c r="AF130">
        <v>1.91</v>
      </c>
      <c r="AG130">
        <v>1.91</v>
      </c>
      <c r="AJ130" t="s">
        <v>185</v>
      </c>
    </row>
    <row r="131" spans="1:36" s="35" customFormat="1" ht="15" x14ac:dyDescent="0.25">
      <c r="A131">
        <v>2.3199999999999998</v>
      </c>
      <c r="B131">
        <v>3.54</v>
      </c>
      <c r="C131">
        <v>2.85</v>
      </c>
      <c r="D131" s="20">
        <f t="shared" si="28"/>
        <v>6.4397551447291423E-2</v>
      </c>
      <c r="E131" s="17">
        <f>IF(OR($A131="",$B131="",$C131=""),"",A131*'MPTO_working_3-way'!$I130)</f>
        <v>2.4694023193577159</v>
      </c>
      <c r="F131" s="21">
        <f>IF(OR($A131="",$B131="",$C131=""),"",B131*'MPTO_working_3-way'!$I130)</f>
        <v>3.7679673321234115</v>
      </c>
      <c r="G131" s="22">
        <f>IF(OR($A131="",$B131="",$C131=""),"",C131*'MPTO_working_3-way'!$I130)</f>
        <v>3.0335330216247804</v>
      </c>
      <c r="H131" s="17">
        <f>IF(OR($A131="",$B131="",$C131=""),"",'MPTO_working_3-way'!E130)</f>
        <v>2.4415932305227313</v>
      </c>
      <c r="I131" s="21">
        <f>IF(OR($A131="",$B131="",$C131=""),"",'MPTO_working_3-way'!F130)</f>
        <v>3.83112368157445</v>
      </c>
      <c r="J131" s="22">
        <f>IF(OR($A131="",$B131="",$C131=""),"",'MPTO_working_3-way'!G130)</f>
        <v>3.0357181765831944</v>
      </c>
      <c r="K131" s="17">
        <f>IF(OR($A131="",$B131="",$C131=""),"",'OddsRatio_working_3-way'!H130)</f>
        <v>2.4539782979975282</v>
      </c>
      <c r="L131" s="21">
        <f>IF(OR($A131="",$B131="",$C131=""),"",'OddsRatio_working_3-way'!I130)</f>
        <v>3.7978067249346381</v>
      </c>
      <c r="M131" s="22">
        <f>IF(OR($A131="",$B131="",$C131=""),"",'OddsRatio_working_3-way'!J130)</f>
        <v>3.0377726146177482</v>
      </c>
      <c r="N131" s="23">
        <f t="shared" si="29"/>
        <v>40.495628928545628</v>
      </c>
      <c r="O131" s="24">
        <f t="shared" si="30"/>
        <v>26.53950822435759</v>
      </c>
      <c r="P131" s="24">
        <f t="shared" si="31"/>
        <v>32.964862847096796</v>
      </c>
      <c r="Q131" t="s">
        <v>354</v>
      </c>
      <c r="R131" t="s">
        <v>355</v>
      </c>
      <c r="S131" s="48" t="s">
        <v>466</v>
      </c>
      <c r="T131" s="35">
        <v>100</v>
      </c>
      <c r="U131" s="35">
        <f t="shared" si="32"/>
        <v>61.977186311787079</v>
      </c>
      <c r="V131" s="35">
        <f t="shared" si="33"/>
        <v>66.329966329966325</v>
      </c>
      <c r="W131" s="35">
        <f t="shared" si="34"/>
        <v>69.512195121951223</v>
      </c>
      <c r="X131" s="35">
        <f t="shared" si="35"/>
        <v>64.157838548082452</v>
      </c>
      <c r="Y131" s="35">
        <f t="shared" si="36"/>
        <v>68.510618566261712</v>
      </c>
      <c r="Z131" s="35">
        <f t="shared" si="37"/>
        <v>71.692847358246595</v>
      </c>
      <c r="AA131" s="35">
        <f t="shared" si="38"/>
        <v>-2.1806522362953729</v>
      </c>
      <c r="AB131" s="35">
        <f t="shared" si="39"/>
        <v>-2.1806522362953871</v>
      </c>
      <c r="AC131" s="35">
        <f t="shared" si="40"/>
        <v>-2.1806522362953729</v>
      </c>
      <c r="AD131" s="36"/>
      <c r="AE131" s="36"/>
      <c r="AF131">
        <v>1.69</v>
      </c>
      <c r="AG131">
        <v>2.15</v>
      </c>
      <c r="AH131" s="36"/>
      <c r="AI131" s="36"/>
      <c r="AJ131" t="s">
        <v>185</v>
      </c>
    </row>
    <row r="132" spans="1:36" ht="15" x14ac:dyDescent="0.25">
      <c r="A132">
        <v>2.63</v>
      </c>
      <c r="B132">
        <v>2.97</v>
      </c>
      <c r="C132">
        <v>3.28</v>
      </c>
      <c r="D132" s="20">
        <f t="shared" ref="D132:D194" si="41">IF(OR($A132="",$B132="",$C132=""),"",(1/A132)+(1/B132)+(1/C132)-1)</f>
        <v>2.1806522362953773E-2</v>
      </c>
      <c r="E132" s="17">
        <f>IF(OR($A132="",$B132="",$C132=""),"",A132*'MPTO_working_3-way'!$I131)</f>
        <v>2.6873511538145682</v>
      </c>
      <c r="F132" s="21">
        <f>IF(OR($A132="",$B132="",$C132=""),"",B132*'MPTO_working_3-way'!$I131)</f>
        <v>3.034765371417973</v>
      </c>
      <c r="G132" s="22">
        <f>IF(OR($A132="",$B132="",$C132=""),"",C132*'MPTO_working_3-way'!$I131)</f>
        <v>3.3515253933504883</v>
      </c>
      <c r="H132" s="17">
        <f>IF(OR($A132="",$B132="",$C132=""),"",'MPTO_working_3-way'!E131)</f>
        <v>2.6812577417206409</v>
      </c>
      <c r="I132" s="21">
        <f>IF(OR($A132="",$B132="",$C132=""),"",'MPTO_working_3-way'!F131)</f>
        <v>3.0355324624608637</v>
      </c>
      <c r="J132" s="22">
        <f>IF(OR($A132="",$B132="",$C132=""),"",'MPTO_working_3-way'!G131)</f>
        <v>3.3601110891168058</v>
      </c>
      <c r="K132" s="17">
        <f>IF(OR($A132="",$B132="",$C132=""),"",'OddsRatio_working_3-way'!H131)</f>
        <v>2.6841371825901268</v>
      </c>
      <c r="L132" s="21">
        <f>IF(OR($A132="",$B132="",$C132=""),"",'OddsRatio_working_3-way'!I131)</f>
        <v>3.0354296010445103</v>
      </c>
      <c r="M132" s="22">
        <f>IF(OR($A132="",$B132="",$C132=""),"",'OddsRatio_working_3-way'!J131)</f>
        <v>3.3557256296352698</v>
      </c>
      <c r="N132" s="23">
        <f t="shared" si="29"/>
        <v>37.211363263060996</v>
      </c>
      <c r="O132" s="24">
        <f t="shared" si="30"/>
        <v>32.95147655954559</v>
      </c>
      <c r="P132" s="24">
        <f t="shared" si="31"/>
        <v>29.837160177393418</v>
      </c>
      <c r="Q132" t="s">
        <v>177</v>
      </c>
      <c r="R132" t="s">
        <v>356</v>
      </c>
      <c r="S132" s="48" t="s">
        <v>466</v>
      </c>
      <c r="T132" s="35">
        <v>100</v>
      </c>
      <c r="U132" s="35">
        <f t="shared" si="32"/>
        <v>67.637540453074436</v>
      </c>
      <c r="V132" s="35">
        <f t="shared" si="33"/>
        <v>66.442953020134226</v>
      </c>
      <c r="W132" s="35">
        <f t="shared" si="34"/>
        <v>63.768115942028999</v>
      </c>
      <c r="X132" s="35">
        <f t="shared" si="35"/>
        <v>69.78893103783679</v>
      </c>
      <c r="Y132" s="35">
        <f t="shared" si="36"/>
        <v>68.594343604896594</v>
      </c>
      <c r="Z132" s="35">
        <f t="shared" si="37"/>
        <v>65.919506526791352</v>
      </c>
      <c r="AA132" s="35">
        <f t="shared" si="38"/>
        <v>-2.1513905847623533</v>
      </c>
      <c r="AB132" s="35">
        <f t="shared" si="39"/>
        <v>-2.1513905847623676</v>
      </c>
      <c r="AC132" s="35">
        <f t="shared" si="40"/>
        <v>-2.1513905847623533</v>
      </c>
      <c r="AF132">
        <v>2.92</v>
      </c>
      <c r="AG132">
        <v>1.44</v>
      </c>
      <c r="AJ132" t="s">
        <v>81</v>
      </c>
    </row>
    <row r="133" spans="1:36" ht="15" x14ac:dyDescent="0.25">
      <c r="A133">
        <v>3.09</v>
      </c>
      <c r="B133">
        <v>2.98</v>
      </c>
      <c r="C133">
        <v>2.76</v>
      </c>
      <c r="D133" s="20">
        <f t="shared" si="41"/>
        <v>2.1513905847623693E-2</v>
      </c>
      <c r="E133" s="17">
        <f>IF(OR($A133="",$B133="",$C133=""),"",A133*'MPTO_working_3-way'!$I132)</f>
        <v>3.1564779690691571</v>
      </c>
      <c r="F133" s="21">
        <f>IF(OR($A133="",$B133="",$C133=""),"",B133*'MPTO_working_3-way'!$I132)</f>
        <v>3.0441114394259188</v>
      </c>
      <c r="G133" s="22">
        <f>IF(OR($A133="",$B133="",$C133=""),"",C133*'MPTO_working_3-way'!$I132)</f>
        <v>2.8193783801394412</v>
      </c>
      <c r="H133" s="17">
        <f>IF(OR($A133="",$B133="",$C133=""),"",'MPTO_working_3-way'!E132)</f>
        <v>3.1600239924083726</v>
      </c>
      <c r="I133" s="21">
        <f>IF(OR($A133="",$B133="",$C133=""),"",'MPTO_working_3-way'!F132)</f>
        <v>3.0450747075535727</v>
      </c>
      <c r="J133" s="22">
        <f>IF(OR($A133="",$B133="",$C133=""),"",'MPTO_working_3-way'!G132)</f>
        <v>2.8157311855690663</v>
      </c>
      <c r="K133" s="17">
        <f>IF(OR($A133="",$B133="",$C133=""),"",'OddsRatio_working_3-way'!H132)</f>
        <v>3.1582599336240933</v>
      </c>
      <c r="L133" s="21">
        <f>IF(OR($A133="",$B133="",$C133=""),"",'OddsRatio_working_3-way'!I132)</f>
        <v>3.0446673055386149</v>
      </c>
      <c r="M133" s="22">
        <f>IF(OR($A133="",$B133="",$C133=""),"",'OddsRatio_working_3-way'!J132)</f>
        <v>2.8174820493676576</v>
      </c>
      <c r="N133" s="23">
        <f t="shared" ref="N133:N194" si="42">(1/E133)* 100</f>
        <v>31.680880075804847</v>
      </c>
      <c r="O133" s="24">
        <f t="shared" ref="O133:O194" si="43">(1/F133)* 100</f>
        <v>32.850308534978844</v>
      </c>
      <c r="P133" s="24">
        <f t="shared" ref="P133:P194" si="44">(1/G133)* 100</f>
        <v>35.468811389216292</v>
      </c>
      <c r="Q133" t="s">
        <v>357</v>
      </c>
      <c r="R133" t="s">
        <v>358</v>
      </c>
      <c r="S133" s="48" t="s">
        <v>466</v>
      </c>
      <c r="T133" s="35">
        <v>100</v>
      </c>
      <c r="U133" s="35">
        <f t="shared" ref="U133:U194" si="45">(1/A134)*((T133*A134)-T133)</f>
        <v>45.945945945945937</v>
      </c>
      <c r="V133" s="35">
        <f t="shared" ref="V133:V194" si="46">(1/B134)*((T133*B134)-T133)</f>
        <v>72.527472527472526</v>
      </c>
      <c r="W133" s="35">
        <f t="shared" ref="W133:W194" si="47">(1/C134)*((T133*C134)-T133)</f>
        <v>79.035639412997895</v>
      </c>
      <c r="X133" s="35">
        <f t="shared" ref="X133:X194" si="48">((1/B134)+(1/C134))*T133</f>
        <v>48.436888059529572</v>
      </c>
      <c r="Y133" s="35">
        <f t="shared" ref="Y133:Y194" si="49">((1/A134)+(1/C134))*T133</f>
        <v>75.01841464105614</v>
      </c>
      <c r="Z133" s="35">
        <f t="shared" ref="Z133:Z194" si="50">((1/A134)+(1/B134))*T133</f>
        <v>81.526581526581523</v>
      </c>
      <c r="AA133" s="35">
        <f t="shared" ref="AA133:AA194" si="51">U133-X133</f>
        <v>-2.4909421135836354</v>
      </c>
      <c r="AB133" s="35">
        <f t="shared" ref="AB133:AB194" si="52">V133-Y133</f>
        <v>-2.4909421135836141</v>
      </c>
      <c r="AC133" s="35">
        <f t="shared" ref="AC133:AC194" si="53">W133-Z133</f>
        <v>-2.4909421135836283</v>
      </c>
      <c r="AF133">
        <v>2.77</v>
      </c>
      <c r="AG133">
        <v>1.5</v>
      </c>
      <c r="AJ133" t="s">
        <v>81</v>
      </c>
    </row>
    <row r="134" spans="1:36" s="35" customFormat="1" ht="15" x14ac:dyDescent="0.25">
      <c r="A134">
        <v>1.85</v>
      </c>
      <c r="B134">
        <v>3.64</v>
      </c>
      <c r="C134">
        <v>4.7699999999999996</v>
      </c>
      <c r="D134" s="20">
        <f t="shared" si="41"/>
        <v>2.4909421135836274E-2</v>
      </c>
      <c r="E134" s="17">
        <f>IF(OR($A134="",$B134="",$C134=""),"",A134*'MPTO_working_3-way'!$I133)</f>
        <v>1.8960824291012972</v>
      </c>
      <c r="F134" s="21">
        <f>IF(OR($A134="",$B134="",$C134=""),"",B134*'MPTO_working_3-way'!$I133)</f>
        <v>3.7306702929344442</v>
      </c>
      <c r="G134" s="22">
        <f>IF(OR($A134="",$B134="",$C134=""),"",C134*'MPTO_working_3-way'!$I133)</f>
        <v>4.8888179388179385</v>
      </c>
      <c r="H134" s="17">
        <f>IF(OR($A134="",$B134="",$C134=""),"",'MPTO_working_3-way'!E133)</f>
        <v>1.87886082356437</v>
      </c>
      <c r="I134" s="21">
        <f>IF(OR($A134="",$B134="",$C134=""),"",'MPTO_working_3-way'!F133)</f>
        <v>3.7534418919518973</v>
      </c>
      <c r="J134" s="22">
        <f>IF(OR($A134="",$B134="",$C134=""),"",'MPTO_working_3-way'!G133)</f>
        <v>4.9667114733211415</v>
      </c>
      <c r="K134" s="17">
        <f>IF(OR($A134="",$B134="",$C134=""),"",'OddsRatio_working_3-way'!H133)</f>
        <v>1.885435995827804</v>
      </c>
      <c r="L134" s="21">
        <f>IF(OR($A134="",$B134="",$C134=""),"",'OddsRatio_working_3-way'!I133)</f>
        <v>3.7500600341004726</v>
      </c>
      <c r="M134" s="22">
        <f>IF(OR($A134="",$B134="",$C134=""),"",'OddsRatio_working_3-way'!J133)</f>
        <v>4.9271690638480239</v>
      </c>
      <c r="N134" s="23">
        <f t="shared" si="42"/>
        <v>52.74032313426261</v>
      </c>
      <c r="O134" s="24">
        <f t="shared" si="43"/>
        <v>26.80483455999611</v>
      </c>
      <c r="P134" s="24">
        <f t="shared" si="44"/>
        <v>20.45484230574127</v>
      </c>
      <c r="Q134" t="s">
        <v>198</v>
      </c>
      <c r="R134" t="s">
        <v>359</v>
      </c>
      <c r="S134" s="48" t="s">
        <v>466</v>
      </c>
      <c r="T134" s="35">
        <v>100</v>
      </c>
      <c r="U134" s="35">
        <f t="shared" si="45"/>
        <v>69.230769230769241</v>
      </c>
      <c r="V134" s="35">
        <f t="shared" si="46"/>
        <v>69.325153374233125</v>
      </c>
      <c r="W134" s="35">
        <f t="shared" si="47"/>
        <v>59.183673469387763</v>
      </c>
      <c r="X134" s="35">
        <f t="shared" si="48"/>
        <v>71.491173156379119</v>
      </c>
      <c r="Y134" s="35">
        <f t="shared" si="49"/>
        <v>71.585557299843018</v>
      </c>
      <c r="Z134" s="35">
        <f t="shared" si="50"/>
        <v>61.444077394997642</v>
      </c>
      <c r="AA134" s="35">
        <f t="shared" si="51"/>
        <v>-2.2604039256098787</v>
      </c>
      <c r="AB134" s="35">
        <f t="shared" si="52"/>
        <v>-2.2604039256098929</v>
      </c>
      <c r="AC134" s="35">
        <f t="shared" si="53"/>
        <v>-2.2604039256098787</v>
      </c>
      <c r="AD134" s="36"/>
      <c r="AE134" s="36"/>
      <c r="AF134">
        <v>1.98</v>
      </c>
      <c r="AG134">
        <v>1.93</v>
      </c>
      <c r="AH134" s="36"/>
      <c r="AI134" s="36"/>
      <c r="AJ134" t="s">
        <v>81</v>
      </c>
    </row>
    <row r="135" spans="1:36" ht="15" x14ac:dyDescent="0.25">
      <c r="A135">
        <v>3.25</v>
      </c>
      <c r="B135">
        <v>3.26</v>
      </c>
      <c r="C135">
        <v>2.4500000000000002</v>
      </c>
      <c r="D135" s="20">
        <f t="shared" si="41"/>
        <v>2.2604039256098885E-2</v>
      </c>
      <c r="E135" s="17">
        <f>IF(OR($A135="",$B135="",$C135=""),"",A135*'MPTO_working_3-way'!$I134)</f>
        <v>3.3234631275823214</v>
      </c>
      <c r="F135" s="21">
        <f>IF(OR($A135="",$B135="",$C135=""),"",B135*'MPTO_working_3-way'!$I134)</f>
        <v>3.3336891679748821</v>
      </c>
      <c r="G135" s="22">
        <f>IF(OR($A135="",$B135="",$C135=""),"",C135*'MPTO_working_3-way'!$I134)</f>
        <v>2.5053798961774425</v>
      </c>
      <c r="H135" s="17">
        <f>IF(OR($A135="",$B135="",$C135=""),"",'MPTO_working_3-way'!E134)</f>
        <v>3.331582831534702</v>
      </c>
      <c r="I135" s="21">
        <f>IF(OR($A135="",$B135="",$C135=""),"",'MPTO_working_3-way'!F134)</f>
        <v>3.3420919927470143</v>
      </c>
      <c r="J135" s="22">
        <f>IF(OR($A135="",$B135="",$C135=""),"",'MPTO_working_3-way'!G134)</f>
        <v>2.4960775043471992</v>
      </c>
      <c r="K135" s="17">
        <f>IF(OR($A135="",$B135="",$C135=""),"",'OddsRatio_working_3-way'!H134)</f>
        <v>3.3279562086068455</v>
      </c>
      <c r="L135" s="21">
        <f>IF(OR($A135="",$B135="",$C135=""),"",'OddsRatio_working_3-way'!I134)</f>
        <v>3.3383026806450986</v>
      </c>
      <c r="M135" s="22">
        <f>IF(OR($A135="",$B135="",$C135=""),"",'OddsRatio_working_3-way'!J134)</f>
        <v>2.5002384455466347</v>
      </c>
      <c r="N135" s="23">
        <f t="shared" si="42"/>
        <v>30.089095669536057</v>
      </c>
      <c r="O135" s="24">
        <f t="shared" si="43"/>
        <v>29.996797830058959</v>
      </c>
      <c r="P135" s="24">
        <f t="shared" si="44"/>
        <v>39.914106500404976</v>
      </c>
      <c r="Q135" t="s">
        <v>360</v>
      </c>
      <c r="R135" t="s">
        <v>178</v>
      </c>
      <c r="S135" s="48" t="s">
        <v>466</v>
      </c>
      <c r="T135" s="35">
        <v>100</v>
      </c>
      <c r="U135" s="35">
        <f t="shared" si="45"/>
        <v>42.528735632183903</v>
      </c>
      <c r="V135" s="35">
        <f t="shared" si="46"/>
        <v>71.181556195965413</v>
      </c>
      <c r="W135" s="35">
        <f t="shared" si="47"/>
        <v>82.876712328767113</v>
      </c>
      <c r="X135" s="35">
        <f t="shared" si="48"/>
        <v>45.941731475267453</v>
      </c>
      <c r="Y135" s="35">
        <f t="shared" si="49"/>
        <v>74.594552039048963</v>
      </c>
      <c r="Z135" s="35">
        <f t="shared" si="50"/>
        <v>86.289708171850663</v>
      </c>
      <c r="AA135" s="35">
        <f t="shared" si="51"/>
        <v>-3.4129958430835501</v>
      </c>
      <c r="AB135" s="35">
        <f t="shared" si="52"/>
        <v>-3.4129958430835501</v>
      </c>
      <c r="AC135" s="35">
        <f t="shared" si="53"/>
        <v>-3.4129958430835501</v>
      </c>
      <c r="AF135">
        <v>2.42</v>
      </c>
      <c r="AG135">
        <v>1.63</v>
      </c>
      <c r="AJ135" t="s">
        <v>81</v>
      </c>
    </row>
    <row r="136" spans="1:36" ht="15" x14ac:dyDescent="0.25">
      <c r="A136">
        <v>1.74</v>
      </c>
      <c r="B136">
        <v>3.47</v>
      </c>
      <c r="C136">
        <v>5.84</v>
      </c>
      <c r="D136" s="20">
        <f t="shared" si="41"/>
        <v>3.4129958430835439E-2</v>
      </c>
      <c r="E136" s="17">
        <f>IF(OR($A136="",$B136="",$C136=""),"",A136*'MPTO_working_3-way'!$I135)</f>
        <v>1.7993861276696537</v>
      </c>
      <c r="F136" s="21">
        <f>IF(OR($A136="",$B136="",$C136=""),"",B136*'MPTO_working_3-way'!$I135)</f>
        <v>3.5884309557549994</v>
      </c>
      <c r="G136" s="22">
        <f>IF(OR($A136="",$B136="",$C136=""),"",C136*'MPTO_working_3-way'!$I135)</f>
        <v>6.0393189572360786</v>
      </c>
      <c r="H136" s="17">
        <f>IF(OR($A136="",$B136="",$C136=""),"",'MPTO_working_3-way'!E135)</f>
        <v>1.7751395547431426</v>
      </c>
      <c r="I136" s="21">
        <f>IF(OR($A136="",$B136="",$C136=""),"",'MPTO_working_3-way'!F135)</f>
        <v>3.6126151552018499</v>
      </c>
      <c r="J136" s="22">
        <f>IF(OR($A136="",$B136="",$C136=""),"",'MPTO_working_3-way'!G135)</f>
        <v>6.2556213051343947</v>
      </c>
      <c r="K136" s="17">
        <f>IF(OR($A136="",$B136="",$C136=""),"",'OddsRatio_working_3-way'!H135)</f>
        <v>1.7842849154235583</v>
      </c>
      <c r="L136" s="21">
        <f>IF(OR($A136="",$B136="",$C136=""),"",'OddsRatio_working_3-way'!I135)</f>
        <v>3.6178158663461999</v>
      </c>
      <c r="M136" s="22">
        <f>IF(OR($A136="",$B136="",$C136=""),"",'OddsRatio_working_3-way'!J135)</f>
        <v>6.1296472846621892</v>
      </c>
      <c r="N136" s="23">
        <f t="shared" si="42"/>
        <v>55.574508696200667</v>
      </c>
      <c r="O136" s="24">
        <f t="shared" si="43"/>
        <v>27.867332890890239</v>
      </c>
      <c r="P136" s="24">
        <f t="shared" si="44"/>
        <v>16.558158412909101</v>
      </c>
      <c r="Q136" t="s">
        <v>361</v>
      </c>
      <c r="R136" t="s">
        <v>362</v>
      </c>
      <c r="S136" s="48" t="s">
        <v>466</v>
      </c>
      <c r="T136" s="35">
        <v>100</v>
      </c>
      <c r="U136" s="35">
        <f t="shared" si="45"/>
        <v>63.898916967509031</v>
      </c>
      <c r="V136" s="35">
        <f t="shared" si="46"/>
        <v>65.517241379310349</v>
      </c>
      <c r="W136" s="35">
        <f t="shared" si="47"/>
        <v>67.320261437908499</v>
      </c>
      <c r="X136" s="35">
        <f t="shared" si="48"/>
        <v>67.162497182781152</v>
      </c>
      <c r="Y136" s="35">
        <f t="shared" si="49"/>
        <v>68.780821594582477</v>
      </c>
      <c r="Z136" s="35">
        <f t="shared" si="50"/>
        <v>70.583841653180627</v>
      </c>
      <c r="AA136" s="35">
        <f t="shared" si="51"/>
        <v>-3.2635802152721212</v>
      </c>
      <c r="AB136" s="35">
        <f t="shared" si="52"/>
        <v>-3.2635802152721283</v>
      </c>
      <c r="AC136" s="35">
        <f t="shared" si="53"/>
        <v>-3.2635802152721283</v>
      </c>
      <c r="AF136">
        <v>2.4700000000000002</v>
      </c>
      <c r="AG136">
        <v>1.58</v>
      </c>
      <c r="AJ136" t="s">
        <v>182</v>
      </c>
    </row>
    <row r="137" spans="1:36" ht="15" x14ac:dyDescent="0.25">
      <c r="A137">
        <v>2.77</v>
      </c>
      <c r="B137">
        <v>2.9</v>
      </c>
      <c r="C137">
        <v>3.06</v>
      </c>
      <c r="D137" s="20">
        <f t="shared" si="41"/>
        <v>3.2635802152721327E-2</v>
      </c>
      <c r="E137" s="17">
        <f>IF(OR($A137="",$B137="",$C137=""),"",A137*'MPTO_working_3-way'!$I136)</f>
        <v>2.860401171963038</v>
      </c>
      <c r="F137" s="21">
        <f>IF(OR($A137="",$B137="",$C137=""),"",B137*'MPTO_working_3-way'!$I136)</f>
        <v>2.9946438262428918</v>
      </c>
      <c r="G137" s="22">
        <f>IF(OR($A137="",$B137="",$C137=""),"",C137*'MPTO_working_3-way'!$I136)</f>
        <v>3.1598655545873271</v>
      </c>
      <c r="H137" s="17">
        <f>IF(OR($A137="",$B137="",$C137=""),"",'MPTO_working_3-way'!E136)</f>
        <v>2.8560638394285314</v>
      </c>
      <c r="I137" s="21">
        <f>IF(OR($A137="",$B137="",$C137=""),"",'MPTO_working_3-way'!F136)</f>
        <v>2.9944693454742435</v>
      </c>
      <c r="J137" s="22">
        <f>IF(OR($A137="",$B137="",$C137=""),"",'MPTO_working_3-way'!G136)</f>
        <v>3.1653704932613005</v>
      </c>
      <c r="K137" s="17">
        <f>IF(OR($A137="",$B137="",$C137=""),"",'OddsRatio_working_3-way'!H136)</f>
        <v>2.8581629559343376</v>
      </c>
      <c r="L137" s="21">
        <f>IF(OR($A137="",$B137="",$C137=""),"",'OddsRatio_working_3-way'!I136)</f>
        <v>2.9946382012854471</v>
      </c>
      <c r="M137" s="22">
        <f>IF(OR($A137="",$B137="",$C137=""),"",'OddsRatio_working_3-way'!J136)</f>
        <v>3.1626077340252738</v>
      </c>
      <c r="N137" s="23">
        <f t="shared" si="42"/>
        <v>34.960131110340697</v>
      </c>
      <c r="O137" s="24">
        <f t="shared" si="43"/>
        <v>33.392952819187492</v>
      </c>
      <c r="P137" s="24">
        <f t="shared" si="44"/>
        <v>31.646916070471811</v>
      </c>
      <c r="Q137" t="s">
        <v>179</v>
      </c>
      <c r="R137" t="s">
        <v>363</v>
      </c>
      <c r="S137" s="48" t="s">
        <v>466</v>
      </c>
      <c r="T137" s="35">
        <v>100</v>
      </c>
      <c r="U137" s="35">
        <f t="shared" si="45"/>
        <v>68.051118210862612</v>
      </c>
      <c r="V137" s="35">
        <f t="shared" si="46"/>
        <v>67.21311475409837</v>
      </c>
      <c r="W137" s="35">
        <f t="shared" si="47"/>
        <v>61.389961389961393</v>
      </c>
      <c r="X137" s="35">
        <f t="shared" si="48"/>
        <v>71.396923855940258</v>
      </c>
      <c r="Y137" s="35">
        <f t="shared" si="49"/>
        <v>70.558920399175989</v>
      </c>
      <c r="Z137" s="35">
        <f t="shared" si="50"/>
        <v>64.735767035039032</v>
      </c>
      <c r="AA137" s="35">
        <f t="shared" si="51"/>
        <v>-3.3458056450776468</v>
      </c>
      <c r="AB137" s="35">
        <f t="shared" si="52"/>
        <v>-3.3458056450776184</v>
      </c>
      <c r="AC137" s="35">
        <f t="shared" si="53"/>
        <v>-3.3458056450776397</v>
      </c>
      <c r="AF137">
        <v>2.81</v>
      </c>
      <c r="AG137">
        <v>1.46</v>
      </c>
      <c r="AJ137" t="s">
        <v>182</v>
      </c>
    </row>
    <row r="138" spans="1:36" ht="15" x14ac:dyDescent="0.25">
      <c r="A138">
        <v>3.13</v>
      </c>
      <c r="B138">
        <v>3.05</v>
      </c>
      <c r="C138">
        <v>2.59</v>
      </c>
      <c r="D138" s="20">
        <f t="shared" si="41"/>
        <v>3.3458056450776485E-2</v>
      </c>
      <c r="E138" s="17">
        <f>IF(OR($A138="",$B138="",$C138=""),"",A138*'MPTO_working_3-way'!$I137)</f>
        <v>3.2347237166909304</v>
      </c>
      <c r="F138" s="21">
        <f>IF(OR($A138="",$B138="",$C138=""),"",B138*'MPTO_working_3-way'!$I137)</f>
        <v>3.1520470721748679</v>
      </c>
      <c r="G138" s="22">
        <f>IF(OR($A138="",$B138="",$C138=""),"",C138*'MPTO_working_3-way'!$I137)</f>
        <v>2.6766563662075109</v>
      </c>
      <c r="H138" s="17">
        <f>IF(OR($A138="",$B138="",$C138=""),"",'MPTO_working_3-way'!E137)</f>
        <v>3.2432138010911968</v>
      </c>
      <c r="I138" s="21">
        <f>IF(OR($A138="",$B138="",$C138=""),"",'MPTO_working_3-way'!F137)</f>
        <v>3.1574011821050969</v>
      </c>
      <c r="J138" s="22">
        <f>IF(OR($A138="",$B138="",$C138=""),"",'MPTO_working_3-way'!G137)</f>
        <v>2.6670386252669016</v>
      </c>
      <c r="K138" s="17">
        <f>IF(OR($A138="",$B138="",$C138=""),"",'OddsRatio_working_3-way'!H137)</f>
        <v>3.2391490193832695</v>
      </c>
      <c r="L138" s="21">
        <f>IF(OR($A138="",$B138="",$C138=""),"",'OddsRatio_working_3-way'!I137)</f>
        <v>3.1550495256975117</v>
      </c>
      <c r="M138" s="22">
        <f>IF(OR($A138="",$B138="",$C138=""),"",'OddsRatio_working_3-way'!J137)</f>
        <v>2.6714774370044125</v>
      </c>
      <c r="N138" s="23">
        <f t="shared" si="42"/>
        <v>30.914541320486677</v>
      </c>
      <c r="O138" s="24">
        <f t="shared" si="43"/>
        <v>31.725414535450263</v>
      </c>
      <c r="P138" s="24">
        <f t="shared" si="44"/>
        <v>37.360044144063046</v>
      </c>
      <c r="Q138" t="s">
        <v>364</v>
      </c>
      <c r="R138" t="s">
        <v>180</v>
      </c>
      <c r="S138" s="48" t="s">
        <v>466</v>
      </c>
      <c r="T138" s="35">
        <v>100</v>
      </c>
      <c r="U138" s="35">
        <f t="shared" si="45"/>
        <v>60.15936254980079</v>
      </c>
      <c r="V138" s="35">
        <f t="shared" si="46"/>
        <v>65.517241379310349</v>
      </c>
      <c r="W138" s="35">
        <f t="shared" si="47"/>
        <v>71.014492753623188</v>
      </c>
      <c r="X138" s="35">
        <f t="shared" si="48"/>
        <v>63.468265867066464</v>
      </c>
      <c r="Y138" s="35">
        <f t="shared" si="49"/>
        <v>68.826144696576023</v>
      </c>
      <c r="Z138" s="35">
        <f t="shared" si="50"/>
        <v>74.323396070888876</v>
      </c>
      <c r="AA138" s="35">
        <f t="shared" si="51"/>
        <v>-3.3089033172656741</v>
      </c>
      <c r="AB138" s="35">
        <f t="shared" si="52"/>
        <v>-3.3089033172656741</v>
      </c>
      <c r="AC138" s="35">
        <f t="shared" si="53"/>
        <v>-3.3089033172656883</v>
      </c>
      <c r="AF138">
        <v>2.66</v>
      </c>
      <c r="AG138">
        <v>1.51</v>
      </c>
      <c r="AJ138" t="s">
        <v>182</v>
      </c>
    </row>
    <row r="139" spans="1:36" ht="15" x14ac:dyDescent="0.25">
      <c r="A139">
        <v>2.5099999999999998</v>
      </c>
      <c r="B139">
        <v>2.9</v>
      </c>
      <c r="C139">
        <v>3.45</v>
      </c>
      <c r="D139" s="20">
        <f t="shared" si="41"/>
        <v>3.3089033172656768E-2</v>
      </c>
      <c r="E139" s="17">
        <f>IF(OR($A139="",$B139="",$C139=""),"",A139*'MPTO_working_3-way'!$I138)</f>
        <v>2.5930534732633683</v>
      </c>
      <c r="F139" s="21">
        <f>IF(OR($A139="",$B139="",$C139=""),"",B139*'MPTO_working_3-way'!$I138)</f>
        <v>2.9959581962007045</v>
      </c>
      <c r="G139" s="22">
        <f>IF(OR($A139="",$B139="",$C139=""),"",C139*'MPTO_working_3-way'!$I138)</f>
        <v>3.5641571644456662</v>
      </c>
      <c r="H139" s="17">
        <f>IF(OR($A139="",$B139="",$C139=""),"",'MPTO_working_3-way'!E138)</f>
        <v>2.5814665887702359</v>
      </c>
      <c r="I139" s="21">
        <f>IF(OR($A139="",$B139="",$C139=""),"",'MPTO_working_3-way'!F138)</f>
        <v>2.9958246429572659</v>
      </c>
      <c r="J139" s="22">
        <f>IF(OR($A139="",$B139="",$C139=""),"",'MPTO_working_3-way'!G138)</f>
        <v>3.5864738968059213</v>
      </c>
      <c r="K139" s="17">
        <f>IF(OR($A139="",$B139="",$C139=""),"",'OddsRatio_working_3-way'!H138)</f>
        <v>2.5868874457546176</v>
      </c>
      <c r="L139" s="21">
        <f>IF(OR($A139="",$B139="",$C139=""),"",'OddsRatio_working_3-way'!I138)</f>
        <v>2.9967457926713728</v>
      </c>
      <c r="M139" s="22">
        <f>IF(OR($A139="",$B139="",$C139=""),"",'OddsRatio_working_3-way'!J138)</f>
        <v>3.574751153707822</v>
      </c>
      <c r="N139" s="23">
        <f t="shared" si="42"/>
        <v>38.564573014435219</v>
      </c>
      <c r="O139" s="24">
        <f t="shared" si="43"/>
        <v>33.378302850424966</v>
      </c>
      <c r="P139" s="24">
        <f t="shared" si="44"/>
        <v>28.057124135139816</v>
      </c>
      <c r="Q139" t="s">
        <v>365</v>
      </c>
      <c r="R139" t="s">
        <v>366</v>
      </c>
      <c r="S139" s="48" t="s">
        <v>466</v>
      </c>
      <c r="T139" s="35">
        <v>100</v>
      </c>
      <c r="U139" s="35">
        <f t="shared" si="45"/>
        <v>33.774834437086092</v>
      </c>
      <c r="V139" s="35">
        <f t="shared" si="46"/>
        <v>78.40172786177105</v>
      </c>
      <c r="W139" s="35">
        <f t="shared" si="47"/>
        <v>84.732824427480921</v>
      </c>
      <c r="X139" s="35">
        <f t="shared" si="48"/>
        <v>36.865447710748022</v>
      </c>
      <c r="Y139" s="35">
        <f t="shared" si="49"/>
        <v>81.492341135432994</v>
      </c>
      <c r="Z139" s="35">
        <f t="shared" si="50"/>
        <v>87.823437701142851</v>
      </c>
      <c r="AA139" s="35">
        <f t="shared" si="51"/>
        <v>-3.0906132736619298</v>
      </c>
      <c r="AB139" s="35">
        <f t="shared" si="52"/>
        <v>-3.090613273661944</v>
      </c>
      <c r="AC139" s="35">
        <f t="shared" si="53"/>
        <v>-3.0906132736619298</v>
      </c>
      <c r="AF139">
        <v>3.04</v>
      </c>
      <c r="AG139">
        <v>1.4</v>
      </c>
      <c r="AJ139" t="s">
        <v>182</v>
      </c>
    </row>
    <row r="140" spans="1:36" ht="15" x14ac:dyDescent="0.25">
      <c r="A140">
        <v>1.51</v>
      </c>
      <c r="B140">
        <v>4.63</v>
      </c>
      <c r="C140">
        <v>6.55</v>
      </c>
      <c r="D140" s="20">
        <f t="shared" si="41"/>
        <v>3.0906132736619352E-2</v>
      </c>
      <c r="E140" s="17">
        <f>IF(OR($A140="",$B140="",$C140=""),"",A140*'MPTO_working_3-way'!$I139)</f>
        <v>1.5566682604322952</v>
      </c>
      <c r="F140" s="21">
        <f>IF(OR($A140="",$B140="",$C140=""),"",B140*'MPTO_working_3-way'!$I139)</f>
        <v>4.7730953945705474</v>
      </c>
      <c r="G140" s="22">
        <f>IF(OR($A140="",$B140="",$C140=""),"",C140*'MPTO_working_3-way'!$I139)</f>
        <v>6.7524351694248566</v>
      </c>
      <c r="H140" s="17">
        <f>IF(OR($A140="",$B140="",$C140=""),"",'MPTO_working_3-way'!E139)</f>
        <v>1.533860872894381</v>
      </c>
      <c r="I140" s="21">
        <f>IF(OR($A140="",$B140="",$C140=""),"",'MPTO_working_3-way'!F139)</f>
        <v>4.8619054250542764</v>
      </c>
      <c r="J140" s="22">
        <f>IF(OR($A140="",$B140="",$C140=""),"",'MPTO_working_3-way'!G139)</f>
        <v>7.0239659096515776</v>
      </c>
      <c r="K140" s="17">
        <f>IF(OR($A140="",$B140="",$C140=""),"",'OddsRatio_working_3-way'!H139)</f>
        <v>1.5412949390814399</v>
      </c>
      <c r="L140" s="21">
        <f>IF(OR($A140="",$B140="",$C140=""),"",'OddsRatio_working_3-way'!I139)</f>
        <v>4.8527463311090706</v>
      </c>
      <c r="M140" s="22">
        <f>IF(OR($A140="",$B140="",$C140=""),"",'OddsRatio_working_3-way'!J139)</f>
        <v>6.8905625723568438</v>
      </c>
      <c r="N140" s="23">
        <f t="shared" si="42"/>
        <v>64.239762923045305</v>
      </c>
      <c r="O140" s="24">
        <f t="shared" si="43"/>
        <v>20.950765013779357</v>
      </c>
      <c r="P140" s="24">
        <f t="shared" si="44"/>
        <v>14.809472063175333</v>
      </c>
      <c r="Q140" t="s">
        <v>367</v>
      </c>
      <c r="R140" t="s">
        <v>368</v>
      </c>
      <c r="S140" s="48" t="s">
        <v>466</v>
      </c>
      <c r="T140" s="35">
        <v>100</v>
      </c>
      <c r="U140" s="35">
        <f t="shared" si="45"/>
        <v>61.538461538461533</v>
      </c>
      <c r="V140" s="35">
        <f t="shared" si="46"/>
        <v>70.845481049562679</v>
      </c>
      <c r="W140" s="35">
        <f t="shared" si="47"/>
        <v>64.788732394366207</v>
      </c>
      <c r="X140" s="35">
        <f t="shared" si="48"/>
        <v>64.365786556071129</v>
      </c>
      <c r="Y140" s="35">
        <f t="shared" si="49"/>
        <v>73.67280606717226</v>
      </c>
      <c r="Z140" s="35">
        <f t="shared" si="50"/>
        <v>67.616057411975774</v>
      </c>
      <c r="AA140" s="35">
        <f t="shared" si="51"/>
        <v>-2.8273250176095956</v>
      </c>
      <c r="AB140" s="35">
        <f t="shared" si="52"/>
        <v>-2.8273250176095814</v>
      </c>
      <c r="AC140" s="35">
        <f t="shared" si="53"/>
        <v>-2.8273250176095672</v>
      </c>
      <c r="AF140">
        <v>1.65</v>
      </c>
      <c r="AG140">
        <v>2.34</v>
      </c>
      <c r="AJ140" t="s">
        <v>478</v>
      </c>
    </row>
    <row r="141" spans="1:36" ht="15" x14ac:dyDescent="0.25">
      <c r="A141">
        <v>2.6</v>
      </c>
      <c r="B141">
        <v>3.43</v>
      </c>
      <c r="C141">
        <v>2.84</v>
      </c>
      <c r="D141" s="20">
        <f t="shared" si="41"/>
        <v>2.8273250176095832E-2</v>
      </c>
      <c r="E141" s="17">
        <f>IF(OR($A141="",$B141="",$C141=""),"",A141*'MPTO_working_3-way'!$I140)</f>
        <v>2.6735104504578491</v>
      </c>
      <c r="F141" s="21">
        <f>IF(OR($A141="",$B141="",$C141=""),"",B141*'MPTO_working_3-way'!$I140)</f>
        <v>3.5269772481040089</v>
      </c>
      <c r="G141" s="22">
        <f>IF(OR($A141="",$B141="",$C141=""),"",C141*'MPTO_working_3-way'!$I140)</f>
        <v>2.9202960305001122</v>
      </c>
      <c r="H141" s="17">
        <f>IF(OR($A141="",$B141="",$C141=""),"",'MPTO_working_3-way'!E140)</f>
        <v>2.6653093639853624</v>
      </c>
      <c r="I141" s="21">
        <f>IF(OR($A141="",$B141="",$C141=""),"",'MPTO_working_3-way'!F140)</f>
        <v>3.5445812449384029</v>
      </c>
      <c r="J141" s="22">
        <f>IF(OR($A141="",$B141="",$C141=""),"",'MPTO_working_3-way'!G140)</f>
        <v>2.9181040574669561</v>
      </c>
      <c r="K141" s="17">
        <f>IF(OR($A141="",$B141="",$C141=""),"",'OddsRatio_working_3-way'!H140)</f>
        <v>2.6692925852017226</v>
      </c>
      <c r="L141" s="21">
        <f>IF(OR($A141="",$B141="",$C141=""),"",'OddsRatio_working_3-way'!I140)</f>
        <v>3.535238113775117</v>
      </c>
      <c r="M141" s="22">
        <f>IF(OR($A141="",$B141="",$C141=""),"",'OddsRatio_working_3-way'!J140)</f>
        <v>2.9196864729819807</v>
      </c>
      <c r="N141" s="23">
        <f t="shared" si="42"/>
        <v>37.404005652147205</v>
      </c>
      <c r="O141" s="24">
        <f t="shared" si="43"/>
        <v>28.352890581802541</v>
      </c>
      <c r="P141" s="24">
        <f t="shared" si="44"/>
        <v>34.243103766050254</v>
      </c>
      <c r="Q141" t="s">
        <v>369</v>
      </c>
      <c r="R141" t="s">
        <v>370</v>
      </c>
      <c r="S141" s="48" t="s">
        <v>466</v>
      </c>
      <c r="T141" s="35">
        <v>100</v>
      </c>
      <c r="U141" s="35">
        <f t="shared" si="45"/>
        <v>53.051643192488264</v>
      </c>
      <c r="V141" s="35">
        <f t="shared" si="46"/>
        <v>71.098265895953759</v>
      </c>
      <c r="W141" s="35">
        <f t="shared" si="47"/>
        <v>71.264367816091948</v>
      </c>
      <c r="X141" s="35">
        <f t="shared" si="48"/>
        <v>57.637366287954286</v>
      </c>
      <c r="Y141" s="35">
        <f t="shared" si="49"/>
        <v>75.683988991419781</v>
      </c>
      <c r="Z141" s="35">
        <f t="shared" si="50"/>
        <v>75.850090911557984</v>
      </c>
      <c r="AA141" s="35">
        <f t="shared" si="51"/>
        <v>-4.5857230954660224</v>
      </c>
      <c r="AB141" s="35">
        <f t="shared" si="52"/>
        <v>-4.5857230954660224</v>
      </c>
      <c r="AC141" s="35">
        <f t="shared" si="53"/>
        <v>-4.5857230954660366</v>
      </c>
      <c r="AF141">
        <v>1.96</v>
      </c>
      <c r="AG141">
        <v>1.93</v>
      </c>
      <c r="AJ141" t="s">
        <v>478</v>
      </c>
    </row>
    <row r="142" spans="1:36" ht="15" x14ac:dyDescent="0.25">
      <c r="A142">
        <v>2.13</v>
      </c>
      <c r="B142">
        <v>3.46</v>
      </c>
      <c r="C142">
        <v>3.48</v>
      </c>
      <c r="D142" s="20">
        <f t="shared" si="41"/>
        <v>4.5857230954660322E-2</v>
      </c>
      <c r="E142" s="17">
        <f>IF(OR($A142="",$B142="",$C142=""),"",A142*'MPTO_working_3-way'!$I141)</f>
        <v>2.2276759019334262</v>
      </c>
      <c r="F142" s="21">
        <f>IF(OR($A142="",$B142="",$C142=""),"",B142*'MPTO_working_3-way'!$I141)</f>
        <v>3.6186660191031246</v>
      </c>
      <c r="G142" s="22">
        <f>IF(OR($A142="",$B142="",$C142=""),"",C142*'MPTO_working_3-way'!$I141)</f>
        <v>3.639583163722218</v>
      </c>
      <c r="H142" s="17">
        <f>IF(OR($A142="",$B142="",$C142=""),"",'MPTO_working_3-way'!E141)</f>
        <v>2.2016838175504909</v>
      </c>
      <c r="I142" s="21">
        <f>IF(OR($A142="",$B142="",$C142=""),"",'MPTO_working_3-way'!F141)</f>
        <v>3.6532136207104813</v>
      </c>
      <c r="J142" s="22">
        <f>IF(OR($A142="",$B142="",$C142=""),"",'MPTO_working_3-way'!G141)</f>
        <v>3.6755168701510286</v>
      </c>
      <c r="K142" s="17">
        <f>IF(OR($A142="",$B142="",$C142=""),"",'OddsRatio_working_3-way'!H141)</f>
        <v>2.2122699733853208</v>
      </c>
      <c r="L142" s="21">
        <f>IF(OR($A142="",$B142="",$C142=""),"",'OddsRatio_working_3-way'!I141)</f>
        <v>3.6391010040069802</v>
      </c>
      <c r="M142" s="22">
        <f>IF(OR($A142="",$B142="",$C142=""),"",'OddsRatio_working_3-way'!J141)</f>
        <v>3.6605571097306151</v>
      </c>
      <c r="N142" s="23">
        <f t="shared" si="42"/>
        <v>44.889833351974055</v>
      </c>
      <c r="O142" s="24">
        <f t="shared" si="43"/>
        <v>27.634492786041832</v>
      </c>
      <c r="P142" s="24">
        <f t="shared" si="44"/>
        <v>27.475673861984117</v>
      </c>
      <c r="Q142" t="s">
        <v>371</v>
      </c>
      <c r="R142" t="s">
        <v>372</v>
      </c>
      <c r="S142" s="48" t="s">
        <v>467</v>
      </c>
      <c r="T142" s="35">
        <v>100</v>
      </c>
      <c r="U142" s="35">
        <f t="shared" si="45"/>
        <v>72.14484679665739</v>
      </c>
      <c r="V142" s="35">
        <f t="shared" si="46"/>
        <v>72.602739726027394</v>
      </c>
      <c r="W142" s="35">
        <f t="shared" si="47"/>
        <v>50.73891625615763</v>
      </c>
      <c r="X142" s="35">
        <f t="shared" si="48"/>
        <v>76.658344017814969</v>
      </c>
      <c r="Y142" s="35">
        <f t="shared" si="49"/>
        <v>77.116236947184987</v>
      </c>
      <c r="Z142" s="35">
        <f t="shared" si="50"/>
        <v>55.252413477315223</v>
      </c>
      <c r="AA142" s="35">
        <f t="shared" si="51"/>
        <v>-4.5134972211575786</v>
      </c>
      <c r="AB142" s="35">
        <f t="shared" si="52"/>
        <v>-4.5134972211575928</v>
      </c>
      <c r="AC142" s="35">
        <f t="shared" si="53"/>
        <v>-4.5134972211575928</v>
      </c>
      <c r="AF142">
        <v>1.93</v>
      </c>
      <c r="AG142">
        <v>1.93</v>
      </c>
      <c r="AJ142" t="s">
        <v>470</v>
      </c>
    </row>
    <row r="143" spans="1:36" ht="15" x14ac:dyDescent="0.25">
      <c r="A143">
        <v>3.59</v>
      </c>
      <c r="B143">
        <v>3.65</v>
      </c>
      <c r="C143">
        <v>2.0299999999999998</v>
      </c>
      <c r="D143" s="20">
        <f t="shared" si="41"/>
        <v>4.5134972211575919E-2</v>
      </c>
      <c r="E143" s="17">
        <f>IF(OR($A143="",$B143="",$C143=""),"",A143*'MPTO_working_3-way'!$I142)</f>
        <v>3.7520345502395576</v>
      </c>
      <c r="F143" s="21">
        <f>IF(OR($A143="",$B143="",$C143=""),"",B143*'MPTO_working_3-way'!$I142)</f>
        <v>3.8147426485722522</v>
      </c>
      <c r="G143" s="22">
        <f>IF(OR($A143="",$B143="",$C143=""),"",C143*'MPTO_working_3-way'!$I142)</f>
        <v>2.1216239935894987</v>
      </c>
      <c r="H143" s="17">
        <f>IF(OR($A143="",$B143="",$C143=""),"",'MPTO_working_3-way'!E142)</f>
        <v>3.794972204791681</v>
      </c>
      <c r="I143" s="21">
        <f>IF(OR($A143="",$B143="",$C143=""),"",'MPTO_working_3-way'!F142)</f>
        <v>3.86208327596291</v>
      </c>
      <c r="J143" s="22">
        <f>IF(OR($A143="",$B143="",$C143=""),"",'MPTO_working_3-way'!G142)</f>
        <v>2.0939520841104167</v>
      </c>
      <c r="K143" s="17">
        <f>IF(OR($A143="",$B143="",$C143=""),"",'OddsRatio_working_3-way'!H142)</f>
        <v>3.7782614136729977</v>
      </c>
      <c r="L143" s="21">
        <f>IF(OR($A143="",$B143="",$C143=""),"",'OddsRatio_working_3-way'!I142)</f>
        <v>3.8426226819434142</v>
      </c>
      <c r="M143" s="22">
        <f>IF(OR($A143="",$B143="",$C143=""),"",'OddsRatio_working_3-way'!J142)</f>
        <v>2.104868438642157</v>
      </c>
      <c r="N143" s="23">
        <f t="shared" si="42"/>
        <v>26.652206599114407</v>
      </c>
      <c r="O143" s="24">
        <f t="shared" si="43"/>
        <v>26.214088134471432</v>
      </c>
      <c r="P143" s="24">
        <f t="shared" si="44"/>
        <v>47.133705266414161</v>
      </c>
      <c r="Q143" t="s">
        <v>373</v>
      </c>
      <c r="R143" t="s">
        <v>374</v>
      </c>
      <c r="S143" s="48" t="s">
        <v>467</v>
      </c>
      <c r="T143" s="35">
        <v>100</v>
      </c>
      <c r="U143" s="35">
        <f t="shared" si="45"/>
        <v>46.808510638297875</v>
      </c>
      <c r="V143" s="35">
        <f t="shared" si="46"/>
        <v>73.958333333333343</v>
      </c>
      <c r="W143" s="35">
        <f t="shared" si="47"/>
        <v>74.747474747474755</v>
      </c>
      <c r="X143" s="35">
        <f t="shared" si="48"/>
        <v>51.294191919191924</v>
      </c>
      <c r="Y143" s="35">
        <f t="shared" si="49"/>
        <v>78.444014614227385</v>
      </c>
      <c r="Z143" s="35">
        <f t="shared" si="50"/>
        <v>79.233156028368796</v>
      </c>
      <c r="AA143" s="35">
        <f t="shared" si="51"/>
        <v>-4.4856812808940489</v>
      </c>
      <c r="AB143" s="35">
        <f t="shared" si="52"/>
        <v>-4.4856812808940418</v>
      </c>
      <c r="AC143" s="35">
        <f t="shared" si="53"/>
        <v>-4.4856812808940418</v>
      </c>
      <c r="AF143">
        <v>1.83</v>
      </c>
      <c r="AG143">
        <v>2.0099999999999998</v>
      </c>
      <c r="AJ143" t="s">
        <v>470</v>
      </c>
    </row>
    <row r="144" spans="1:36" ht="15" x14ac:dyDescent="0.25">
      <c r="A144">
        <v>1.88</v>
      </c>
      <c r="B144">
        <v>3.84</v>
      </c>
      <c r="C144">
        <v>3.96</v>
      </c>
      <c r="D144" s="20">
        <f t="shared" si="41"/>
        <v>4.4856812808940605E-2</v>
      </c>
      <c r="E144" s="17">
        <f>IF(OR($A144="",$B144="",$C144=""),"",A144*'MPTO_working_3-way'!$I143)</f>
        <v>1.9643308080808082</v>
      </c>
      <c r="F144" s="21">
        <f>IF(OR($A144="",$B144="",$C144=""),"",B144*'MPTO_working_3-way'!$I143)</f>
        <v>4.0122501611863317</v>
      </c>
      <c r="G144" s="22">
        <f>IF(OR($A144="",$B144="",$C144=""),"",C144*'MPTO_working_3-way'!$I143)</f>
        <v>4.1376329787234045</v>
      </c>
      <c r="H144" s="17">
        <f>IF(OR($A144="",$B144="",$C144=""),"",'MPTO_working_3-way'!E143)</f>
        <v>1.9343758254987637</v>
      </c>
      <c r="I144" s="21">
        <f>IF(OR($A144="",$B144="",$C144=""),"",'MPTO_working_3-way'!F143)</f>
        <v>4.0739105849734605</v>
      </c>
      <c r="J144" s="22">
        <f>IF(OR($A144="",$B144="",$C144=""),"",'MPTO_working_3-way'!G143)</f>
        <v>4.2092328568332382</v>
      </c>
      <c r="K144" s="17">
        <f>IF(OR($A144="",$B144="",$C144=""),"",'OddsRatio_working_3-way'!H143)</f>
        <v>1.9455796154852327</v>
      </c>
      <c r="L144" s="21">
        <f>IF(OR($A144="",$B144="",$C144=""),"",'OddsRatio_working_3-way'!I143)</f>
        <v>4.0516433045205247</v>
      </c>
      <c r="M144" s="22">
        <f>IF(OR($A144="",$B144="",$C144=""),"",'OddsRatio_working_3-way'!J143)</f>
        <v>4.18058597935942</v>
      </c>
      <c r="N144" s="23">
        <f t="shared" si="42"/>
        <v>50.907922224007706</v>
      </c>
      <c r="O144" s="24">
        <f t="shared" si="43"/>
        <v>24.923670255503776</v>
      </c>
      <c r="P144" s="24">
        <f t="shared" si="44"/>
        <v>24.168407520488508</v>
      </c>
      <c r="Q144" t="s">
        <v>375</v>
      </c>
      <c r="R144" t="s">
        <v>376</v>
      </c>
      <c r="S144" s="48" t="s">
        <v>467</v>
      </c>
      <c r="T144" s="35">
        <v>100</v>
      </c>
      <c r="U144" s="35">
        <f t="shared" si="45"/>
        <v>50.495049504950494</v>
      </c>
      <c r="V144" s="35">
        <f t="shared" si="46"/>
        <v>71.264367816091948</v>
      </c>
      <c r="W144" s="35">
        <f t="shared" si="47"/>
        <v>73.68421052631578</v>
      </c>
      <c r="X144" s="35">
        <f t="shared" si="48"/>
        <v>55.05142165759225</v>
      </c>
      <c r="Y144" s="35">
        <f t="shared" si="49"/>
        <v>75.820739968733704</v>
      </c>
      <c r="Z144" s="35">
        <f t="shared" si="50"/>
        <v>78.240582678957551</v>
      </c>
      <c r="AA144" s="35">
        <f t="shared" si="51"/>
        <v>-4.5563721526417567</v>
      </c>
      <c r="AB144" s="35">
        <f t="shared" si="52"/>
        <v>-4.5563721526417567</v>
      </c>
      <c r="AC144" s="35">
        <f t="shared" si="53"/>
        <v>-4.5563721526417709</v>
      </c>
      <c r="AF144">
        <v>1.79</v>
      </c>
      <c r="AG144">
        <v>2.0499999999999998</v>
      </c>
      <c r="AJ144" t="s">
        <v>470</v>
      </c>
    </row>
    <row r="145" spans="1:38" ht="15" x14ac:dyDescent="0.25">
      <c r="A145">
        <v>2.02</v>
      </c>
      <c r="B145">
        <v>3.48</v>
      </c>
      <c r="C145">
        <v>3.8</v>
      </c>
      <c r="D145" s="20">
        <f t="shared" si="41"/>
        <v>4.5563721526417522E-2</v>
      </c>
      <c r="E145" s="17">
        <f>IF(OR($A145="",$B145="",$C145=""),"",A145*'MPTO_working_3-way'!$I144)</f>
        <v>2.1120387174833635</v>
      </c>
      <c r="F145" s="21">
        <f>IF(OR($A145="",$B145="",$C145=""),"",B145*'MPTO_working_3-way'!$I144)</f>
        <v>3.6385617509119328</v>
      </c>
      <c r="G145" s="22">
        <f>IF(OR($A145="",$B145="",$C145=""),"",C145*'MPTO_working_3-way'!$I144)</f>
        <v>3.9731421418003863</v>
      </c>
      <c r="H145" s="17">
        <f>IF(OR($A145="",$B145="",$C145=""),"",'MPTO_working_3-way'!E144)</f>
        <v>2.083934210690555</v>
      </c>
      <c r="I145" s="21">
        <f>IF(OR($A145="",$B145="",$C145=""),"",'MPTO_working_3-way'!F144)</f>
        <v>3.6741956308044417</v>
      </c>
      <c r="J145" s="22">
        <f>IF(OR($A145="",$B145="",$C145=""),"",'MPTO_working_3-way'!G144)</f>
        <v>4.0327460989709971</v>
      </c>
      <c r="K145" s="17">
        <f>IF(OR($A145="",$B145="",$C145=""),"",'OddsRatio_working_3-way'!H144)</f>
        <v>2.0950144233491668</v>
      </c>
      <c r="L145" s="21">
        <f>IF(OR($A145="",$B145="",$C145=""),"",'OddsRatio_working_3-way'!I144)</f>
        <v>3.6623880097116999</v>
      </c>
      <c r="M145" s="22">
        <f>IF(OR($A145="",$B145="",$C145=""),"",'OddsRatio_working_3-way'!J144)</f>
        <v>4.0059219464486926</v>
      </c>
      <c r="N145" s="23">
        <f t="shared" si="42"/>
        <v>47.34761686526123</v>
      </c>
      <c r="O145" s="24">
        <f t="shared" si="43"/>
        <v>27.483386801099911</v>
      </c>
      <c r="P145" s="24">
        <f t="shared" si="44"/>
        <v>25.168996333638866</v>
      </c>
      <c r="Q145" t="s">
        <v>377</v>
      </c>
      <c r="R145" t="s">
        <v>378</v>
      </c>
      <c r="S145" s="48" t="s">
        <v>467</v>
      </c>
      <c r="T145" s="35">
        <v>100</v>
      </c>
      <c r="U145" s="35">
        <f t="shared" si="45"/>
        <v>55.357142857142868</v>
      </c>
      <c r="V145" s="35">
        <f t="shared" si="46"/>
        <v>72.67759562841529</v>
      </c>
      <c r="W145" s="35">
        <f t="shared" si="47"/>
        <v>69.696969696969703</v>
      </c>
      <c r="X145" s="35">
        <f t="shared" si="48"/>
        <v>57.625434674615008</v>
      </c>
      <c r="Y145" s="35">
        <f t="shared" si="49"/>
        <v>74.945887445887436</v>
      </c>
      <c r="Z145" s="35">
        <f t="shared" si="50"/>
        <v>71.965261514441835</v>
      </c>
      <c r="AA145" s="35">
        <f t="shared" si="51"/>
        <v>-2.2682918174721394</v>
      </c>
      <c r="AB145" s="35">
        <f t="shared" si="52"/>
        <v>-2.2682918174721465</v>
      </c>
      <c r="AC145" s="35">
        <f t="shared" si="53"/>
        <v>-2.2682918174721323</v>
      </c>
      <c r="AF145">
        <v>2.1800000000000002</v>
      </c>
      <c r="AG145">
        <v>1.7</v>
      </c>
      <c r="AJ145" t="s">
        <v>470</v>
      </c>
    </row>
    <row r="146" spans="1:38" ht="15" x14ac:dyDescent="0.25">
      <c r="A146">
        <v>2.2400000000000002</v>
      </c>
      <c r="B146">
        <v>3.66</v>
      </c>
      <c r="C146">
        <v>3.3</v>
      </c>
      <c r="D146" s="20">
        <f t="shared" si="41"/>
        <v>2.2682918174721456E-2</v>
      </c>
      <c r="E146" s="17">
        <f>IF(OR($A146="",$B146="",$C146=""),"",A146*'MPTO_working_3-way'!$I145)</f>
        <v>2.2908097367113762</v>
      </c>
      <c r="F146" s="21">
        <f>IF(OR($A146="",$B146="",$C146=""),"",B146*'MPTO_working_3-way'!$I145)</f>
        <v>3.7430194805194805</v>
      </c>
      <c r="G146" s="22">
        <f>IF(OR($A146="",$B146="",$C146=""),"",C146*'MPTO_working_3-way'!$I145)</f>
        <v>3.3748536299765806</v>
      </c>
      <c r="H146" s="17">
        <f>IF(OR($A146="",$B146="",$C146=""),"",'MPTO_working_3-way'!E145)</f>
        <v>2.278591545499872</v>
      </c>
      <c r="I146" s="21">
        <f>IF(OR($A146="",$B146="",$C146=""),"",'MPTO_working_3-way'!F145)</f>
        <v>3.7641663791280346</v>
      </c>
      <c r="J146" s="22">
        <f>IF(OR($A146="",$B146="",$C146=""),"",'MPTO_working_3-way'!G145)</f>
        <v>3.3844460234380467</v>
      </c>
      <c r="K146" s="17">
        <f>IF(OR($A146="",$B146="",$C146=""),"",'OddsRatio_working_3-way'!H145)</f>
        <v>2.2838030295064629</v>
      </c>
      <c r="L146" s="21">
        <f>IF(OR($A146="",$B146="",$C146=""),"",'OddsRatio_working_3-way'!I145)</f>
        <v>3.7539645632961229</v>
      </c>
      <c r="M146" s="22">
        <f>IF(OR($A146="",$B146="",$C146=""),"",'OddsRatio_working_3-way'!J145)</f>
        <v>3.3812475547297294</v>
      </c>
      <c r="N146" s="23">
        <f t="shared" si="42"/>
        <v>43.652686819620932</v>
      </c>
      <c r="O146" s="24">
        <f t="shared" si="43"/>
        <v>26.716398490696967</v>
      </c>
      <c r="P146" s="24">
        <f t="shared" si="44"/>
        <v>29.630914689682093</v>
      </c>
      <c r="Q146" t="s">
        <v>379</v>
      </c>
      <c r="R146" t="s">
        <v>380</v>
      </c>
      <c r="S146" s="48" t="s">
        <v>467</v>
      </c>
      <c r="T146" s="35">
        <v>100</v>
      </c>
      <c r="U146" s="35">
        <f t="shared" si="45"/>
        <v>25.373134328358205</v>
      </c>
      <c r="V146" s="35">
        <f t="shared" si="46"/>
        <v>82.394366197183103</v>
      </c>
      <c r="W146" s="35">
        <f t="shared" si="47"/>
        <v>89.733059548254616</v>
      </c>
      <c r="X146" s="35">
        <f t="shared" si="48"/>
        <v>27.872574254562281</v>
      </c>
      <c r="Y146" s="35">
        <f t="shared" si="49"/>
        <v>84.893806123387165</v>
      </c>
      <c r="Z146" s="35">
        <f t="shared" si="50"/>
        <v>92.232499474458677</v>
      </c>
      <c r="AA146" s="35">
        <f t="shared" si="51"/>
        <v>-2.4994399262040758</v>
      </c>
      <c r="AB146" s="35">
        <f t="shared" si="52"/>
        <v>-2.4994399262040616</v>
      </c>
      <c r="AC146" s="35">
        <f t="shared" si="53"/>
        <v>-2.4994399262040616</v>
      </c>
      <c r="AF146">
        <v>1.85</v>
      </c>
      <c r="AG146">
        <v>2.0699999999999998</v>
      </c>
      <c r="AJ146" t="s">
        <v>471</v>
      </c>
    </row>
    <row r="147" spans="1:38" ht="15" x14ac:dyDescent="0.25">
      <c r="A147">
        <v>1.34</v>
      </c>
      <c r="B147">
        <v>5.68</v>
      </c>
      <c r="C147">
        <v>9.74</v>
      </c>
      <c r="D147" s="20">
        <f t="shared" si="41"/>
        <v>2.4994399262040723E-2</v>
      </c>
      <c r="E147" s="17">
        <f>IF(OR($A147="",$B147="",$C147=""),"",A147*'MPTO_working_3-way'!$I146)</f>
        <v>1.3734924950111347</v>
      </c>
      <c r="F147" s="21">
        <f>IF(OR($A147="",$B147="",$C147=""),"",B147*'MPTO_working_3-way'!$I146)</f>
        <v>5.8219681878083911</v>
      </c>
      <c r="G147" s="22">
        <f>IF(OR($A147="",$B147="",$C147=""),"",C147*'MPTO_working_3-way'!$I146)</f>
        <v>9.9834454488122777</v>
      </c>
      <c r="H147" s="17">
        <f>IF(OR($A147="",$B147="",$C147=""),"",'MPTO_working_3-way'!E146)</f>
        <v>1.3551288824449104</v>
      </c>
      <c r="I147" s="21">
        <f>IF(OR($A147="",$B147="",$C147=""),"",'MPTO_working_3-way'!F146)</f>
        <v>5.9621449723938902</v>
      </c>
      <c r="J147" s="22">
        <f>IF(OR($A147="",$B147="",$C147=""),"",'MPTO_working_3-way'!G146)</f>
        <v>10.600189278826319</v>
      </c>
      <c r="K147" s="17">
        <f>IF(OR($A147="",$B147="",$C147=""),"",'OddsRatio_working_3-way'!H146)</f>
        <v>1.3606260245654014</v>
      </c>
      <c r="L147" s="21">
        <f>IF(OR($A147="",$B147="",$C147=""),"",'OddsRatio_working_3-way'!I146)</f>
        <v>5.9639111616649361</v>
      </c>
      <c r="M147" s="22">
        <f>IF(OR($A147="",$B147="",$C147=""),"",'OddsRatio_working_3-way'!J146)</f>
        <v>10.270210160887084</v>
      </c>
      <c r="N147" s="23">
        <f t="shared" si="42"/>
        <v>72.807096044008105</v>
      </c>
      <c r="O147" s="24">
        <f t="shared" si="43"/>
        <v>17.176321954044166</v>
      </c>
      <c r="P147" s="24">
        <f t="shared" si="44"/>
        <v>10.016582001947725</v>
      </c>
      <c r="Q147" t="s">
        <v>381</v>
      </c>
      <c r="R147" t="s">
        <v>382</v>
      </c>
      <c r="S147" s="48" t="s">
        <v>467</v>
      </c>
      <c r="T147" s="35">
        <v>100</v>
      </c>
      <c r="U147" s="35">
        <f t="shared" si="45"/>
        <v>67.948717948717942</v>
      </c>
      <c r="V147" s="35">
        <f t="shared" si="46"/>
        <v>70.674486803519059</v>
      </c>
      <c r="W147" s="35">
        <f t="shared" si="47"/>
        <v>58.677685950413228</v>
      </c>
      <c r="X147" s="35">
        <f t="shared" si="48"/>
        <v>70.647827246067706</v>
      </c>
      <c r="Y147" s="35">
        <f t="shared" si="49"/>
        <v>73.373596100868824</v>
      </c>
      <c r="Z147" s="35">
        <f t="shared" si="50"/>
        <v>61.376795247762985</v>
      </c>
      <c r="AA147" s="35">
        <f t="shared" si="51"/>
        <v>-2.6991092973497643</v>
      </c>
      <c r="AB147" s="35">
        <f t="shared" si="52"/>
        <v>-2.6991092973497643</v>
      </c>
      <c r="AC147" s="35">
        <f t="shared" si="53"/>
        <v>-2.6991092973497572</v>
      </c>
      <c r="AD147" s="36"/>
      <c r="AE147" s="36"/>
      <c r="AF147">
        <v>1.6</v>
      </c>
      <c r="AG147">
        <v>2.48</v>
      </c>
      <c r="AI147" s="36"/>
      <c r="AJ147" t="s">
        <v>471</v>
      </c>
      <c r="AK147" s="35"/>
      <c r="AL147" s="35"/>
    </row>
    <row r="148" spans="1:38" ht="15" x14ac:dyDescent="0.25">
      <c r="A148">
        <v>3.12</v>
      </c>
      <c r="B148">
        <v>3.41</v>
      </c>
      <c r="C148">
        <v>2.42</v>
      </c>
      <c r="D148" s="20">
        <f t="shared" si="41"/>
        <v>2.6991092973497555E-2</v>
      </c>
      <c r="E148" s="17">
        <f>IF(OR($A148="",$B148="",$C148=""),"",A148*'MPTO_working_3-way'!$I147)</f>
        <v>3.2042122100773125</v>
      </c>
      <c r="F148" s="21">
        <f>IF(OR($A148="",$B148="",$C148=""),"",B148*'MPTO_working_3-way'!$I147)</f>
        <v>3.5020396270396268</v>
      </c>
      <c r="G148" s="22">
        <f>IF(OR($A148="",$B148="",$C148=""),"",C148*'MPTO_working_3-way'!$I147)</f>
        <v>2.4853184449958641</v>
      </c>
      <c r="H148" s="17">
        <f>IF(OR($A148="",$B148="",$C148=""),"",'MPTO_working_3-way'!E147)</f>
        <v>3.2101101569700243</v>
      </c>
      <c r="I148" s="21">
        <f>IF(OR($A148="",$B148="",$C148=""),"",'MPTO_working_3-way'!F147)</f>
        <v>3.5179296441325349</v>
      </c>
      <c r="J148" s="22">
        <f>IF(OR($A148="",$B148="",$C148=""),"",'MPTO_working_3-way'!G147)</f>
        <v>2.4738629605724864</v>
      </c>
      <c r="K148" s="17">
        <f>IF(OR($A148="",$B148="",$C148=""),"",'OddsRatio_working_3-way'!H147)</f>
        <v>3.208052253766752</v>
      </c>
      <c r="L148" s="21">
        <f>IF(OR($A148="",$B148="",$C148=""),"",'OddsRatio_working_3-way'!I147)</f>
        <v>3.5100971375367327</v>
      </c>
      <c r="M148" s="22">
        <f>IF(OR($A148="",$B148="",$C148=""),"",'OddsRatio_working_3-way'!J147)</f>
        <v>2.4789783963909375</v>
      </c>
      <c r="N148" s="23">
        <f t="shared" si="42"/>
        <v>31.208919211248858</v>
      </c>
      <c r="O148" s="24">
        <f t="shared" si="43"/>
        <v>28.554788251934436</v>
      </c>
      <c r="P148" s="24">
        <f t="shared" si="44"/>
        <v>40.236292536816705</v>
      </c>
      <c r="Q148" t="s">
        <v>383</v>
      </c>
      <c r="R148" t="s">
        <v>384</v>
      </c>
      <c r="S148" s="48" t="s">
        <v>467</v>
      </c>
      <c r="T148" s="35">
        <v>100</v>
      </c>
      <c r="U148" s="35">
        <f t="shared" si="45"/>
        <v>49.494949494949495</v>
      </c>
      <c r="V148" s="35">
        <f t="shared" si="46"/>
        <v>74.937343358395992</v>
      </c>
      <c r="W148" s="35">
        <f t="shared" si="47"/>
        <v>72.602739726027394</v>
      </c>
      <c r="X148" s="35">
        <f t="shared" si="48"/>
        <v>52.459916915576613</v>
      </c>
      <c r="Y148" s="35">
        <f t="shared" si="49"/>
        <v>77.902310779023111</v>
      </c>
      <c r="Z148" s="35">
        <f t="shared" si="50"/>
        <v>75.567707146654513</v>
      </c>
      <c r="AA148" s="35">
        <f t="shared" si="51"/>
        <v>-2.9649674206271186</v>
      </c>
      <c r="AB148" s="35">
        <f t="shared" si="52"/>
        <v>-2.9649674206271186</v>
      </c>
      <c r="AC148" s="35">
        <f t="shared" si="53"/>
        <v>-2.9649674206271186</v>
      </c>
      <c r="AD148" s="36"/>
      <c r="AE148" s="36"/>
      <c r="AF148">
        <v>1.92</v>
      </c>
      <c r="AG148">
        <v>1.97</v>
      </c>
      <c r="AI148" s="36"/>
      <c r="AJ148" t="s">
        <v>472</v>
      </c>
      <c r="AK148" s="35"/>
      <c r="AL148" s="35"/>
    </row>
    <row r="149" spans="1:38" ht="15" x14ac:dyDescent="0.25">
      <c r="A149">
        <v>1.98</v>
      </c>
      <c r="B149">
        <v>3.99</v>
      </c>
      <c r="C149">
        <v>3.65</v>
      </c>
      <c r="D149" s="20">
        <f t="shared" si="41"/>
        <v>2.9649674206271293E-2</v>
      </c>
      <c r="E149" s="17">
        <f>IF(OR($A149="",$B149="",$C149=""),"",A149*'MPTO_working_3-way'!$I148)</f>
        <v>2.0387063549284172</v>
      </c>
      <c r="F149" s="21">
        <f>IF(OR($A149="",$B149="",$C149=""),"",B149*'MPTO_working_3-way'!$I148)</f>
        <v>4.1083022000830223</v>
      </c>
      <c r="G149" s="22">
        <f>IF(OR($A149="",$B149="",$C149=""),"",C149*'MPTO_working_3-way'!$I148)</f>
        <v>3.7582213108528899</v>
      </c>
      <c r="H149" s="17">
        <f>IF(OR($A149="",$B149="",$C149=""),"",'MPTO_working_3-way'!E148)</f>
        <v>2.0195195437058908</v>
      </c>
      <c r="I149" s="21">
        <f>IF(OR($A149="",$B149="",$C149=""),"",'MPTO_working_3-way'!F148)</f>
        <v>4.1538012765755177</v>
      </c>
      <c r="J149" s="22">
        <f>IF(OR($A149="",$B149="",$C149=""),"",'MPTO_working_3-way'!G148)</f>
        <v>3.7865968239877827</v>
      </c>
      <c r="K149" s="17">
        <f>IF(OR($A149="",$B149="",$C149=""),"",'OddsRatio_working_3-way'!H148)</f>
        <v>2.0270418107749952</v>
      </c>
      <c r="L149" s="21">
        <f>IF(OR($A149="",$B149="",$C149=""),"",'OddsRatio_working_3-way'!I148)</f>
        <v>4.1335255247114659</v>
      </c>
      <c r="M149" s="22">
        <f>IF(OR($A149="",$B149="",$C149=""),"",'OddsRatio_working_3-way'!J148)</f>
        <v>3.7772048964834064</v>
      </c>
      <c r="N149" s="23">
        <f t="shared" si="42"/>
        <v>49.05071284947811</v>
      </c>
      <c r="O149" s="24">
        <f t="shared" si="43"/>
        <v>24.340955248613199</v>
      </c>
      <c r="P149" s="24">
        <f t="shared" si="44"/>
        <v>26.608331901908677</v>
      </c>
      <c r="Q149" t="s">
        <v>385</v>
      </c>
      <c r="R149" t="s">
        <v>386</v>
      </c>
      <c r="S149" s="48" t="s">
        <v>467</v>
      </c>
      <c r="T149" s="35">
        <v>100</v>
      </c>
      <c r="U149" s="35">
        <f t="shared" si="45"/>
        <v>43.820224719101127</v>
      </c>
      <c r="V149" s="35">
        <f t="shared" si="46"/>
        <v>72.67759562841529</v>
      </c>
      <c r="W149" s="35">
        <f t="shared" si="47"/>
        <v>80.50682261208577</v>
      </c>
      <c r="X149" s="35">
        <f t="shared" si="48"/>
        <v>46.815581759498926</v>
      </c>
      <c r="Y149" s="35">
        <f t="shared" si="49"/>
        <v>75.67295266881311</v>
      </c>
      <c r="Z149" s="35">
        <f t="shared" si="50"/>
        <v>83.502179652483576</v>
      </c>
      <c r="AA149" s="35">
        <f t="shared" si="51"/>
        <v>-2.9953570403977992</v>
      </c>
      <c r="AB149" s="35">
        <f t="shared" si="52"/>
        <v>-2.9953570403978205</v>
      </c>
      <c r="AC149" s="35">
        <f t="shared" si="53"/>
        <v>-2.9953570403978063</v>
      </c>
      <c r="AD149" s="36"/>
      <c r="AE149" s="36"/>
      <c r="AF149">
        <v>1.63</v>
      </c>
      <c r="AG149">
        <v>2.39</v>
      </c>
      <c r="AI149" s="36"/>
      <c r="AJ149" t="s">
        <v>472</v>
      </c>
      <c r="AK149" s="35"/>
      <c r="AL149" s="35"/>
    </row>
    <row r="150" spans="1:38" ht="15" x14ac:dyDescent="0.25">
      <c r="A150">
        <v>1.78</v>
      </c>
      <c r="B150">
        <v>3.66</v>
      </c>
      <c r="C150">
        <v>5.13</v>
      </c>
      <c r="D150" s="20">
        <f t="shared" si="41"/>
        <v>2.9953570403978169E-2</v>
      </c>
      <c r="E150" s="17">
        <f>IF(OR($A150="",$B150="",$C150=""),"",A150*'MPTO_working_3-way'!$I149)</f>
        <v>1.8333173553190811</v>
      </c>
      <c r="F150" s="21">
        <f>IF(OR($A150="",$B150="",$C150=""),"",B150*'MPTO_working_3-way'!$I149)</f>
        <v>3.7696300676785603</v>
      </c>
      <c r="G150" s="22">
        <f>IF(OR($A150="",$B150="",$C150=""),"",C150*'MPTO_working_3-way'!$I149)</f>
        <v>5.2836618161724083</v>
      </c>
      <c r="H150" s="17">
        <f>IF(OR($A150="",$B150="",$C150=""),"",'MPTO_working_3-way'!E149)</f>
        <v>1.8122073680514181</v>
      </c>
      <c r="I150" s="21">
        <f>IF(OR($A150="",$B150="",$C150=""),"",'MPTO_working_3-way'!F149)</f>
        <v>3.7988216931046139</v>
      </c>
      <c r="J150" s="22">
        <f>IF(OR($A150="",$B150="",$C150=""),"",'MPTO_working_3-way'!G149)</f>
        <v>5.4069471039820058</v>
      </c>
      <c r="K150" s="17">
        <f>IF(OR($A150="",$B150="",$C150=""),"",'OddsRatio_working_3-way'!H149)</f>
        <v>1.8200832456937071</v>
      </c>
      <c r="L150" s="21">
        <f>IF(OR($A150="",$B150="",$C150=""),"",'OddsRatio_working_3-way'!I149)</f>
        <v>3.7966941455708483</v>
      </c>
      <c r="M150" s="22">
        <f>IF(OR($A150="",$B150="",$C150=""),"",'OddsRatio_working_3-way'!J149)</f>
        <v>5.3422356470705257</v>
      </c>
      <c r="N150" s="23">
        <f t="shared" si="42"/>
        <v>54.545929928534079</v>
      </c>
      <c r="O150" s="24">
        <f t="shared" si="43"/>
        <v>26.527801987101267</v>
      </c>
      <c r="P150" s="24">
        <f t="shared" si="44"/>
        <v>18.926268084364647</v>
      </c>
      <c r="Q150" t="s">
        <v>387</v>
      </c>
      <c r="R150" t="s">
        <v>388</v>
      </c>
      <c r="S150" s="48" t="s">
        <v>467</v>
      </c>
      <c r="T150" s="35">
        <v>100</v>
      </c>
      <c r="U150" s="35">
        <f t="shared" si="45"/>
        <v>61.389961389961393</v>
      </c>
      <c r="V150" s="35">
        <f t="shared" si="46"/>
        <v>70.238095238095241</v>
      </c>
      <c r="W150" s="35">
        <f t="shared" si="47"/>
        <v>66.21621621621621</v>
      </c>
      <c r="X150" s="35">
        <f t="shared" si="48"/>
        <v>63.545688545688542</v>
      </c>
      <c r="Y150" s="35">
        <f t="shared" si="49"/>
        <v>72.39382239382239</v>
      </c>
      <c r="Z150" s="35">
        <f t="shared" si="50"/>
        <v>68.37194337194336</v>
      </c>
      <c r="AA150" s="35">
        <f t="shared" si="51"/>
        <v>-2.1557271557271491</v>
      </c>
      <c r="AB150" s="35">
        <f t="shared" si="52"/>
        <v>-2.1557271557271491</v>
      </c>
      <c r="AC150" s="35">
        <f t="shared" si="53"/>
        <v>-2.1557271557271491</v>
      </c>
      <c r="AD150" s="36"/>
      <c r="AE150" s="36"/>
      <c r="AF150">
        <v>2</v>
      </c>
      <c r="AG150">
        <v>1.89</v>
      </c>
      <c r="AI150" s="36"/>
      <c r="AJ150" t="s">
        <v>472</v>
      </c>
      <c r="AK150" s="35"/>
      <c r="AL150" s="35"/>
    </row>
    <row r="151" spans="1:38" ht="15" x14ac:dyDescent="0.25">
      <c r="A151">
        <v>2.59</v>
      </c>
      <c r="B151">
        <v>3.36</v>
      </c>
      <c r="C151">
        <v>2.96</v>
      </c>
      <c r="D151" s="20">
        <f t="shared" si="41"/>
        <v>2.1557271557271385E-2</v>
      </c>
      <c r="E151" s="17">
        <f>IF(OR($A151="",$B151="",$C151=""),"",A151*'MPTO_working_3-way'!$I150)</f>
        <v>2.6458333333333326</v>
      </c>
      <c r="F151" s="21">
        <f>IF(OR($A151="",$B151="",$C151=""),"",B151*'MPTO_working_3-way'!$I150)</f>
        <v>3.4324324324324316</v>
      </c>
      <c r="G151" s="22">
        <f>IF(OR($A151="",$B151="",$C151=""),"",C151*'MPTO_working_3-way'!$I150)</f>
        <v>3.0238095238095233</v>
      </c>
      <c r="H151" s="17">
        <f>IF(OR($A151="",$B151="",$C151=""),"",'MPTO_working_3-way'!E150)</f>
        <v>2.6391168978205486</v>
      </c>
      <c r="I151" s="21">
        <f>IF(OR($A151="",$B151="",$C151=""),"",'MPTO_working_3-way'!F150)</f>
        <v>3.4431314623338247</v>
      </c>
      <c r="J151" s="22">
        <f>IF(OR($A151="",$B151="",$C151=""),"",'MPTO_working_3-way'!G150)</f>
        <v>3.0243269542653253</v>
      </c>
      <c r="K151" s="17">
        <f>IF(OR($A151="",$B151="",$C151=""),"",'OddsRatio_working_3-way'!H150)</f>
        <v>2.6422822644176307</v>
      </c>
      <c r="L151" s="21">
        <f>IF(OR($A151="",$B151="",$C151=""),"",'OddsRatio_working_3-way'!I150)</f>
        <v>3.4376013484437786</v>
      </c>
      <c r="M151" s="22">
        <f>IF(OR($A151="",$B151="",$C151=""),"",'OddsRatio_working_3-way'!J150)</f>
        <v>3.0244485775211043</v>
      </c>
      <c r="N151" s="23">
        <f t="shared" si="42"/>
        <v>37.795275590551192</v>
      </c>
      <c r="O151" s="24">
        <f t="shared" si="43"/>
        <v>29.133858267716544</v>
      </c>
      <c r="P151" s="24">
        <f t="shared" si="44"/>
        <v>33.070866141732289</v>
      </c>
      <c r="Q151" t="s">
        <v>389</v>
      </c>
      <c r="R151" t="s">
        <v>390</v>
      </c>
      <c r="S151" s="48" t="s">
        <v>467</v>
      </c>
      <c r="T151" s="35">
        <v>100</v>
      </c>
      <c r="U151" s="35">
        <f t="shared" si="45"/>
        <v>52.830188679245275</v>
      </c>
      <c r="V151" s="35">
        <f t="shared" si="46"/>
        <v>72.067039106145245</v>
      </c>
      <c r="W151" s="35">
        <f t="shared" si="47"/>
        <v>72.899728997289984</v>
      </c>
      <c r="X151" s="35">
        <f t="shared" si="48"/>
        <v>55.033231896564772</v>
      </c>
      <c r="Y151" s="35">
        <f t="shared" si="49"/>
        <v>74.270082323464749</v>
      </c>
      <c r="Z151" s="35">
        <f t="shared" si="50"/>
        <v>75.102772214609459</v>
      </c>
      <c r="AA151" s="35">
        <f t="shared" si="51"/>
        <v>-2.2030432173194967</v>
      </c>
      <c r="AB151" s="35">
        <f t="shared" si="52"/>
        <v>-2.2030432173195038</v>
      </c>
      <c r="AC151" s="35">
        <f t="shared" si="53"/>
        <v>-2.2030432173194754</v>
      </c>
      <c r="AD151" s="36"/>
      <c r="AE151" s="36"/>
      <c r="AF151">
        <v>2.08</v>
      </c>
      <c r="AG151">
        <v>1.84</v>
      </c>
      <c r="AI151" s="36"/>
      <c r="AJ151" t="s">
        <v>183</v>
      </c>
      <c r="AK151" s="35"/>
      <c r="AL151" s="35"/>
    </row>
    <row r="152" spans="1:38" ht="15" x14ac:dyDescent="0.25">
      <c r="A152">
        <v>2.12</v>
      </c>
      <c r="B152">
        <v>3.58</v>
      </c>
      <c r="C152">
        <v>3.69</v>
      </c>
      <c r="D152" s="20">
        <f t="shared" si="41"/>
        <v>2.2030432173195003E-2</v>
      </c>
      <c r="E152" s="17">
        <f>IF(OR($A152="",$B152="",$C152=""),"",A152*'MPTO_working_3-way'!$I151)</f>
        <v>2.1667045162071736</v>
      </c>
      <c r="F152" s="21">
        <f>IF(OR($A152="",$B152="",$C152=""),"",B152*'MPTO_working_3-way'!$I151)</f>
        <v>3.658868947180038</v>
      </c>
      <c r="G152" s="22">
        <f>IF(OR($A152="",$B152="",$C152=""),"",C152*'MPTO_working_3-way'!$I151)</f>
        <v>3.7712922947190894</v>
      </c>
      <c r="H152" s="17">
        <f>IF(OR($A152="",$B152="",$C152=""),"",'MPTO_working_3-way'!E151)</f>
        <v>2.1535264706503559</v>
      </c>
      <c r="I152" s="21">
        <f>IF(OR($A152="",$B152="",$C152=""),"",'MPTO_working_3-way'!F151)</f>
        <v>3.6766580498440713</v>
      </c>
      <c r="J152" s="22">
        <f>IF(OR($A152="",$B152="",$C152=""),"",'MPTO_working_3-way'!G151)</f>
        <v>3.7927744460230457</v>
      </c>
      <c r="K152" s="17">
        <f>IF(OR($A152="",$B152="",$C152=""),"",'OddsRatio_working_3-way'!H151)</f>
        <v>2.158932378681174</v>
      </c>
      <c r="L152" s="21">
        <f>IF(OR($A152="",$B152="",$C152=""),"",'OddsRatio_working_3-way'!I151)</f>
        <v>3.6696835151762763</v>
      </c>
      <c r="M152" s="22">
        <f>IF(OR($A152="",$B152="",$C152=""),"",'OddsRatio_working_3-way'!J151)</f>
        <v>3.7835072309396058</v>
      </c>
      <c r="N152" s="23">
        <f t="shared" si="42"/>
        <v>46.153039905529184</v>
      </c>
      <c r="O152" s="24">
        <f t="shared" si="43"/>
        <v>27.330850446849691</v>
      </c>
      <c r="P152" s="24">
        <f t="shared" si="44"/>
        <v>26.516109647621111</v>
      </c>
      <c r="Q152" t="s">
        <v>391</v>
      </c>
      <c r="R152" t="s">
        <v>392</v>
      </c>
      <c r="S152" s="48" t="s">
        <v>467</v>
      </c>
      <c r="T152" s="35">
        <v>100</v>
      </c>
      <c r="U152" s="35">
        <f t="shared" si="45"/>
        <v>56.331877729257641</v>
      </c>
      <c r="V152" s="35">
        <f t="shared" si="46"/>
        <v>69.040247678018574</v>
      </c>
      <c r="W152" s="35">
        <f t="shared" si="47"/>
        <v>72.375690607734811</v>
      </c>
      <c r="X152" s="35">
        <f t="shared" si="48"/>
        <v>58.584061714246616</v>
      </c>
      <c r="Y152" s="35">
        <f t="shared" si="49"/>
        <v>71.292431663007562</v>
      </c>
      <c r="Z152" s="35">
        <f t="shared" si="50"/>
        <v>74.627874592723785</v>
      </c>
      <c r="AA152" s="35">
        <f t="shared" si="51"/>
        <v>-2.2521839849889744</v>
      </c>
      <c r="AB152" s="35">
        <f t="shared" si="52"/>
        <v>-2.2521839849889886</v>
      </c>
      <c r="AC152" s="35">
        <f t="shared" si="53"/>
        <v>-2.2521839849889744</v>
      </c>
      <c r="AD152" s="36"/>
      <c r="AE152" s="36"/>
      <c r="AF152">
        <v>1.94</v>
      </c>
      <c r="AG152">
        <v>1.96</v>
      </c>
      <c r="AI152" s="36"/>
      <c r="AJ152" t="s">
        <v>473</v>
      </c>
      <c r="AK152" s="35"/>
      <c r="AL152" s="35"/>
    </row>
    <row r="153" spans="1:38" ht="15" x14ac:dyDescent="0.25">
      <c r="A153">
        <v>2.29</v>
      </c>
      <c r="B153">
        <v>3.23</v>
      </c>
      <c r="C153">
        <v>3.62</v>
      </c>
      <c r="D153" s="20">
        <f t="shared" si="41"/>
        <v>2.2521839849889869E-2</v>
      </c>
      <c r="E153" s="17">
        <f>IF(OR($A153="",$B153="",$C153=""),"",A153*'MPTO_working_3-way'!$I152)</f>
        <v>2.3415750132562478</v>
      </c>
      <c r="F153" s="21">
        <f>IF(OR($A153="",$B153="",$C153=""),"",B153*'MPTO_working_3-way'!$I152)</f>
        <v>3.3027455427151442</v>
      </c>
      <c r="G153" s="22">
        <f>IF(OR($A153="",$B153="",$C153=""),"",C153*'MPTO_working_3-way'!$I152)</f>
        <v>3.7015290602566013</v>
      </c>
      <c r="H153" s="17">
        <f>IF(OR($A153="",$B153="",$C153=""),"",'MPTO_working_3-way'!E152)</f>
        <v>2.3300575835871085</v>
      </c>
      <c r="I153" s="21">
        <f>IF(OR($A153="",$B153="",$C153=""),"",'MPTO_working_3-way'!F152)</f>
        <v>3.3102691075882271</v>
      </c>
      <c r="J153" s="22">
        <f>IF(OR($A153="",$B153="",$C153=""),"",'MPTO_working_3-way'!G152)</f>
        <v>3.7211266530393634</v>
      </c>
      <c r="K153" s="17">
        <f>IF(OR($A153="",$B153="",$C153=""),"",'OddsRatio_working_3-way'!H152)</f>
        <v>2.3350461387165975</v>
      </c>
      <c r="L153" s="21">
        <f>IF(OR($A153="",$B153="",$C153=""),"",'OddsRatio_working_3-way'!I152)</f>
        <v>3.3078704568511728</v>
      </c>
      <c r="M153" s="22">
        <f>IF(OR($A153="",$B153="",$C153=""),"",'OddsRatio_working_3-way'!J152)</f>
        <v>3.7114890569282832</v>
      </c>
      <c r="N153" s="23">
        <f t="shared" si="42"/>
        <v>42.706297869542823</v>
      </c>
      <c r="O153" s="24">
        <f t="shared" si="43"/>
        <v>30.277839666022622</v>
      </c>
      <c r="P153" s="24">
        <f t="shared" si="44"/>
        <v>27.015862464434548</v>
      </c>
      <c r="Q153" t="s">
        <v>393</v>
      </c>
      <c r="R153" t="s">
        <v>394</v>
      </c>
      <c r="S153" s="48" t="s">
        <v>467</v>
      </c>
      <c r="T153" s="35">
        <v>100</v>
      </c>
      <c r="U153" s="35">
        <f t="shared" si="45"/>
        <v>62.264150943396231</v>
      </c>
      <c r="V153" s="35">
        <f t="shared" si="46"/>
        <v>69.135802469135797</v>
      </c>
      <c r="W153" s="35">
        <f t="shared" si="47"/>
        <v>66.442953020134226</v>
      </c>
      <c r="X153" s="35">
        <f t="shared" si="48"/>
        <v>64.421244510729963</v>
      </c>
      <c r="Y153" s="35">
        <f t="shared" si="49"/>
        <v>71.292896036469557</v>
      </c>
      <c r="Z153" s="35">
        <f t="shared" si="50"/>
        <v>68.600046587467972</v>
      </c>
      <c r="AA153" s="35">
        <f t="shared" si="51"/>
        <v>-2.1570935673337317</v>
      </c>
      <c r="AB153" s="35">
        <f t="shared" si="52"/>
        <v>-2.1570935673337601</v>
      </c>
      <c r="AC153" s="35">
        <f t="shared" si="53"/>
        <v>-2.1570935673337459</v>
      </c>
      <c r="AD153" s="36"/>
      <c r="AE153" s="36"/>
      <c r="AF153">
        <v>2.48</v>
      </c>
      <c r="AG153">
        <v>1.6</v>
      </c>
      <c r="AI153" s="36"/>
      <c r="AJ153" t="s">
        <v>473</v>
      </c>
      <c r="AK153" s="35"/>
      <c r="AL153" s="35"/>
    </row>
    <row r="154" spans="1:38" s="35" customFormat="1" ht="15" x14ac:dyDescent="0.25">
      <c r="A154">
        <v>2.65</v>
      </c>
      <c r="B154">
        <v>3.24</v>
      </c>
      <c r="C154">
        <v>2.98</v>
      </c>
      <c r="D154" s="20">
        <f t="shared" si="41"/>
        <v>2.1570935673337344E-2</v>
      </c>
      <c r="E154" s="17">
        <f>IF(OR($A154="",$B154="",$C154=""),"",A154*'MPTO_working_3-way'!$I153)</f>
        <v>2.7071629795343437</v>
      </c>
      <c r="F154" s="21">
        <f>IF(OR($A154="",$B154="",$C154=""),"",B154*'MPTO_working_3-way'!$I153)</f>
        <v>3.3098898315816134</v>
      </c>
      <c r="G154" s="22">
        <f>IF(OR($A154="",$B154="",$C154=""),"",C154*'MPTO_working_3-way'!$I153)</f>
        <v>3.0442813883065454</v>
      </c>
      <c r="H154" s="17">
        <f>IF(OR($A154="",$B154="",$C154=""),"",'MPTO_working_3-way'!E153)</f>
        <v>2.7014747825695222</v>
      </c>
      <c r="I154" s="21">
        <f>IF(OR($A154="",$B154="",$C154=""),"",'MPTO_working_3-way'!F153)</f>
        <v>3.3172814130898898</v>
      </c>
      <c r="J154" s="22">
        <f>IF(OR($A154="",$B154="",$C154=""),"",'MPTO_working_3-way'!G153)</f>
        <v>3.0452509870634383</v>
      </c>
      <c r="K154" s="17">
        <f>IF(OR($A154="",$B154="",$C154=""),"",'OddsRatio_working_3-way'!H153)</f>
        <v>2.7041650790772898</v>
      </c>
      <c r="L154" s="21">
        <f>IF(OR($A154="",$B154="",$C154=""),"",'OddsRatio_working_3-way'!I153)</f>
        <v>3.3135331982625034</v>
      </c>
      <c r="M154" s="22">
        <f>IF(OR($A154="",$B154="",$C154=""),"",'OddsRatio_working_3-way'!J153)</f>
        <v>3.0449980948927475</v>
      </c>
      <c r="N154" s="23">
        <f t="shared" si="42"/>
        <v>36.939039413578598</v>
      </c>
      <c r="O154" s="24">
        <f t="shared" si="43"/>
        <v>30.212485940118295</v>
      </c>
      <c r="P154" s="24">
        <f t="shared" si="44"/>
        <v>32.848474646303117</v>
      </c>
      <c r="Q154" t="s">
        <v>395</v>
      </c>
      <c r="R154" t="s">
        <v>396</v>
      </c>
      <c r="S154" s="48" t="s">
        <v>467</v>
      </c>
      <c r="T154" s="35">
        <v>100</v>
      </c>
      <c r="U154" s="35">
        <f t="shared" si="45"/>
        <v>71.910112359550567</v>
      </c>
      <c r="V154" s="35">
        <f t="shared" si="46"/>
        <v>70.674486803519059</v>
      </c>
      <c r="W154" s="35">
        <f t="shared" si="47"/>
        <v>55.156950672645742</v>
      </c>
      <c r="X154" s="35">
        <f t="shared" si="48"/>
        <v>74.168562523835192</v>
      </c>
      <c r="Y154" s="35">
        <f t="shared" si="49"/>
        <v>72.932936967803698</v>
      </c>
      <c r="Z154" s="35">
        <f t="shared" si="50"/>
        <v>57.415400836930374</v>
      </c>
      <c r="AA154" s="35">
        <f t="shared" si="51"/>
        <v>-2.2584501642846249</v>
      </c>
      <c r="AB154" s="35">
        <f t="shared" si="52"/>
        <v>-2.2584501642846391</v>
      </c>
      <c r="AC154" s="35">
        <f t="shared" si="53"/>
        <v>-2.258450164284632</v>
      </c>
      <c r="AD154" s="36"/>
      <c r="AE154" s="36"/>
      <c r="AF154">
        <v>2.25</v>
      </c>
      <c r="AG154">
        <v>1.71</v>
      </c>
      <c r="AH154" s="36"/>
      <c r="AI154" s="36"/>
      <c r="AJ154" t="s">
        <v>473</v>
      </c>
    </row>
    <row r="155" spans="1:38" ht="15" x14ac:dyDescent="0.25">
      <c r="A155">
        <v>3.56</v>
      </c>
      <c r="B155">
        <v>3.41</v>
      </c>
      <c r="C155">
        <v>2.23</v>
      </c>
      <c r="D155" s="20">
        <f t="shared" si="41"/>
        <v>2.2584501642846311E-2</v>
      </c>
      <c r="E155" s="17">
        <f>IF(OR($A155="",$B155="",$C155=""),"",A155*'MPTO_working_3-way'!$I154)</f>
        <v>3.6404008258485328</v>
      </c>
      <c r="F155" s="21">
        <f>IF(OR($A155="",$B155="",$C155=""),"",B155*'MPTO_working_3-way'!$I154)</f>
        <v>3.487013150602106</v>
      </c>
      <c r="G155" s="22">
        <f>IF(OR($A155="",$B155="",$C155=""),"",C155*'MPTO_working_3-way'!$I154)</f>
        <v>2.2803634386635472</v>
      </c>
      <c r="H155" s="17">
        <f>IF(OR($A155="",$B155="",$C155=""),"",'MPTO_working_3-way'!E154)</f>
        <v>3.6580363820331478</v>
      </c>
      <c r="I155" s="21">
        <f>IF(OR($A155="",$B155="",$C155=""),"",'MPTO_working_3-way'!F154)</f>
        <v>3.4998446886982326</v>
      </c>
      <c r="J155" s="22">
        <f>IF(OR($A155="",$B155="",$C155=""),"",'MPTO_working_3-way'!G154)</f>
        <v>2.2680760361096226</v>
      </c>
      <c r="K155" s="17">
        <f>IF(OR($A155="",$B155="",$C155=""),"",'OddsRatio_working_3-way'!H154)</f>
        <v>3.650074894823367</v>
      </c>
      <c r="L155" s="21">
        <f>IF(OR($A155="",$B155="",$C155=""),"",'OddsRatio_working_3-way'!I154)</f>
        <v>3.4947970689548109</v>
      </c>
      <c r="M155" s="22">
        <f>IF(OR($A155="",$B155="",$C155=""),"",'OddsRatio_working_3-way'!J154)</f>
        <v>2.2732781721221644</v>
      </c>
      <c r="N155" s="23">
        <f t="shared" si="42"/>
        <v>27.46950261354565</v>
      </c>
      <c r="O155" s="24">
        <f t="shared" si="43"/>
        <v>28.677838505637094</v>
      </c>
      <c r="P155" s="24">
        <f t="shared" si="44"/>
        <v>43.852658880817266</v>
      </c>
      <c r="Q155" t="s">
        <v>397</v>
      </c>
      <c r="R155" t="s">
        <v>398</v>
      </c>
      <c r="S155" s="48" t="s">
        <v>467</v>
      </c>
      <c r="T155" s="35">
        <v>100</v>
      </c>
      <c r="U155" s="35">
        <f t="shared" si="45"/>
        <v>53.703703703703695</v>
      </c>
      <c r="V155" s="35">
        <f t="shared" si="46"/>
        <v>71.671388101982998</v>
      </c>
      <c r="W155" s="35">
        <f t="shared" si="47"/>
        <v>72.375690607734811</v>
      </c>
      <c r="X155" s="35">
        <f t="shared" si="48"/>
        <v>55.952921290282198</v>
      </c>
      <c r="Y155" s="35">
        <f t="shared" si="49"/>
        <v>73.920605688561494</v>
      </c>
      <c r="Z155" s="35">
        <f t="shared" si="50"/>
        <v>74.624908194313292</v>
      </c>
      <c r="AA155" s="35">
        <f t="shared" si="51"/>
        <v>-2.2492175865785029</v>
      </c>
      <c r="AB155" s="35">
        <f t="shared" si="52"/>
        <v>-2.2492175865784958</v>
      </c>
      <c r="AC155" s="35">
        <f t="shared" si="53"/>
        <v>-2.2492175865784816</v>
      </c>
      <c r="AD155" s="36"/>
      <c r="AE155" s="36"/>
      <c r="AF155">
        <v>2.14</v>
      </c>
      <c r="AG155">
        <v>1.78</v>
      </c>
      <c r="AI155" s="36"/>
      <c r="AJ155" t="s">
        <v>473</v>
      </c>
      <c r="AK155" s="35"/>
      <c r="AL155" s="35"/>
    </row>
    <row r="156" spans="1:38" ht="15" x14ac:dyDescent="0.25">
      <c r="A156">
        <v>2.16</v>
      </c>
      <c r="B156">
        <v>3.53</v>
      </c>
      <c r="C156">
        <v>3.62</v>
      </c>
      <c r="D156" s="20">
        <f t="shared" si="41"/>
        <v>2.249217586578478E-2</v>
      </c>
      <c r="E156" s="17">
        <f>IF(OR($A156="",$B156="",$C156=""),"",A156*'MPTO_working_3-way'!$I155)</f>
        <v>2.2085830998700953</v>
      </c>
      <c r="F156" s="21">
        <f>IF(OR($A156="",$B156="",$C156=""),"",B156*'MPTO_working_3-way'!$I155)</f>
        <v>3.6093973808062199</v>
      </c>
      <c r="G156" s="22">
        <f>IF(OR($A156="",$B156="",$C156=""),"",C156*'MPTO_working_3-way'!$I155)</f>
        <v>3.701421676634141</v>
      </c>
      <c r="H156" s="17">
        <f>IF(OR($A156="",$B156="",$C156=""),"",'MPTO_working_3-way'!E155)</f>
        <v>2.1955556328605379</v>
      </c>
      <c r="I156" s="21">
        <f>IF(OR($A156="",$B156="",$C156=""),"",'MPTO_working_3-way'!F155)</f>
        <v>3.6259640152357755</v>
      </c>
      <c r="J156" s="22">
        <f>IF(OR($A156="",$B156="",$C156=""),"",'MPTO_working_3-way'!G155)</f>
        <v>3.7209897411544097</v>
      </c>
      <c r="K156" s="17">
        <f>IF(OR($A156="",$B156="",$C156=""),"",'OddsRatio_working_3-way'!H155)</f>
        <v>2.2009606501376155</v>
      </c>
      <c r="L156" s="21">
        <f>IF(OR($A156="",$B156="",$C156=""),"",'OddsRatio_working_3-way'!I155)</f>
        <v>3.6193365903863515</v>
      </c>
      <c r="M156" s="22">
        <f>IF(OR($A156="",$B156="",$C156=""),"",'OddsRatio_working_3-way'!J155)</f>
        <v>3.712514571862545</v>
      </c>
      <c r="N156" s="23">
        <f t="shared" si="42"/>
        <v>45.277897854910606</v>
      </c>
      <c r="O156" s="24">
        <f t="shared" si="43"/>
        <v>27.705455911220088</v>
      </c>
      <c r="P156" s="24">
        <f t="shared" si="44"/>
        <v>27.016646233869313</v>
      </c>
      <c r="Q156" t="s">
        <v>399</v>
      </c>
      <c r="R156" t="s">
        <v>400</v>
      </c>
      <c r="S156" s="48" t="s">
        <v>467</v>
      </c>
      <c r="T156" s="35">
        <v>100</v>
      </c>
      <c r="U156" s="35">
        <f t="shared" si="45"/>
        <v>51.456310679611654</v>
      </c>
      <c r="V156" s="35">
        <f t="shared" si="46"/>
        <v>72.602739726027394</v>
      </c>
      <c r="W156" s="35">
        <f t="shared" si="47"/>
        <v>73.544973544973558</v>
      </c>
      <c r="X156" s="35">
        <f t="shared" si="48"/>
        <v>53.852286728999069</v>
      </c>
      <c r="Y156" s="35">
        <f t="shared" si="49"/>
        <v>74.998715775414809</v>
      </c>
      <c r="Z156" s="35">
        <f t="shared" si="50"/>
        <v>75.940949594360944</v>
      </c>
      <c r="AA156" s="35">
        <f t="shared" si="51"/>
        <v>-2.3959760493874143</v>
      </c>
      <c r="AB156" s="35">
        <f t="shared" si="52"/>
        <v>-2.3959760493874143</v>
      </c>
      <c r="AC156" s="35">
        <f t="shared" si="53"/>
        <v>-2.3959760493873858</v>
      </c>
      <c r="AD156" s="36"/>
      <c r="AE156" s="36"/>
      <c r="AF156">
        <v>1.74</v>
      </c>
      <c r="AG156">
        <v>2.21</v>
      </c>
      <c r="AI156" s="36"/>
      <c r="AJ156" t="s">
        <v>473</v>
      </c>
      <c r="AK156" s="35"/>
      <c r="AL156" s="35"/>
    </row>
    <row r="157" spans="1:38" ht="15" x14ac:dyDescent="0.25">
      <c r="A157">
        <v>2.06</v>
      </c>
      <c r="B157">
        <v>3.65</v>
      </c>
      <c r="C157">
        <v>3.78</v>
      </c>
      <c r="D157" s="20">
        <f t="shared" si="41"/>
        <v>2.395976049387416E-2</v>
      </c>
      <c r="E157" s="17">
        <f>IF(OR($A157="",$B157="",$C157=""),"",A157*'MPTO_working_3-way'!$I156)</f>
        <v>2.1093571066173809</v>
      </c>
      <c r="F157" s="21">
        <f>IF(OR($A157="",$B157="",$C157=""),"",B157*'MPTO_working_3-way'!$I156)</f>
        <v>3.7374531258026407</v>
      </c>
      <c r="G157" s="22">
        <f>IF(OR($A157="",$B157="",$C157=""),"",C157*'MPTO_working_3-way'!$I156)</f>
        <v>3.870567894666844</v>
      </c>
      <c r="H157" s="17">
        <f>IF(OR($A157="",$B157="",$C157=""),"",'MPTO_working_3-way'!E156)</f>
        <v>2.0944588089124005</v>
      </c>
      <c r="I157" s="21">
        <f>IF(OR($A157="",$B157="",$C157=""),"",'MPTO_working_3-way'!F156)</f>
        <v>3.7595961448749575</v>
      </c>
      <c r="J157" s="22">
        <f>IF(OR($A157="",$B157="",$C157=""),"",'MPTO_working_3-way'!G156)</f>
        <v>3.8976678573159105</v>
      </c>
      <c r="K157" s="17">
        <f>IF(OR($A157="",$B157="",$C157=""),"",'OddsRatio_working_3-way'!H156)</f>
        <v>2.1004560252848332</v>
      </c>
      <c r="L157" s="21">
        <f>IF(OR($A157="",$B157="",$C157=""),"",'OddsRatio_working_3-way'!I156)</f>
        <v>3.7511400632120835</v>
      </c>
      <c r="M157" s="22">
        <f>IF(OR($A157="",$B157="",$C157=""),"",'OddsRatio_working_3-way'!J156)</f>
        <v>3.8861016512187141</v>
      </c>
      <c r="N157" s="23">
        <f t="shared" si="42"/>
        <v>47.40780955784323</v>
      </c>
      <c r="O157" s="24">
        <f t="shared" si="43"/>
        <v>26.756188407988233</v>
      </c>
      <c r="P157" s="24">
        <f t="shared" si="44"/>
        <v>25.83600203416853</v>
      </c>
      <c r="Q157" t="s">
        <v>401</v>
      </c>
      <c r="R157" t="s">
        <v>402</v>
      </c>
      <c r="S157" s="48" t="s">
        <v>467</v>
      </c>
      <c r="T157" s="35">
        <v>100</v>
      </c>
      <c r="U157" s="35">
        <f t="shared" si="45"/>
        <v>64.412811387900362</v>
      </c>
      <c r="V157" s="35">
        <f t="shared" si="46"/>
        <v>73.333333333333329</v>
      </c>
      <c r="W157" s="35">
        <f t="shared" si="47"/>
        <v>60</v>
      </c>
      <c r="X157" s="35">
        <f t="shared" si="48"/>
        <v>66.666666666666671</v>
      </c>
      <c r="Y157" s="35">
        <f t="shared" si="49"/>
        <v>75.587188612099652</v>
      </c>
      <c r="Z157" s="35">
        <f t="shared" si="50"/>
        <v>62.253855278766309</v>
      </c>
      <c r="AA157" s="35">
        <f t="shared" si="51"/>
        <v>-2.2538552787663093</v>
      </c>
      <c r="AB157" s="35">
        <f t="shared" si="52"/>
        <v>-2.2538552787663235</v>
      </c>
      <c r="AC157" s="35">
        <f t="shared" si="53"/>
        <v>-2.2538552787663093</v>
      </c>
      <c r="AD157" s="36"/>
      <c r="AE157" s="36"/>
      <c r="AF157">
        <v>1.93</v>
      </c>
      <c r="AG157">
        <v>1.98</v>
      </c>
      <c r="AI157" s="36"/>
      <c r="AJ157" t="s">
        <v>473</v>
      </c>
      <c r="AK157" s="35"/>
      <c r="AL157" s="35"/>
    </row>
    <row r="158" spans="1:38" ht="15" x14ac:dyDescent="0.25">
      <c r="A158">
        <v>2.81</v>
      </c>
      <c r="B158">
        <v>3.75</v>
      </c>
      <c r="C158">
        <v>2.5</v>
      </c>
      <c r="D158" s="20">
        <f t="shared" si="41"/>
        <v>2.2538552787663146E-2</v>
      </c>
      <c r="E158" s="17">
        <f>IF(OR($A158="",$B158="",$C158=""),"",A158*'MPTO_working_3-way'!$I157)</f>
        <v>2.8733333333333335</v>
      </c>
      <c r="F158" s="21">
        <f>IF(OR($A158="",$B158="",$C158=""),"",B158*'MPTO_working_3-way'!$I157)</f>
        <v>3.8345195729537367</v>
      </c>
      <c r="G158" s="22">
        <f>IF(OR($A158="",$B158="",$C158=""),"",C158*'MPTO_working_3-way'!$I157)</f>
        <v>2.5563463819691581</v>
      </c>
      <c r="H158" s="17">
        <f>IF(OR($A158="",$B158="",$C158=""),"",'MPTO_working_3-way'!E157)</f>
        <v>2.8706015891032917</v>
      </c>
      <c r="I158" s="21">
        <f>IF(OR($A158="",$B158="",$C158=""),"",'MPTO_working_3-way'!F157)</f>
        <v>3.8587122368019529</v>
      </c>
      <c r="J158" s="22">
        <f>IF(OR($A158="",$B158="",$C158=""),"",'MPTO_working_3-way'!G157)</f>
        <v>2.5478541204916385</v>
      </c>
      <c r="K158" s="17">
        <f>IF(OR($A158="",$B158="",$C158=""),"",'OddsRatio_working_3-way'!H157)</f>
        <v>2.8727578409237999</v>
      </c>
      <c r="L158" s="21">
        <f>IF(OR($A158="",$B158="",$C158=""),"",'OddsRatio_working_3-way'!I157)</f>
        <v>3.8453503107958293</v>
      </c>
      <c r="M158" s="22">
        <f>IF(OR($A158="",$B158="",$C158=""),"",'OddsRatio_working_3-way'!J157)</f>
        <v>2.5520092604340894</v>
      </c>
      <c r="N158" s="23">
        <f t="shared" si="42"/>
        <v>34.802784222737813</v>
      </c>
      <c r="O158" s="24">
        <f t="shared" si="43"/>
        <v>26.078886310904871</v>
      </c>
      <c r="P158" s="24">
        <f t="shared" si="44"/>
        <v>39.118329466357302</v>
      </c>
      <c r="Q158" t="s">
        <v>403</v>
      </c>
      <c r="R158" t="s">
        <v>404</v>
      </c>
      <c r="S158" s="48" t="s">
        <v>467</v>
      </c>
      <c r="T158" s="35">
        <v>100</v>
      </c>
      <c r="U158" s="35">
        <f t="shared" si="45"/>
        <v>65.753424657534239</v>
      </c>
      <c r="V158" s="35">
        <f t="shared" si="46"/>
        <v>65.156794425087099</v>
      </c>
      <c r="W158" s="35">
        <f t="shared" si="47"/>
        <v>63.63636363636364</v>
      </c>
      <c r="X158" s="35">
        <f t="shared" si="48"/>
        <v>71.206841938549246</v>
      </c>
      <c r="Y158" s="35">
        <f t="shared" si="49"/>
        <v>70.610211706102106</v>
      </c>
      <c r="Z158" s="35">
        <f t="shared" si="50"/>
        <v>69.089780917378647</v>
      </c>
      <c r="AA158" s="35">
        <f t="shared" si="51"/>
        <v>-5.4534172810150068</v>
      </c>
      <c r="AB158" s="35">
        <f t="shared" si="52"/>
        <v>-5.4534172810150068</v>
      </c>
      <c r="AC158" s="35">
        <f t="shared" si="53"/>
        <v>-5.4534172810150068</v>
      </c>
      <c r="AD158" s="36"/>
      <c r="AE158" s="36"/>
      <c r="AF158">
        <v>1.64</v>
      </c>
      <c r="AG158">
        <v>2.38</v>
      </c>
      <c r="AI158" s="36"/>
      <c r="AJ158" t="s">
        <v>473</v>
      </c>
      <c r="AK158" s="35"/>
      <c r="AL158" s="35"/>
    </row>
    <row r="159" spans="1:38" ht="15" x14ac:dyDescent="0.25">
      <c r="A159">
        <v>2.92</v>
      </c>
      <c r="B159">
        <v>2.87</v>
      </c>
      <c r="C159">
        <v>2.75</v>
      </c>
      <c r="D159" s="20">
        <f t="shared" si="41"/>
        <v>5.453417281015005E-2</v>
      </c>
      <c r="E159" s="17">
        <f>IF(OR($A159="",$B159="",$C159=""),"",A159*'MPTO_working_3-way'!$I158)</f>
        <v>3.0792397846056381</v>
      </c>
      <c r="F159" s="21">
        <f>IF(OR($A159="",$B159="",$C159=""),"",B159*'MPTO_working_3-way'!$I158)</f>
        <v>3.0265130759651306</v>
      </c>
      <c r="G159" s="22">
        <f>IF(OR($A159="",$B159="",$C159=""),"",C159*'MPTO_working_3-way'!$I158)</f>
        <v>2.8999689752279125</v>
      </c>
      <c r="H159" s="17">
        <f>IF(OR($A159="",$B159="",$C159=""),"",'MPTO_working_3-way'!E158)</f>
        <v>3.0836815978091674</v>
      </c>
      <c r="I159" s="21">
        <f>IF(OR($A159="",$B159="",$C159=""),"",'MPTO_working_3-way'!F158)</f>
        <v>3.0279724261163565</v>
      </c>
      <c r="J159" s="22">
        <f>IF(OR($A159="",$B159="",$C159=""),"",'MPTO_working_3-way'!G158)</f>
        <v>2.8947053306760897</v>
      </c>
      <c r="K159" s="17">
        <f>IF(OR($A159="",$B159="",$C159=""),"",'OddsRatio_working_3-way'!H158)</f>
        <v>3.0815188742397699</v>
      </c>
      <c r="L159" s="21">
        <f>IF(OR($A159="",$B159="",$C159=""),"",'OddsRatio_working_3-way'!I158)</f>
        <v>3.0273126535564421</v>
      </c>
      <c r="M159" s="22">
        <f>IF(OR($A159="",$B159="",$C159=""),"",'OddsRatio_working_3-way'!J158)</f>
        <v>2.8972177239164565</v>
      </c>
      <c r="N159" s="23">
        <f t="shared" si="42"/>
        <v>32.475548185607487</v>
      </c>
      <c r="O159" s="24">
        <f t="shared" si="43"/>
        <v>33.041324286402038</v>
      </c>
      <c r="P159" s="24">
        <f t="shared" si="44"/>
        <v>34.48312752799049</v>
      </c>
      <c r="Q159" t="s">
        <v>405</v>
      </c>
      <c r="R159" t="s">
        <v>162</v>
      </c>
      <c r="S159" s="48" t="s">
        <v>467</v>
      </c>
      <c r="T159" s="35">
        <v>100</v>
      </c>
      <c r="U159" s="35">
        <f t="shared" si="45"/>
        <v>55.156950672645742</v>
      </c>
      <c r="V159" s="35">
        <f t="shared" si="46"/>
        <v>67.532467532467535</v>
      </c>
      <c r="W159" s="35">
        <f t="shared" si="47"/>
        <v>71.751412429378533</v>
      </c>
      <c r="X159" s="35">
        <f t="shared" si="48"/>
        <v>60.716120038153946</v>
      </c>
      <c r="Y159" s="35">
        <f t="shared" si="49"/>
        <v>73.091636897975732</v>
      </c>
      <c r="Z159" s="35">
        <f t="shared" si="50"/>
        <v>77.31058179488673</v>
      </c>
      <c r="AA159" s="35">
        <f t="shared" si="51"/>
        <v>-5.559169365508204</v>
      </c>
      <c r="AB159" s="35">
        <f t="shared" si="52"/>
        <v>-5.5591693655081968</v>
      </c>
      <c r="AC159" s="35">
        <f t="shared" si="53"/>
        <v>-5.5591693655081968</v>
      </c>
      <c r="AD159" s="36"/>
      <c r="AE159" s="36"/>
      <c r="AF159">
        <v>2.33</v>
      </c>
      <c r="AG159">
        <v>1.6</v>
      </c>
      <c r="AI159" s="36"/>
      <c r="AJ159" t="s">
        <v>184</v>
      </c>
      <c r="AK159" s="35"/>
      <c r="AL159" s="35"/>
    </row>
    <row r="160" spans="1:38" ht="15" x14ac:dyDescent="0.25">
      <c r="A160">
        <v>2.23</v>
      </c>
      <c r="B160">
        <v>3.08</v>
      </c>
      <c r="C160">
        <v>3.54</v>
      </c>
      <c r="D160" s="20">
        <f t="shared" si="41"/>
        <v>5.5591693655081986E-2</v>
      </c>
      <c r="E160" s="17">
        <f>IF(OR($A160="",$B160="",$C160=""),"",A160*'MPTO_working_3-way'!$I159)</f>
        <v>2.3539694768508328</v>
      </c>
      <c r="F160" s="21">
        <f>IF(OR($A160="",$B160="",$C160=""),"",B160*'MPTO_working_3-way'!$I159)</f>
        <v>3.2512224164576526</v>
      </c>
      <c r="G160" s="22">
        <f>IF(OR($A160="",$B160="",$C160=""),"",C160*'MPTO_working_3-way'!$I159)</f>
        <v>3.7367945955389903</v>
      </c>
      <c r="H160" s="17">
        <f>IF(OR($A160="",$B160="",$C160=""),"",'MPTO_working_3-way'!E159)</f>
        <v>2.3261227397109296</v>
      </c>
      <c r="I160" s="21">
        <f>IF(OR($A160="",$B160="",$C160=""),"",'MPTO_working_3-way'!F159)</f>
        <v>3.2664285993206916</v>
      </c>
      <c r="J160" s="22">
        <f>IF(OR($A160="",$B160="",$C160=""),"",'MPTO_working_3-way'!G159)</f>
        <v>3.7885200931402943</v>
      </c>
      <c r="K160" s="17">
        <f>IF(OR($A160="",$B160="",$C160=""),"",'OddsRatio_working_3-way'!H159)</f>
        <v>2.3379189948644155</v>
      </c>
      <c r="L160" s="21">
        <f>IF(OR($A160="",$B160="",$C160=""),"",'OddsRatio_working_3-way'!I159)</f>
        <v>3.2624971620471412</v>
      </c>
      <c r="M160" s="22">
        <f>IF(OR($A160="",$B160="",$C160=""),"",'OddsRatio_working_3-way'!J159)</f>
        <v>3.7628571113460287</v>
      </c>
      <c r="N160" s="23">
        <f t="shared" si="42"/>
        <v>42.481434438045959</v>
      </c>
      <c r="O160" s="24">
        <f t="shared" si="43"/>
        <v>30.757661947026783</v>
      </c>
      <c r="P160" s="24">
        <f t="shared" si="44"/>
        <v>26.760903614927255</v>
      </c>
      <c r="Q160" t="s">
        <v>166</v>
      </c>
      <c r="R160" t="s">
        <v>168</v>
      </c>
      <c r="S160" s="48" t="s">
        <v>467</v>
      </c>
      <c r="T160" s="35">
        <v>100</v>
      </c>
      <c r="U160" s="35">
        <f t="shared" si="45"/>
        <v>32.885906040268459</v>
      </c>
      <c r="V160" s="35">
        <f t="shared" si="46"/>
        <v>75</v>
      </c>
      <c r="W160" s="35">
        <f t="shared" si="47"/>
        <v>86.052998605299862</v>
      </c>
      <c r="X160" s="35">
        <f t="shared" si="48"/>
        <v>38.947001394700145</v>
      </c>
      <c r="Y160" s="35">
        <f t="shared" si="49"/>
        <v>81.061095354431686</v>
      </c>
      <c r="Z160" s="35">
        <f t="shared" si="50"/>
        <v>92.114093959731548</v>
      </c>
      <c r="AA160" s="35">
        <f t="shared" si="51"/>
        <v>-6.0610953544316857</v>
      </c>
      <c r="AB160" s="35">
        <f t="shared" si="52"/>
        <v>-6.0610953544316857</v>
      </c>
      <c r="AC160" s="35">
        <f t="shared" si="53"/>
        <v>-6.0610953544316857</v>
      </c>
      <c r="AD160" s="36"/>
      <c r="AE160" s="36"/>
      <c r="AF160">
        <v>2.48</v>
      </c>
      <c r="AG160">
        <v>1.53</v>
      </c>
      <c r="AI160" s="36"/>
      <c r="AJ160" t="s">
        <v>184</v>
      </c>
      <c r="AK160" s="35"/>
      <c r="AL160" s="35"/>
    </row>
    <row r="161" spans="1:38" ht="15" x14ac:dyDescent="0.25">
      <c r="A161">
        <v>1.49</v>
      </c>
      <c r="B161">
        <v>4</v>
      </c>
      <c r="C161">
        <v>7.17</v>
      </c>
      <c r="D161" s="20">
        <f t="shared" si="41"/>
        <v>6.0610953544316892E-2</v>
      </c>
      <c r="E161" s="17">
        <f>IF(OR($A161="",$B161="",$C161=""),"",A161*'MPTO_working_3-way'!$I160)</f>
        <v>1.5803103207810321</v>
      </c>
      <c r="F161" s="21">
        <f>IF(OR($A161="",$B161="",$C161=""),"",B161*'MPTO_working_3-way'!$I160)</f>
        <v>4.2424438141772676</v>
      </c>
      <c r="G161" s="22">
        <f>IF(OR($A161="",$B161="",$C161=""),"",C161*'MPTO_working_3-way'!$I160)</f>
        <v>7.6045805369127519</v>
      </c>
      <c r="H161" s="17">
        <f>IF(OR($A161="",$B161="",$C161=""),"",'MPTO_working_3-way'!E160)</f>
        <v>1.5362462986774099</v>
      </c>
      <c r="I161" s="21">
        <f>IF(OR($A161="",$B161="",$C161=""),"",'MPTO_working_3-way'!F160)</f>
        <v>4.3516792374693658</v>
      </c>
      <c r="J161" s="22">
        <f>IF(OR($A161="",$B161="",$C161=""),"",'MPTO_working_3-way'!G160)</f>
        <v>8.3845937514306836</v>
      </c>
      <c r="K161" s="17">
        <f>IF(OR($A161="",$B161="",$C161=""),"",'OddsRatio_working_3-way'!H160)</f>
        <v>1.5503286894930588</v>
      </c>
      <c r="L161" s="21">
        <f>IF(OR($A161="",$B161="",$C161=""),"",'OddsRatio_working_3-way'!I160)</f>
        <v>4.3693593234268917</v>
      </c>
      <c r="M161" s="22">
        <f>IF(OR($A161="",$B161="",$C161=""),"",'OddsRatio_working_3-way'!J160)</f>
        <v>7.9296490085146383</v>
      </c>
      <c r="N161" s="23">
        <f t="shared" si="42"/>
        <v>63.27871094999702</v>
      </c>
      <c r="O161" s="24">
        <f t="shared" si="43"/>
        <v>23.571319828873889</v>
      </c>
      <c r="P161" s="24">
        <f t="shared" si="44"/>
        <v>13.149969221129087</v>
      </c>
      <c r="Q161" t="s">
        <v>406</v>
      </c>
      <c r="R161" t="s">
        <v>407</v>
      </c>
      <c r="S161" s="48" t="s">
        <v>467</v>
      </c>
      <c r="T161" s="35">
        <v>100</v>
      </c>
      <c r="U161" s="35">
        <f t="shared" si="45"/>
        <v>79.338842975206617</v>
      </c>
      <c r="V161" s="35">
        <f t="shared" si="46"/>
        <v>73.753280839895012</v>
      </c>
      <c r="W161" s="35">
        <f t="shared" si="47"/>
        <v>41.860465116279073</v>
      </c>
      <c r="X161" s="35">
        <f t="shared" si="48"/>
        <v>84.386254043825915</v>
      </c>
      <c r="Y161" s="35">
        <f t="shared" si="49"/>
        <v>78.800691908514324</v>
      </c>
      <c r="Z161" s="35">
        <f t="shared" si="50"/>
        <v>46.907876184898377</v>
      </c>
      <c r="AA161" s="35">
        <f t="shared" si="51"/>
        <v>-5.0474110686192972</v>
      </c>
      <c r="AB161" s="35">
        <f t="shared" si="52"/>
        <v>-5.0474110686193114</v>
      </c>
      <c r="AC161" s="35">
        <f t="shared" si="53"/>
        <v>-5.0474110686193043</v>
      </c>
      <c r="AD161" s="36"/>
      <c r="AE161" s="36"/>
      <c r="AF161">
        <v>2.11</v>
      </c>
      <c r="AG161">
        <v>1.71</v>
      </c>
      <c r="AI161" s="36"/>
      <c r="AJ161" t="s">
        <v>184</v>
      </c>
      <c r="AK161" s="35"/>
      <c r="AL161" s="35"/>
    </row>
    <row r="162" spans="1:38" ht="15" x14ac:dyDescent="0.25">
      <c r="A162">
        <v>4.84</v>
      </c>
      <c r="B162">
        <v>3.81</v>
      </c>
      <c r="C162">
        <v>1.72</v>
      </c>
      <c r="D162" s="20">
        <f t="shared" si="41"/>
        <v>5.0474110686193008E-2</v>
      </c>
      <c r="E162" s="17">
        <f>IF(OR($A162="",$B162="",$C162=""),"",A162*'MPTO_working_3-way'!$I161)</f>
        <v>5.0842946957211739</v>
      </c>
      <c r="F162" s="21">
        <f>IF(OR($A162="",$B162="",$C162=""),"",B162*'MPTO_working_3-way'!$I161)</f>
        <v>4.0023063617143952</v>
      </c>
      <c r="G162" s="22">
        <f>IF(OR($A162="",$B162="",$C162=""),"",C162*'MPTO_working_3-way'!$I161)</f>
        <v>1.8068154703802519</v>
      </c>
      <c r="H162" s="17">
        <f>IF(OR($A162="",$B162="",$C162=""),"",'MPTO_working_3-way'!E161)</f>
        <v>5.2690684948984101</v>
      </c>
      <c r="I162" s="21">
        <f>IF(OR($A162="",$B162="",$C162=""),"",'MPTO_working_3-way'!F161)</f>
        <v>4.0709569748426073</v>
      </c>
      <c r="J162" s="22">
        <f>IF(OR($A162="",$B162="",$C162=""),"",'MPTO_working_3-way'!G161)</f>
        <v>1.7712575182024342</v>
      </c>
      <c r="K162" s="17">
        <f>IF(OR($A162="",$B162="",$C162=""),"",'OddsRatio_working_3-way'!H161)</f>
        <v>5.1803199233887716</v>
      </c>
      <c r="L162" s="21">
        <f>IF(OR($A162="",$B162="",$C162=""),"",'OddsRatio_working_3-way'!I161)</f>
        <v>4.0590361939381392</v>
      </c>
      <c r="M162" s="22">
        <f>IF(OR($A162="",$B162="",$C162=""),"",'OddsRatio_working_3-way'!J161)</f>
        <v>1.7838099856353946</v>
      </c>
      <c r="N162" s="23">
        <f t="shared" si="42"/>
        <v>19.668411448328854</v>
      </c>
      <c r="O162" s="24">
        <f t="shared" si="43"/>
        <v>24.985593545908568</v>
      </c>
      <c r="P162" s="24">
        <f t="shared" si="44"/>
        <v>55.345995005762582</v>
      </c>
      <c r="Q162" t="s">
        <v>408</v>
      </c>
      <c r="R162" t="s">
        <v>172</v>
      </c>
      <c r="S162" s="48" t="s">
        <v>467</v>
      </c>
      <c r="T162" s="35">
        <v>100</v>
      </c>
      <c r="U162" s="35">
        <f t="shared" si="45"/>
        <v>72.29916897506925</v>
      </c>
      <c r="V162" s="35">
        <f t="shared" si="46"/>
        <v>70.501474926253692</v>
      </c>
      <c r="W162" s="35">
        <f t="shared" si="47"/>
        <v>52.606635071090047</v>
      </c>
      <c r="X162" s="35">
        <f t="shared" si="48"/>
        <v>76.891890002656254</v>
      </c>
      <c r="Y162" s="35">
        <f t="shared" si="49"/>
        <v>75.09419595384071</v>
      </c>
      <c r="Z162" s="35">
        <f t="shared" si="50"/>
        <v>57.199356098677058</v>
      </c>
      <c r="AA162" s="35">
        <f t="shared" si="51"/>
        <v>-4.5927210275870038</v>
      </c>
      <c r="AB162" s="35">
        <f t="shared" si="52"/>
        <v>-4.5927210275870181</v>
      </c>
      <c r="AC162" s="35">
        <f t="shared" si="53"/>
        <v>-4.592721027587011</v>
      </c>
      <c r="AD162" s="36"/>
      <c r="AE162" s="36"/>
      <c r="AF162">
        <v>1.96</v>
      </c>
      <c r="AG162">
        <v>1.88</v>
      </c>
      <c r="AI162" s="36"/>
      <c r="AJ162" t="s">
        <v>181</v>
      </c>
      <c r="AK162" s="35"/>
      <c r="AL162" s="35"/>
    </row>
    <row r="163" spans="1:38" ht="15" x14ac:dyDescent="0.25">
      <c r="A163">
        <v>3.61</v>
      </c>
      <c r="B163">
        <v>3.39</v>
      </c>
      <c r="C163">
        <v>2.11</v>
      </c>
      <c r="D163" s="20">
        <f t="shared" si="41"/>
        <v>4.5927210275870101E-2</v>
      </c>
      <c r="E163" s="17">
        <f>IF(OR($A163="",$B163="",$C163=""),"",A163*'MPTO_working_3-way'!$I162)</f>
        <v>3.775797229095891</v>
      </c>
      <c r="F163" s="21">
        <f>IF(OR($A163="",$B163="",$C163=""),"",B163*'MPTO_working_3-way'!$I162)</f>
        <v>3.5456932428351999</v>
      </c>
      <c r="G163" s="22">
        <f>IF(OR($A163="",$B163="",$C163=""),"",C163*'MPTO_working_3-way'!$I162)</f>
        <v>2.206906413682086</v>
      </c>
      <c r="H163" s="17">
        <f>IF(OR($A163="",$B163="",$C163=""),"",'MPTO_working_3-way'!E162)</f>
        <v>3.8211803725480222</v>
      </c>
      <c r="I163" s="21">
        <f>IF(OR($A163="",$B163="",$C163=""),"",'MPTO_working_3-way'!F162)</f>
        <v>3.5755637026076039</v>
      </c>
      <c r="J163" s="22">
        <f>IF(OR($A163="",$B163="",$C163=""),"",'MPTO_working_3-way'!G162)</f>
        <v>2.1804326356659209</v>
      </c>
      <c r="K163" s="17">
        <f>IF(OR($A163="",$B163="",$C163=""),"",'OddsRatio_working_3-way'!H162)</f>
        <v>3.8008526105357667</v>
      </c>
      <c r="L163" s="21">
        <f>IF(OR($A163="",$B163="",$C163=""),"",'OddsRatio_working_3-way'!I162)</f>
        <v>3.5647654173105301</v>
      </c>
      <c r="M163" s="22">
        <f>IF(OR($A163="",$B163="",$C163=""),"",'OddsRatio_working_3-way'!J162)</f>
        <v>2.191167202181878</v>
      </c>
      <c r="N163" s="23">
        <f t="shared" si="42"/>
        <v>26.484473061585685</v>
      </c>
      <c r="O163" s="24">
        <f t="shared" si="43"/>
        <v>28.2032294254644</v>
      </c>
      <c r="P163" s="24">
        <f t="shared" si="44"/>
        <v>45.312297512949918</v>
      </c>
      <c r="Q163" t="s">
        <v>170</v>
      </c>
      <c r="R163" t="s">
        <v>409</v>
      </c>
      <c r="S163" s="48" t="s">
        <v>467</v>
      </c>
      <c r="T163" s="35">
        <v>100</v>
      </c>
      <c r="U163" s="35">
        <f t="shared" si="45"/>
        <v>40.476190476190474</v>
      </c>
      <c r="V163" s="35">
        <f t="shared" si="46"/>
        <v>74.424552429667528</v>
      </c>
      <c r="W163" s="35">
        <f t="shared" si="47"/>
        <v>80.353634577603145</v>
      </c>
      <c r="X163" s="35">
        <f t="shared" si="48"/>
        <v>45.22181299272934</v>
      </c>
      <c r="Y163" s="35">
        <f t="shared" si="49"/>
        <v>79.170174946206387</v>
      </c>
      <c r="Z163" s="35">
        <f t="shared" si="50"/>
        <v>85.099257094142018</v>
      </c>
      <c r="AA163" s="35">
        <f t="shared" si="51"/>
        <v>-4.7456225165388659</v>
      </c>
      <c r="AB163" s="35">
        <f t="shared" si="52"/>
        <v>-4.7456225165388588</v>
      </c>
      <c r="AC163" s="35">
        <f t="shared" si="53"/>
        <v>-4.745622516538873</v>
      </c>
      <c r="AD163" s="36"/>
      <c r="AE163" s="36"/>
      <c r="AF163">
        <v>1.99</v>
      </c>
      <c r="AG163">
        <v>1.85</v>
      </c>
      <c r="AI163" s="36"/>
      <c r="AJ163" t="s">
        <v>181</v>
      </c>
      <c r="AK163" s="35"/>
      <c r="AL163" s="35"/>
    </row>
    <row r="164" spans="1:38" ht="15" x14ac:dyDescent="0.25">
      <c r="A164">
        <v>1.68</v>
      </c>
      <c r="B164">
        <v>3.91</v>
      </c>
      <c r="C164">
        <v>5.09</v>
      </c>
      <c r="D164" s="20">
        <f t="shared" si="41"/>
        <v>4.7456225165388721E-2</v>
      </c>
      <c r="E164" s="17">
        <f>IF(OR($A164="",$B164="",$C164=""),"",A164*'MPTO_working_3-way'!$I163)</f>
        <v>1.7597264582778529</v>
      </c>
      <c r="F164" s="21">
        <f>IF(OR($A164="",$B164="",$C164=""),"",B164*'MPTO_working_3-way'!$I163)</f>
        <v>4.0955538403966703</v>
      </c>
      <c r="G164" s="22">
        <f>IF(OR($A164="",$B164="",$C164=""),"",C164*'MPTO_working_3-way'!$I163)</f>
        <v>5.3315521860918285</v>
      </c>
      <c r="H164" s="17">
        <f>IF(OR($A164="",$B164="",$C164=""),"",'MPTO_working_3-way'!E163)</f>
        <v>1.7258657204515866</v>
      </c>
      <c r="I164" s="21">
        <f>IF(OR($A164="",$B164="",$C164=""),"",'MPTO_working_3-way'!F163)</f>
        <v>4.167782694998591</v>
      </c>
      <c r="J164" s="22">
        <f>IF(OR($A164="",$B164="",$C164=""),"",'MPTO_working_3-way'!G163)</f>
        <v>5.5357219096218646</v>
      </c>
      <c r="K164" s="17">
        <f>IF(OR($A164="",$B164="",$C164=""),"",'OddsRatio_working_3-way'!H163)</f>
        <v>1.737647909986094</v>
      </c>
      <c r="L164" s="21">
        <f>IF(OR($A164="",$B164="",$C164=""),"",'OddsRatio_working_3-way'!I163)</f>
        <v>4.1566991442051933</v>
      </c>
      <c r="M164" s="22">
        <f>IF(OR($A164="",$B164="",$C164=""),"",'OddsRatio_working_3-way'!J163)</f>
        <v>5.436735223298709</v>
      </c>
      <c r="N164" s="23">
        <f t="shared" si="42"/>
        <v>56.827013954125846</v>
      </c>
      <c r="O164" s="24">
        <f t="shared" si="43"/>
        <v>24.416722108166599</v>
      </c>
      <c r="P164" s="24">
        <f t="shared" si="44"/>
        <v>18.756263937707548</v>
      </c>
      <c r="Q164" t="s">
        <v>410</v>
      </c>
      <c r="R164" t="s">
        <v>411</v>
      </c>
      <c r="S164" s="48" t="s">
        <v>467</v>
      </c>
      <c r="T164" s="35">
        <v>100</v>
      </c>
      <c r="U164" s="35">
        <f t="shared" si="45"/>
        <v>54.337899543379002</v>
      </c>
      <c r="V164" s="35">
        <f t="shared" si="46"/>
        <v>69.696969696969703</v>
      </c>
      <c r="W164" s="35">
        <f t="shared" si="47"/>
        <v>71.509971509971507</v>
      </c>
      <c r="X164" s="35">
        <f t="shared" si="48"/>
        <v>58.793058793058798</v>
      </c>
      <c r="Y164" s="35">
        <f t="shared" si="49"/>
        <v>74.152128946649498</v>
      </c>
      <c r="Z164" s="35">
        <f t="shared" si="50"/>
        <v>75.965130759651316</v>
      </c>
      <c r="AA164" s="35">
        <f t="shared" si="51"/>
        <v>-4.4551592496797952</v>
      </c>
      <c r="AB164" s="35">
        <f t="shared" si="52"/>
        <v>-4.4551592496797952</v>
      </c>
      <c r="AC164" s="35">
        <f t="shared" si="53"/>
        <v>-4.4551592496798094</v>
      </c>
      <c r="AD164" s="36"/>
      <c r="AE164" s="36"/>
      <c r="AF164">
        <v>1.86</v>
      </c>
      <c r="AG164">
        <v>1.97</v>
      </c>
      <c r="AI164" s="36"/>
      <c r="AJ164" t="s">
        <v>181</v>
      </c>
      <c r="AK164" s="35"/>
      <c r="AL164" s="35"/>
    </row>
    <row r="165" spans="1:38" ht="15" x14ac:dyDescent="0.25">
      <c r="A165">
        <v>2.19</v>
      </c>
      <c r="B165">
        <v>3.3</v>
      </c>
      <c r="C165">
        <v>3.51</v>
      </c>
      <c r="D165" s="20">
        <f t="shared" si="41"/>
        <v>4.4551592496798076E-2</v>
      </c>
      <c r="E165" s="17">
        <f>IF(OR($A165="",$B165="",$C165=""),"",A165*'MPTO_working_3-way'!$I164)</f>
        <v>2.2875679875679875</v>
      </c>
      <c r="F165" s="21">
        <f>IF(OR($A165="",$B165="",$C165=""),"",B165*'MPTO_working_3-way'!$I164)</f>
        <v>3.4470202552394333</v>
      </c>
      <c r="G165" s="22">
        <f>IF(OR($A165="",$B165="",$C165=""),"",C165*'MPTO_working_3-way'!$I164)</f>
        <v>3.6663760896637609</v>
      </c>
      <c r="H165" s="17">
        <f>IF(OR($A165="",$B165="",$C165=""),"",'MPTO_working_3-way'!E164)</f>
        <v>2.2636189140206087</v>
      </c>
      <c r="I165" s="21">
        <f>IF(OR($A165="",$B165="",$C165=""),"",'MPTO_working_3-way'!F164)</f>
        <v>3.4700561818502664</v>
      </c>
      <c r="J165" s="22">
        <f>IF(OR($A165="",$B165="",$C165=""),"",'MPTO_working_3-way'!G164)</f>
        <v>3.7030213319436114</v>
      </c>
      <c r="K165" s="17">
        <f>IF(OR($A165="",$B165="",$C165=""),"",'OddsRatio_working_3-way'!H164)</f>
        <v>2.2735781347226518</v>
      </c>
      <c r="L165" s="21">
        <f>IF(OR($A165="",$B165="",$C165=""),"",'OddsRatio_working_3-way'!I164)</f>
        <v>3.4615375713126881</v>
      </c>
      <c r="M165" s="22">
        <f>IF(OR($A165="",$B165="",$C165=""),"",'OddsRatio_working_3-way'!J164)</f>
        <v>3.6862866539108032</v>
      </c>
      <c r="N165" s="23">
        <f t="shared" si="42"/>
        <v>43.714547739546894</v>
      </c>
      <c r="O165" s="24">
        <f t="shared" si="43"/>
        <v>29.010563499881119</v>
      </c>
      <c r="P165" s="24">
        <f t="shared" si="44"/>
        <v>27.27488876057199</v>
      </c>
      <c r="Q165" t="s">
        <v>412</v>
      </c>
      <c r="R165" t="s">
        <v>413</v>
      </c>
      <c r="S165" s="48" t="s">
        <v>467</v>
      </c>
      <c r="T165" s="35">
        <v>100</v>
      </c>
      <c r="U165" s="35">
        <f t="shared" si="45"/>
        <v>59.677419354838712</v>
      </c>
      <c r="V165" s="35">
        <f t="shared" si="46"/>
        <v>67.948717948717942</v>
      </c>
      <c r="W165" s="35">
        <f t="shared" si="47"/>
        <v>69.696969696969703</v>
      </c>
      <c r="X165" s="35">
        <f t="shared" si="48"/>
        <v>62.354312354312349</v>
      </c>
      <c r="Y165" s="35">
        <f t="shared" si="49"/>
        <v>70.625610948191593</v>
      </c>
      <c r="Z165" s="35">
        <f t="shared" si="50"/>
        <v>72.373862696443354</v>
      </c>
      <c r="AA165" s="35">
        <f t="shared" si="51"/>
        <v>-2.6768929994736368</v>
      </c>
      <c r="AB165" s="35">
        <f t="shared" si="52"/>
        <v>-2.676892999473651</v>
      </c>
      <c r="AC165" s="35">
        <f t="shared" si="53"/>
        <v>-2.676892999473651</v>
      </c>
      <c r="AD165" s="36"/>
      <c r="AE165" s="36"/>
      <c r="AF165">
        <v>1.89</v>
      </c>
      <c r="AG165">
        <v>1.94</v>
      </c>
      <c r="AI165" s="36"/>
      <c r="AJ165" t="s">
        <v>181</v>
      </c>
      <c r="AK165" s="35"/>
      <c r="AL165" s="35"/>
    </row>
    <row r="166" spans="1:38" ht="15" x14ac:dyDescent="0.25">
      <c r="A166">
        <v>2.48</v>
      </c>
      <c r="B166">
        <v>3.12</v>
      </c>
      <c r="C166">
        <v>3.3</v>
      </c>
      <c r="D166" s="20">
        <f t="shared" si="41"/>
        <v>2.6768929994736457E-2</v>
      </c>
      <c r="E166" s="17">
        <f>IF(OR($A166="",$B166="",$C166=""),"",A166*'MPTO_working_3-way'!$I165)</f>
        <v>2.5463869463869462</v>
      </c>
      <c r="F166" s="21">
        <f>IF(OR($A166="",$B166="",$C166=""),"",B166*'MPTO_working_3-way'!$I165)</f>
        <v>3.2035190615835778</v>
      </c>
      <c r="G166" s="22">
        <f>IF(OR($A166="",$B166="",$C166=""),"",C166*'MPTO_working_3-way'!$I165)</f>
        <v>3.38833746898263</v>
      </c>
      <c r="H166" s="17">
        <f>IF(OR($A166="",$B166="",$C166=""),"",'MPTO_working_3-way'!E165)</f>
        <v>2.5361217938530971</v>
      </c>
      <c r="I166" s="21">
        <f>IF(OR($A166="",$B166="",$C166=""),"",'MPTO_working_3-way'!F165)</f>
        <v>3.2093472227808388</v>
      </c>
      <c r="J166" s="22">
        <f>IF(OR($A166="",$B166="",$C166=""),"",'MPTO_working_3-way'!G165)</f>
        <v>3.4001193114027606</v>
      </c>
      <c r="K166" s="17">
        <f>IF(OR($A166="",$B166="",$C166=""),"",'OddsRatio_working_3-way'!H165)</f>
        <v>2.5407560875840072</v>
      </c>
      <c r="L166" s="21">
        <f>IF(OR($A166="",$B166="",$C166=""),"",'OddsRatio_working_3-way'!I165)</f>
        <v>3.2070289903230376</v>
      </c>
      <c r="M166" s="22">
        <f>IF(OR($A166="",$B166="",$C166=""),"",'OddsRatio_working_3-way'!J165)</f>
        <v>3.3944182442183894</v>
      </c>
      <c r="N166" s="23">
        <f t="shared" si="42"/>
        <v>39.271329183449289</v>
      </c>
      <c r="O166" s="24">
        <f t="shared" si="43"/>
        <v>31.21567191504943</v>
      </c>
      <c r="P166" s="24">
        <f t="shared" si="44"/>
        <v>29.512998901501287</v>
      </c>
      <c r="Q166" t="s">
        <v>414</v>
      </c>
      <c r="R166" t="s">
        <v>415</v>
      </c>
      <c r="S166" s="48" t="s">
        <v>467</v>
      </c>
      <c r="T166" s="35">
        <v>100</v>
      </c>
      <c r="U166" s="35">
        <f t="shared" si="45"/>
        <v>84.686064318529858</v>
      </c>
      <c r="V166" s="35">
        <f t="shared" si="46"/>
        <v>80</v>
      </c>
      <c r="W166" s="35">
        <f t="shared" si="47"/>
        <v>31.972789115646258</v>
      </c>
      <c r="X166" s="35">
        <f t="shared" si="48"/>
        <v>88.02721088435375</v>
      </c>
      <c r="Y166" s="35">
        <f t="shared" si="49"/>
        <v>83.341146565823877</v>
      </c>
      <c r="Z166" s="35">
        <f t="shared" si="50"/>
        <v>35.313935681470134</v>
      </c>
      <c r="AA166" s="35">
        <f t="shared" si="51"/>
        <v>-3.341146565823891</v>
      </c>
      <c r="AB166" s="35">
        <f t="shared" si="52"/>
        <v>-3.3411465658238768</v>
      </c>
      <c r="AC166" s="35">
        <f t="shared" si="53"/>
        <v>-3.3411465658238768</v>
      </c>
      <c r="AD166" s="36"/>
      <c r="AE166" s="36"/>
      <c r="AF166">
        <v>2.31</v>
      </c>
      <c r="AG166">
        <v>1.67</v>
      </c>
      <c r="AI166" s="36"/>
      <c r="AJ166" t="s">
        <v>474</v>
      </c>
      <c r="AK166" s="35"/>
      <c r="AL166" s="35"/>
    </row>
    <row r="167" spans="1:38" ht="15" x14ac:dyDescent="0.25">
      <c r="A167">
        <v>6.53</v>
      </c>
      <c r="B167">
        <v>5</v>
      </c>
      <c r="C167">
        <v>1.47</v>
      </c>
      <c r="D167" s="20">
        <f t="shared" si="41"/>
        <v>3.3411465658238715E-2</v>
      </c>
      <c r="E167" s="17">
        <f>IF(OR($A167="",$B167="",$C167=""),"",A167*'MPTO_working_3-way'!$I166)</f>
        <v>6.7481768707482992</v>
      </c>
      <c r="F167" s="21">
        <f>IF(OR($A167="",$B167="",$C167=""),"",B167*'MPTO_working_3-way'!$I166)</f>
        <v>5.1670573282911931</v>
      </c>
      <c r="G167" s="22">
        <f>IF(OR($A167="",$B167="",$C167=""),"",C167*'MPTO_working_3-way'!$I166)</f>
        <v>1.519114854517611</v>
      </c>
      <c r="H167" s="17">
        <f>IF(OR($A167="",$B167="",$C167=""),"",'MPTO_working_3-way'!E166)</f>
        <v>7.042144338367633</v>
      </c>
      <c r="I167" s="21">
        <f>IF(OR($A167="",$B167="",$C167=""),"",'MPTO_working_3-way'!F166)</f>
        <v>5.2948477036960755</v>
      </c>
      <c r="J167" s="22">
        <f>IF(OR($A167="",$B167="",$C167=""),"",'MPTO_working_3-way'!G166)</f>
        <v>1.4944668404839205</v>
      </c>
      <c r="K167" s="17">
        <f>IF(OR($A167="",$B167="",$C167=""),"",'OddsRatio_working_3-way'!H166)</f>
        <v>6.9093341430434183</v>
      </c>
      <c r="L167" s="21">
        <f>IF(OR($A167="",$B167="",$C167=""),"",'OddsRatio_working_3-way'!I166)</f>
        <v>5.2743827436118735</v>
      </c>
      <c r="M167" s="22">
        <f>IF(OR($A167="",$B167="",$C167=""),"",'OddsRatio_working_3-way'!J166)</f>
        <v>1.5022399723743955</v>
      </c>
      <c r="N167" s="23">
        <f t="shared" si="42"/>
        <v>14.818817276926396</v>
      </c>
      <c r="O167" s="24">
        <f t="shared" si="43"/>
        <v>19.353375363665876</v>
      </c>
      <c r="P167" s="24">
        <f t="shared" si="44"/>
        <v>65.827807359407728</v>
      </c>
      <c r="Q167" t="s">
        <v>416</v>
      </c>
      <c r="R167" t="s">
        <v>417</v>
      </c>
      <c r="S167" s="48" t="s">
        <v>467</v>
      </c>
      <c r="T167" s="35">
        <v>100</v>
      </c>
      <c r="U167" s="35">
        <f t="shared" si="45"/>
        <v>59.677419354838712</v>
      </c>
      <c r="V167" s="35">
        <f t="shared" si="46"/>
        <v>70.059880239520965</v>
      </c>
      <c r="W167" s="35">
        <f t="shared" si="47"/>
        <v>67.637540453074436</v>
      </c>
      <c r="X167" s="35">
        <f t="shared" si="48"/>
        <v>62.302579307404613</v>
      </c>
      <c r="Y167" s="35">
        <f t="shared" si="49"/>
        <v>72.685040192086859</v>
      </c>
      <c r="Z167" s="35">
        <f t="shared" si="50"/>
        <v>70.262700405640331</v>
      </c>
      <c r="AA167" s="35">
        <f t="shared" si="51"/>
        <v>-2.6251599525659017</v>
      </c>
      <c r="AB167" s="35">
        <f t="shared" si="52"/>
        <v>-2.6251599525658946</v>
      </c>
      <c r="AC167" s="35">
        <f t="shared" si="53"/>
        <v>-2.6251599525658946</v>
      </c>
      <c r="AD167" s="36"/>
      <c r="AE167" s="36"/>
      <c r="AF167">
        <v>1.6</v>
      </c>
      <c r="AG167">
        <v>2.4500000000000002</v>
      </c>
      <c r="AI167" s="36"/>
      <c r="AJ167" t="s">
        <v>475</v>
      </c>
      <c r="AK167" s="35"/>
      <c r="AL167" s="35"/>
    </row>
    <row r="168" spans="1:38" ht="15" x14ac:dyDescent="0.25">
      <c r="A168">
        <v>2.48</v>
      </c>
      <c r="B168">
        <v>3.34</v>
      </c>
      <c r="C168">
        <v>3.09</v>
      </c>
      <c r="D168" s="20">
        <f t="shared" si="41"/>
        <v>2.6251599525659142E-2</v>
      </c>
      <c r="E168" s="17">
        <f>IF(OR($A168="",$B168="",$C168=""),"",A168*'MPTO_working_3-way'!$I167)</f>
        <v>2.5451039668236346</v>
      </c>
      <c r="F168" s="21">
        <f>IF(OR($A168="",$B168="",$C168=""),"",B168*'MPTO_working_3-way'!$I167)</f>
        <v>3.4276803424157012</v>
      </c>
      <c r="G168" s="22">
        <f>IF(OR($A168="",$B168="",$C168=""),"",C168*'MPTO_working_3-way'!$I167)</f>
        <v>3.1711174425342867</v>
      </c>
      <c r="H168" s="17">
        <f>IF(OR($A168="",$B168="",$C168=""),"",'MPTO_working_3-way'!E167)</f>
        <v>2.5350131370574895</v>
      </c>
      <c r="I168" s="21">
        <f>IF(OR($A168="",$B168="",$C168=""),"",'MPTO_working_3-way'!F167)</f>
        <v>3.4405563873820624</v>
      </c>
      <c r="J168" s="22">
        <f>IF(OR($A168="",$B168="",$C168=""),"",'MPTO_working_3-way'!G167)</f>
        <v>3.175872895704503</v>
      </c>
      <c r="K168" s="17">
        <f>IF(OR($A168="",$B168="",$C168=""),"",'OddsRatio_working_3-way'!H167)</f>
        <v>2.5395817752447032</v>
      </c>
      <c r="L168" s="21">
        <f>IF(OR($A168="",$B168="",$C168=""),"",'OddsRatio_working_3-way'!I167)</f>
        <v>3.434203617616626</v>
      </c>
      <c r="M168" s="22">
        <f>IF(OR($A168="",$B168="",$C168=""),"",'OddsRatio_working_3-way'!J167)</f>
        <v>3.1741391285550202</v>
      </c>
      <c r="N168" s="23">
        <f t="shared" si="42"/>
        <v>39.291125747135183</v>
      </c>
      <c r="O168" s="24">
        <f t="shared" si="43"/>
        <v>29.17424905775307</v>
      </c>
      <c r="P168" s="24">
        <f t="shared" si="44"/>
        <v>31.534625195111733</v>
      </c>
      <c r="Q168" t="s">
        <v>418</v>
      </c>
      <c r="R168" t="s">
        <v>419</v>
      </c>
      <c r="S168" s="48" t="s">
        <v>467</v>
      </c>
      <c r="T168" s="35">
        <v>100</v>
      </c>
      <c r="U168" s="35">
        <f t="shared" si="45"/>
        <v>82.90598290598291</v>
      </c>
      <c r="V168" s="35">
        <f t="shared" si="46"/>
        <v>79.209979209979196</v>
      </c>
      <c r="W168" s="35">
        <f t="shared" si="47"/>
        <v>34.640522875816991</v>
      </c>
      <c r="X168" s="35">
        <f t="shared" si="48"/>
        <v>86.149497914203792</v>
      </c>
      <c r="Y168" s="35">
        <f t="shared" si="49"/>
        <v>82.453494218200092</v>
      </c>
      <c r="Z168" s="35">
        <f t="shared" si="50"/>
        <v>37.884037884037888</v>
      </c>
      <c r="AA168" s="35">
        <f t="shared" si="51"/>
        <v>-3.2435150082208821</v>
      </c>
      <c r="AB168" s="35">
        <f t="shared" si="52"/>
        <v>-3.2435150082208963</v>
      </c>
      <c r="AC168" s="35">
        <f t="shared" si="53"/>
        <v>-3.2435150082208963</v>
      </c>
      <c r="AD168" s="36"/>
      <c r="AE168" s="36"/>
      <c r="AF168">
        <v>2.2000000000000002</v>
      </c>
      <c r="AG168">
        <v>1.72</v>
      </c>
      <c r="AI168" s="36"/>
      <c r="AJ168" t="s">
        <v>475</v>
      </c>
      <c r="AK168" s="35"/>
      <c r="AL168" s="35"/>
    </row>
    <row r="169" spans="1:38" ht="15" x14ac:dyDescent="0.25">
      <c r="A169">
        <v>5.85</v>
      </c>
      <c r="B169">
        <v>4.8099999999999996</v>
      </c>
      <c r="C169">
        <v>1.53</v>
      </c>
      <c r="D169" s="20">
        <f t="shared" si="41"/>
        <v>3.2435150082208875E-2</v>
      </c>
      <c r="E169" s="17">
        <f>IF(OR($A169="",$B169="",$C169=""),"",A169*'MPTO_working_3-way'!$I168)</f>
        <v>6.0397456279809214</v>
      </c>
      <c r="F169" s="21">
        <f>IF(OR($A169="",$B169="",$C169=""),"",B169*'MPTO_working_3-way'!$I168)</f>
        <v>4.9660130718954241</v>
      </c>
      <c r="G169" s="22">
        <f>IF(OR($A169="",$B169="",$C169=""),"",C169*'MPTO_working_3-way'!$I168)</f>
        <v>1.5796257796257795</v>
      </c>
      <c r="H169" s="17">
        <f>IF(OR($A169="",$B169="",$C169=""),"",'MPTO_working_3-way'!E168)</f>
        <v>6.2449862812208279</v>
      </c>
      <c r="I169" s="21">
        <f>IF(OR($A169="",$B169="",$C169=""),"",'MPTO_working_3-way'!F168)</f>
        <v>5.0738629834762019</v>
      </c>
      <c r="J169" s="22">
        <f>IF(OR($A169="",$B169="",$C169=""),"",'MPTO_working_3-way'!G168)</f>
        <v>1.555734851634452</v>
      </c>
      <c r="K169" s="17">
        <f>IF(OR($A169="",$B169="",$C169=""),"",'OddsRatio_working_3-way'!H168)</f>
        <v>6.1566228056519767</v>
      </c>
      <c r="L169" s="21">
        <f>IF(OR($A169="",$B169="",$C169=""),"",'OddsRatio_working_3-way'!I168)</f>
        <v>5.0508727607286659</v>
      </c>
      <c r="M169" s="22">
        <f>IF(OR($A169="",$B169="",$C169=""),"",'OddsRatio_working_3-way'!J168)</f>
        <v>1.5635072344320713</v>
      </c>
      <c r="N169" s="23">
        <f t="shared" si="42"/>
        <v>16.556988681231903</v>
      </c>
      <c r="O169" s="24">
        <f t="shared" si="43"/>
        <v>20.136878125822587</v>
      </c>
      <c r="P169" s="24">
        <f t="shared" si="44"/>
        <v>63.306133192945509</v>
      </c>
      <c r="Q169" t="s">
        <v>420</v>
      </c>
      <c r="R169" t="s">
        <v>421</v>
      </c>
      <c r="S169" s="48" t="s">
        <v>467</v>
      </c>
      <c r="T169" s="35">
        <v>100</v>
      </c>
      <c r="U169" s="35">
        <f t="shared" si="45"/>
        <v>40.476190476190474</v>
      </c>
      <c r="V169" s="35">
        <f t="shared" si="46"/>
        <v>76.744186046511629</v>
      </c>
      <c r="W169" s="35">
        <f t="shared" si="47"/>
        <v>79.959919839679344</v>
      </c>
      <c r="X169" s="35">
        <f t="shared" si="48"/>
        <v>43.295894113809005</v>
      </c>
      <c r="Y169" s="35">
        <f t="shared" si="49"/>
        <v>79.56388968413016</v>
      </c>
      <c r="Z169" s="35">
        <f t="shared" si="50"/>
        <v>82.779623477297889</v>
      </c>
      <c r="AA169" s="35">
        <f t="shared" si="51"/>
        <v>-2.8197036376185309</v>
      </c>
      <c r="AB169" s="35">
        <f t="shared" si="52"/>
        <v>-2.8197036376185309</v>
      </c>
      <c r="AC169" s="35">
        <f t="shared" si="53"/>
        <v>-2.8197036376185451</v>
      </c>
      <c r="AD169" s="36"/>
      <c r="AE169" s="36"/>
      <c r="AF169">
        <v>1.6</v>
      </c>
      <c r="AG169">
        <v>2.4500000000000002</v>
      </c>
      <c r="AI169" s="36"/>
      <c r="AJ169" t="s">
        <v>475</v>
      </c>
      <c r="AK169" s="35"/>
      <c r="AL169" s="35"/>
    </row>
    <row r="170" spans="1:38" ht="15" x14ac:dyDescent="0.25">
      <c r="A170">
        <v>1.68</v>
      </c>
      <c r="B170">
        <v>4.3</v>
      </c>
      <c r="C170">
        <v>4.99</v>
      </c>
      <c r="D170" s="20">
        <f t="shared" si="41"/>
        <v>2.8197036376185203E-2</v>
      </c>
      <c r="E170" s="17">
        <f>IF(OR($A170="",$B170="",$C170=""),"",A170*'MPTO_working_3-way'!$I169)</f>
        <v>1.727371021111991</v>
      </c>
      <c r="F170" s="21">
        <f>IF(OR($A170="",$B170="",$C170=""),"",B170*'MPTO_working_3-way'!$I169)</f>
        <v>4.4212472564175958</v>
      </c>
      <c r="G170" s="22">
        <f>IF(OR($A170="",$B170="",$C170=""),"",C170*'MPTO_working_3-way'!$I169)</f>
        <v>5.1307032115171642</v>
      </c>
      <c r="H170" s="17">
        <f>IF(OR($A170="",$B170="",$C170=""),"",'MPTO_working_3-way'!E169)</f>
        <v>1.7069533747847037</v>
      </c>
      <c r="I170" s="21">
        <f>IF(OR($A170="",$B170="",$C170=""),"",'MPTO_working_3-way'!F169)</f>
        <v>4.4811073228702734</v>
      </c>
      <c r="J170" s="22">
        <f>IF(OR($A170="",$B170="",$C170=""),"",'MPTO_working_3-way'!G169)</f>
        <v>5.2355530423769663</v>
      </c>
      <c r="K170" s="17">
        <f>IF(OR($A170="",$B170="",$C170=""),"",'OddsRatio_working_3-way'!H169)</f>
        <v>1.7141141813936471</v>
      </c>
      <c r="L170" s="21">
        <f>IF(OR($A170="",$B170="",$C170=""),"",'OddsRatio_working_3-way'!I169)</f>
        <v>4.4655541155868157</v>
      </c>
      <c r="M170" s="22">
        <f>IF(OR($A170="",$B170="",$C170=""),"",'OddsRatio_working_3-way'!J169)</f>
        <v>5.1901699761186046</v>
      </c>
      <c r="N170" s="23">
        <f t="shared" si="42"/>
        <v>57.891442416132023</v>
      </c>
      <c r="O170" s="24">
        <f t="shared" si="43"/>
        <v>22.618051920721349</v>
      </c>
      <c r="P170" s="24">
        <f t="shared" si="44"/>
        <v>19.490505663146649</v>
      </c>
      <c r="Q170" t="s">
        <v>422</v>
      </c>
      <c r="R170" t="s">
        <v>423</v>
      </c>
      <c r="S170" s="48" t="s">
        <v>467</v>
      </c>
      <c r="T170" s="35">
        <v>100</v>
      </c>
      <c r="U170" s="35">
        <f t="shared" si="45"/>
        <v>54.954954954954964</v>
      </c>
      <c r="V170" s="35">
        <f t="shared" si="46"/>
        <v>69.6048632218845</v>
      </c>
      <c r="W170" s="35">
        <f t="shared" si="47"/>
        <v>72.67759562841529</v>
      </c>
      <c r="X170" s="35">
        <f t="shared" si="48"/>
        <v>57.717541149700203</v>
      </c>
      <c r="Y170" s="35">
        <f t="shared" si="49"/>
        <v>72.367449416629739</v>
      </c>
      <c r="Z170" s="35">
        <f t="shared" si="50"/>
        <v>75.440181823160543</v>
      </c>
      <c r="AA170" s="35">
        <f t="shared" si="51"/>
        <v>-2.7625861947452393</v>
      </c>
      <c r="AB170" s="35">
        <f t="shared" si="52"/>
        <v>-2.7625861947452393</v>
      </c>
      <c r="AC170" s="35">
        <f t="shared" si="53"/>
        <v>-2.7625861947452535</v>
      </c>
      <c r="AD170" s="36"/>
      <c r="AE170" s="36"/>
      <c r="AF170">
        <v>1.68</v>
      </c>
      <c r="AG170">
        <v>2.2799999999999998</v>
      </c>
      <c r="AI170" s="36"/>
      <c r="AJ170" t="s">
        <v>475</v>
      </c>
      <c r="AK170" s="35"/>
      <c r="AL170" s="35"/>
    </row>
    <row r="171" spans="1:38" ht="15" x14ac:dyDescent="0.25">
      <c r="A171">
        <v>2.2200000000000002</v>
      </c>
      <c r="B171">
        <v>3.29</v>
      </c>
      <c r="C171">
        <v>3.66</v>
      </c>
      <c r="D171" s="20">
        <f t="shared" si="41"/>
        <v>2.7625861947452535E-2</v>
      </c>
      <c r="E171" s="17">
        <f>IF(OR($A171="",$B171="",$C171=""),"",A171*'MPTO_working_3-way'!$I170)</f>
        <v>2.2813294135233448</v>
      </c>
      <c r="F171" s="21">
        <f>IF(OR($A171="",$B171="",$C171=""),"",B171*'MPTO_working_3-way'!$I170)</f>
        <v>3.380889085807119</v>
      </c>
      <c r="G171" s="22">
        <f>IF(OR($A171="",$B171="",$C171=""),"",C171*'MPTO_working_3-way'!$I170)</f>
        <v>3.7611106547276765</v>
      </c>
      <c r="H171" s="17">
        <f>IF(OR($A171="",$B171="",$C171=""),"",'MPTO_working_3-way'!E170)</f>
        <v>2.2663309152949549</v>
      </c>
      <c r="I171" s="21">
        <f>IF(OR($A171="",$B171="",$C171=""),"",'MPTO_working_3-way'!F170)</f>
        <v>3.3927891686241827</v>
      </c>
      <c r="J171" s="22">
        <f>IF(OR($A171="",$B171="",$C171=""),"",'MPTO_working_3-way'!G170)</f>
        <v>3.7876575102484749</v>
      </c>
      <c r="K171" s="17">
        <f>IF(OR($A171="",$B171="",$C171=""),"",'OddsRatio_working_3-way'!H170)</f>
        <v>2.2726842077664764</v>
      </c>
      <c r="L171" s="21">
        <f>IF(OR($A171="",$B171="",$C171=""),"",'OddsRatio_working_3-way'!I170)</f>
        <v>3.3888908490042868</v>
      </c>
      <c r="M171" s="22">
        <f>IF(OR($A171="",$B171="",$C171=""),"",'OddsRatio_working_3-way'!J170)</f>
        <v>3.7748688464416618</v>
      </c>
      <c r="N171" s="23">
        <f t="shared" si="42"/>
        <v>43.834090511969237</v>
      </c>
      <c r="O171" s="24">
        <f t="shared" si="43"/>
        <v>29.578018521754323</v>
      </c>
      <c r="P171" s="24">
        <f t="shared" si="44"/>
        <v>26.587890966276422</v>
      </c>
      <c r="Q171" t="s">
        <v>173</v>
      </c>
      <c r="R171" t="s">
        <v>424</v>
      </c>
      <c r="S171" s="48" t="s">
        <v>467</v>
      </c>
      <c r="T171" s="35">
        <v>100</v>
      </c>
      <c r="U171" s="35">
        <f t="shared" si="45"/>
        <v>64.157706093189958</v>
      </c>
      <c r="V171" s="35">
        <f t="shared" si="46"/>
        <v>68.55345911949685</v>
      </c>
      <c r="W171" s="35">
        <f t="shared" si="47"/>
        <v>64.664310954063609</v>
      </c>
      <c r="X171" s="35">
        <f t="shared" si="48"/>
        <v>66.782229926439541</v>
      </c>
      <c r="Y171" s="35">
        <f t="shared" si="49"/>
        <v>71.177982952746433</v>
      </c>
      <c r="Z171" s="35">
        <f t="shared" si="50"/>
        <v>67.288834787313178</v>
      </c>
      <c r="AA171" s="35">
        <f t="shared" si="51"/>
        <v>-2.624523833249583</v>
      </c>
      <c r="AB171" s="35">
        <f t="shared" si="52"/>
        <v>-2.624523833249583</v>
      </c>
      <c r="AC171" s="35">
        <f t="shared" si="53"/>
        <v>-2.6245238332495688</v>
      </c>
      <c r="AD171" s="36"/>
      <c r="AE171" s="36"/>
      <c r="AF171">
        <v>2.2999999999999998</v>
      </c>
      <c r="AG171">
        <v>1.67</v>
      </c>
      <c r="AI171" s="36"/>
      <c r="AJ171" t="s">
        <v>80</v>
      </c>
      <c r="AK171" s="35"/>
      <c r="AL171" s="35"/>
    </row>
    <row r="172" spans="1:38" ht="15" x14ac:dyDescent="0.25">
      <c r="A172">
        <v>2.79</v>
      </c>
      <c r="B172">
        <v>3.18</v>
      </c>
      <c r="C172">
        <v>2.83</v>
      </c>
      <c r="D172" s="20">
        <f t="shared" si="41"/>
        <v>2.6245238332495813E-2</v>
      </c>
      <c r="E172" s="17">
        <f>IF(OR($A172="",$B172="",$C172=""),"",A172*'MPTO_working_3-way'!$I171)</f>
        <v>2.8632242149476634</v>
      </c>
      <c r="F172" s="21">
        <f>IF(OR($A172="",$B172="",$C172=""),"",B172*'MPTO_working_3-way'!$I171)</f>
        <v>3.2634598578973368</v>
      </c>
      <c r="G172" s="22">
        <f>IF(OR($A172="",$B172="",$C172=""),"",C172*'MPTO_working_3-way'!$I171)</f>
        <v>2.9042740244809631</v>
      </c>
      <c r="H172" s="17">
        <f>IF(OR($A172="",$B172="",$C172=""),"",'MPTO_working_3-way'!E171)</f>
        <v>2.859802258426273</v>
      </c>
      <c r="I172" s="21">
        <f>IF(OR($A172="",$B172="",$C172=""),"",'MPTO_working_3-way'!F171)</f>
        <v>3.2709990383064609</v>
      </c>
      <c r="J172" s="22">
        <f>IF(OR($A172="",$B172="",$C172=""),"",'MPTO_working_3-way'!G171)</f>
        <v>2.9018438743204023</v>
      </c>
      <c r="K172" s="17">
        <f>IF(OR($A172="",$B172="",$C172=""),"",'OddsRatio_working_3-way'!H171)</f>
        <v>2.8615296100603804</v>
      </c>
      <c r="L172" s="21">
        <f>IF(OR($A172="",$B172="",$C172=""),"",'OddsRatio_working_3-way'!I171)</f>
        <v>3.2671142737048204</v>
      </c>
      <c r="M172" s="22">
        <f>IF(OR($A172="",$B172="",$C172=""),"",'OddsRatio_working_3-way'!J171)</f>
        <v>2.903128037100835</v>
      </c>
      <c r="N172" s="23">
        <f t="shared" si="42"/>
        <v>34.925661594346316</v>
      </c>
      <c r="O172" s="24">
        <f t="shared" si="43"/>
        <v>30.642325738435922</v>
      </c>
      <c r="P172" s="24">
        <f t="shared" si="44"/>
        <v>34.432012667217755</v>
      </c>
      <c r="Q172" t="s">
        <v>425</v>
      </c>
      <c r="R172" t="s">
        <v>175</v>
      </c>
      <c r="S172" s="48" t="s">
        <v>467</v>
      </c>
      <c r="T172" s="35">
        <v>100</v>
      </c>
      <c r="U172" s="35">
        <f t="shared" si="45"/>
        <v>17.355371900826448</v>
      </c>
      <c r="V172" s="35">
        <f t="shared" si="46"/>
        <v>86.666666666666671</v>
      </c>
      <c r="W172" s="35">
        <f t="shared" si="47"/>
        <v>92.429977289931855</v>
      </c>
      <c r="X172" s="35">
        <f t="shared" si="48"/>
        <v>20.903356043401462</v>
      </c>
      <c r="Y172" s="35">
        <f t="shared" si="49"/>
        <v>90.214650809241675</v>
      </c>
      <c r="Z172" s="35">
        <f t="shared" si="50"/>
        <v>95.977961432506888</v>
      </c>
      <c r="AA172" s="35">
        <f t="shared" si="51"/>
        <v>-3.5479841425750145</v>
      </c>
      <c r="AB172" s="35">
        <f t="shared" si="52"/>
        <v>-3.5479841425750038</v>
      </c>
      <c r="AC172" s="35">
        <f t="shared" si="53"/>
        <v>-3.5479841425750323</v>
      </c>
      <c r="AD172" s="36"/>
      <c r="AE172" s="36"/>
      <c r="AF172">
        <v>2.36</v>
      </c>
      <c r="AG172">
        <v>1.64</v>
      </c>
      <c r="AI172" s="36"/>
      <c r="AJ172" t="s">
        <v>80</v>
      </c>
      <c r="AK172" s="35"/>
      <c r="AL172" s="35"/>
    </row>
    <row r="173" spans="1:38" ht="15" x14ac:dyDescent="0.25">
      <c r="A173">
        <v>1.21</v>
      </c>
      <c r="B173">
        <v>7.5</v>
      </c>
      <c r="C173">
        <v>13.21</v>
      </c>
      <c r="D173" s="20">
        <f t="shared" si="41"/>
        <v>3.5479841425750225E-2</v>
      </c>
      <c r="E173" s="17">
        <f>IF(OR($A173="",$B173="",$C173=""),"",A173*'MPTO_working_3-way'!$I172)</f>
        <v>1.2529306081251577</v>
      </c>
      <c r="F173" s="21">
        <f>IF(OR($A173="",$B173="",$C173=""),"",B173*'MPTO_working_3-way'!$I172)</f>
        <v>7.7660988106931264</v>
      </c>
      <c r="G173" s="22">
        <f>IF(OR($A173="",$B173="",$C173=""),"",C173*'MPTO_working_3-way'!$I172)</f>
        <v>13.678688705234162</v>
      </c>
      <c r="H173" s="17">
        <f>IF(OR($A173="",$B173="",$C173=""),"",'MPTO_working_3-way'!E172)</f>
        <v>1.2275667287261414</v>
      </c>
      <c r="I173" s="21">
        <f>IF(OR($A173="",$B173="",$C173=""),"",'MPTO_working_3-way'!F172)</f>
        <v>8.2299975171028148</v>
      </c>
      <c r="J173" s="22">
        <f>IF(OR($A173="",$B173="",$C173=""),"",'MPTO_working_3-way'!G172)</f>
        <v>15.655917184877888</v>
      </c>
      <c r="K173" s="17">
        <f>IF(OR($A173="",$B173="",$C173=""),"",'OddsRatio_working_3-way'!H172)</f>
        <v>1.2341138525730848</v>
      </c>
      <c r="L173" s="21">
        <f>IF(OR($A173="",$B173="",$C173=""),"",'OddsRatio_working_3-way'!I172)</f>
        <v>8.2463811510716827</v>
      </c>
      <c r="M173" s="22">
        <f>IF(OR($A173="",$B173="",$C173=""),"",'OddsRatio_working_3-way'!J172)</f>
        <v>14.612048285320807</v>
      </c>
      <c r="N173" s="23">
        <f t="shared" si="42"/>
        <v>79.812879780817681</v>
      </c>
      <c r="O173" s="24">
        <f t="shared" si="43"/>
        <v>12.87647793797192</v>
      </c>
      <c r="P173" s="24">
        <f t="shared" si="44"/>
        <v>7.3106422812104004</v>
      </c>
      <c r="Q173" t="s">
        <v>426</v>
      </c>
      <c r="R173" t="s">
        <v>427</v>
      </c>
      <c r="S173" s="48" t="s">
        <v>467</v>
      </c>
      <c r="T173" s="35">
        <v>100</v>
      </c>
      <c r="U173" s="35">
        <f t="shared" si="45"/>
        <v>41.520467836257311</v>
      </c>
      <c r="V173" s="35">
        <f t="shared" si="46"/>
        <v>73.753280839895012</v>
      </c>
      <c r="W173" s="35">
        <f t="shared" si="47"/>
        <v>82.238010657193612</v>
      </c>
      <c r="X173" s="35">
        <f t="shared" si="48"/>
        <v>44.008708502911382</v>
      </c>
      <c r="Y173" s="35">
        <f t="shared" si="49"/>
        <v>76.241521506549077</v>
      </c>
      <c r="Z173" s="35">
        <f t="shared" si="50"/>
        <v>84.726251323847677</v>
      </c>
      <c r="AA173" s="35">
        <f t="shared" si="51"/>
        <v>-2.4882406666540717</v>
      </c>
      <c r="AB173" s="35">
        <f t="shared" si="52"/>
        <v>-2.4882406666540646</v>
      </c>
      <c r="AC173" s="35">
        <f t="shared" si="53"/>
        <v>-2.4882406666540646</v>
      </c>
      <c r="AD173" s="36"/>
      <c r="AE173" s="36"/>
      <c r="AF173">
        <v>1.43</v>
      </c>
      <c r="AG173">
        <v>2.89</v>
      </c>
      <c r="AI173" s="36"/>
      <c r="AJ173" t="s">
        <v>80</v>
      </c>
      <c r="AK173" s="35"/>
      <c r="AL173" s="35"/>
    </row>
    <row r="174" spans="1:38" ht="15" x14ac:dyDescent="0.25">
      <c r="A174">
        <v>1.71</v>
      </c>
      <c r="B174">
        <v>3.81</v>
      </c>
      <c r="C174">
        <v>5.63</v>
      </c>
      <c r="D174" s="20">
        <f t="shared" si="41"/>
        <v>2.4882406666540735E-2</v>
      </c>
      <c r="E174" s="17">
        <f>IF(OR($A174="",$B174="",$C174=""),"",A174*'MPTO_working_3-way'!$I173)</f>
        <v>1.7525489153997846</v>
      </c>
      <c r="F174" s="21">
        <f>IF(OR($A174="",$B174="",$C174=""),"",B174*'MPTO_working_3-way'!$I173)</f>
        <v>3.9048019693995202</v>
      </c>
      <c r="G174" s="22">
        <f>IF(OR($A174="",$B174="",$C174=""),"",C174*'MPTO_working_3-way'!$I173)</f>
        <v>5.7700879495326243</v>
      </c>
      <c r="H174" s="17">
        <f>IF(OR($A174="",$B174="",$C174=""),"",'MPTO_working_3-way'!E173)</f>
        <v>1.7346018085345498</v>
      </c>
      <c r="I174" s="21">
        <f>IF(OR($A174="",$B174="",$C174=""),"",'MPTO_working_3-way'!F173)</f>
        <v>3.9343273262640603</v>
      </c>
      <c r="J174" s="22">
        <f>IF(OR($A174="",$B174="",$C174=""),"",'MPTO_working_3-way'!G173)</f>
        <v>5.9057760175666187</v>
      </c>
      <c r="K174" s="17">
        <f>IF(OR($A174="",$B174="",$C174=""),"",'OddsRatio_working_3-way'!H173)</f>
        <v>1.7411602935713333</v>
      </c>
      <c r="L174" s="21">
        <f>IF(OR($A174="",$B174="",$C174=""),"",'OddsRatio_working_3-way'!I173)</f>
        <v>3.9333245421626004</v>
      </c>
      <c r="M174" s="22">
        <f>IF(OR($A174="",$B174="",$C174=""),"",'OddsRatio_working_3-way'!J173)</f>
        <v>5.8332002242750312</v>
      </c>
      <c r="N174" s="23">
        <f t="shared" si="42"/>
        <v>57.059748302196965</v>
      </c>
      <c r="O174" s="24">
        <f t="shared" si="43"/>
        <v>25.609493332482103</v>
      </c>
      <c r="P174" s="24">
        <f t="shared" si="44"/>
        <v>17.330758365320925</v>
      </c>
      <c r="Q174" t="s">
        <v>428</v>
      </c>
      <c r="R174" t="s">
        <v>429</v>
      </c>
      <c r="S174" s="48" t="s">
        <v>467</v>
      </c>
      <c r="T174" s="35">
        <v>100</v>
      </c>
      <c r="U174" s="35">
        <f t="shared" si="45"/>
        <v>40.828402366863905</v>
      </c>
      <c r="V174" s="35">
        <f t="shared" si="46"/>
        <v>73.890339425587456</v>
      </c>
      <c r="W174" s="35">
        <f t="shared" si="47"/>
        <v>82.90598290598291</v>
      </c>
      <c r="X174" s="35">
        <f t="shared" si="48"/>
        <v>43.203677668429627</v>
      </c>
      <c r="Y174" s="35">
        <f t="shared" si="49"/>
        <v>76.265614727153192</v>
      </c>
      <c r="Z174" s="35">
        <f t="shared" si="50"/>
        <v>85.281258207548632</v>
      </c>
      <c r="AA174" s="35">
        <f t="shared" si="51"/>
        <v>-2.375275301565722</v>
      </c>
      <c r="AB174" s="35">
        <f t="shared" si="52"/>
        <v>-2.3752753015657362</v>
      </c>
      <c r="AC174" s="35">
        <f t="shared" si="53"/>
        <v>-2.375275301565722</v>
      </c>
      <c r="AD174" s="36"/>
      <c r="AE174" s="36"/>
      <c r="AF174">
        <v>2.14</v>
      </c>
      <c r="AG174">
        <v>1.78</v>
      </c>
      <c r="AI174" s="36"/>
      <c r="AJ174" t="s">
        <v>81</v>
      </c>
      <c r="AK174" s="35"/>
      <c r="AL174" s="35"/>
    </row>
    <row r="175" spans="1:38" ht="15" x14ac:dyDescent="0.25">
      <c r="A175">
        <v>1.69</v>
      </c>
      <c r="B175">
        <v>3.83</v>
      </c>
      <c r="C175">
        <v>5.85</v>
      </c>
      <c r="D175" s="20">
        <f t="shared" si="41"/>
        <v>2.3752753015657158E-2</v>
      </c>
      <c r="E175" s="17">
        <f>IF(OR($A175="",$B175="",$C175=""),"",A175*'MPTO_working_3-way'!$I174)</f>
        <v>1.7301421525964606</v>
      </c>
      <c r="F175" s="21">
        <f>IF(OR($A175="",$B175="",$C175=""),"",B175*'MPTO_working_3-way'!$I174)</f>
        <v>3.9209730440499668</v>
      </c>
      <c r="G175" s="22">
        <f>IF(OR($A175="",$B175="",$C175=""),"",C175*'MPTO_working_3-way'!$I174)</f>
        <v>5.9889536051415941</v>
      </c>
      <c r="H175" s="17">
        <f>IF(OR($A175="",$B175="",$C175=""),"",'MPTO_working_3-way'!E174)</f>
        <v>1.712920100013428</v>
      </c>
      <c r="I175" s="21">
        <f>IF(OR($A175="",$B175="",$C175=""),"",'MPTO_working_3-way'!F174)</f>
        <v>3.9497743314130216</v>
      </c>
      <c r="J175" s="22">
        <f>IF(OR($A175="",$B175="",$C175=""),"",'MPTO_working_3-way'!G174)</f>
        <v>6.1341193318427658</v>
      </c>
      <c r="K175" s="17">
        <f>IF(OR($A175="",$B175="",$C175=""),"",'OddsRatio_working_3-way'!H174)</f>
        <v>1.7191895693952068</v>
      </c>
      <c r="L175" s="21">
        <f>IF(OR($A175="",$B175="",$C175=""),"",'OddsRatio_working_3-way'!I174)</f>
        <v>3.949719538244111</v>
      </c>
      <c r="M175" s="22">
        <f>IF(OR($A175="",$B175="",$C175=""),"",'OddsRatio_working_3-way'!J174)</f>
        <v>6.0551730602416729</v>
      </c>
      <c r="N175" s="23">
        <f t="shared" si="42"/>
        <v>57.798718937590131</v>
      </c>
      <c r="O175" s="24">
        <f t="shared" si="43"/>
        <v>25.503873369328282</v>
      </c>
      <c r="P175" s="24">
        <f t="shared" si="44"/>
        <v>16.697407693081594</v>
      </c>
      <c r="Q175" t="s">
        <v>430</v>
      </c>
      <c r="R175" t="s">
        <v>431</v>
      </c>
      <c r="S175" s="48" t="s">
        <v>467</v>
      </c>
      <c r="T175" s="35">
        <v>100</v>
      </c>
      <c r="U175" s="35">
        <f t="shared" si="45"/>
        <v>85.875706214689274</v>
      </c>
      <c r="V175" s="35">
        <f t="shared" si="46"/>
        <v>80.079681274900395</v>
      </c>
      <c r="W175" s="35">
        <f t="shared" si="47"/>
        <v>31.506849315068493</v>
      </c>
      <c r="X175" s="35">
        <f t="shared" si="48"/>
        <v>88.413469410031112</v>
      </c>
      <c r="Y175" s="35">
        <f t="shared" si="49"/>
        <v>82.617444470242248</v>
      </c>
      <c r="Z175" s="35">
        <f t="shared" si="50"/>
        <v>34.044612510410339</v>
      </c>
      <c r="AA175" s="35">
        <f t="shared" si="51"/>
        <v>-2.5377631953418387</v>
      </c>
      <c r="AB175" s="35">
        <f t="shared" si="52"/>
        <v>-2.5377631953418529</v>
      </c>
      <c r="AC175" s="35">
        <f t="shared" si="53"/>
        <v>-2.5377631953418458</v>
      </c>
      <c r="AD175" s="36"/>
      <c r="AE175" s="36"/>
      <c r="AF175">
        <v>2.21</v>
      </c>
      <c r="AG175">
        <v>1.74</v>
      </c>
      <c r="AI175" s="36"/>
      <c r="AJ175" t="s">
        <v>81</v>
      </c>
      <c r="AK175" s="35"/>
      <c r="AL175" s="35"/>
    </row>
    <row r="176" spans="1:38" ht="15" x14ac:dyDescent="0.25">
      <c r="A176">
        <v>7.08</v>
      </c>
      <c r="B176">
        <v>5.0199999999999996</v>
      </c>
      <c r="C176">
        <v>1.46</v>
      </c>
      <c r="D176" s="20">
        <f t="shared" si="41"/>
        <v>2.5377631953418467E-2</v>
      </c>
      <c r="E176" s="17">
        <f>IF(OR($A176="",$B176="",$C176=""),"",A176*'MPTO_working_3-way'!$I175)</f>
        <v>7.2596736342302028</v>
      </c>
      <c r="F176" s="21">
        <f>IF(OR($A176="",$B176="",$C176=""),"",B176*'MPTO_working_3-way'!$I175)</f>
        <v>5.1473957124061602</v>
      </c>
      <c r="G176" s="22">
        <f>IF(OR($A176="",$B176="",$C176=""),"",C176*'MPTO_working_3-way'!$I175)</f>
        <v>1.4970513426519909</v>
      </c>
      <c r="H176" s="17">
        <f>IF(OR($A176="",$B176="",$C176=""),"",'MPTO_working_3-way'!E175)</f>
        <v>7.5310433068275859</v>
      </c>
      <c r="I176" s="21">
        <f>IF(OR($A176="",$B176="",$C176=""),"",'MPTO_working_3-way'!F175)</f>
        <v>5.2426295069741773</v>
      </c>
      <c r="J176" s="22">
        <f>IF(OR($A176="",$B176="",$C176=""),"",'MPTO_working_3-way'!G175)</f>
        <v>1.4782571372398754</v>
      </c>
      <c r="K176" s="17">
        <f>IF(OR($A176="",$B176="",$C176=""),"",'OddsRatio_working_3-way'!H175)</f>
        <v>7.4005325881564996</v>
      </c>
      <c r="L176" s="21">
        <f>IF(OR($A176="",$B176="",$C176=""),"",'OddsRatio_working_3-way'!I175)</f>
        <v>5.2319310862482125</v>
      </c>
      <c r="M176" s="22">
        <f>IF(OR($A176="",$B176="",$C176=""),"",'OddsRatio_working_3-way'!J175)</f>
        <v>1.4842508208144722</v>
      </c>
      <c r="N176" s="23">
        <f t="shared" si="42"/>
        <v>13.774723911621647</v>
      </c>
      <c r="O176" s="24">
        <f t="shared" si="43"/>
        <v>19.427299859418582</v>
      </c>
      <c r="P176" s="24">
        <f t="shared" si="44"/>
        <v>66.797976228959783</v>
      </c>
      <c r="Q176" t="s">
        <v>432</v>
      </c>
      <c r="R176" t="s">
        <v>433</v>
      </c>
      <c r="S176" s="48" t="s">
        <v>467</v>
      </c>
      <c r="T176" s="35">
        <v>100</v>
      </c>
      <c r="U176" s="35">
        <f t="shared" si="45"/>
        <v>46.808510638297875</v>
      </c>
      <c r="V176" s="35">
        <f t="shared" si="46"/>
        <v>71.671388101982998</v>
      </c>
      <c r="W176" s="35">
        <f t="shared" si="47"/>
        <v>78.902953586497887</v>
      </c>
      <c r="X176" s="35">
        <f t="shared" si="48"/>
        <v>49.425658311519108</v>
      </c>
      <c r="Y176" s="35">
        <f t="shared" si="49"/>
        <v>74.288535775204238</v>
      </c>
      <c r="Z176" s="35">
        <f t="shared" si="50"/>
        <v>81.520101259719127</v>
      </c>
      <c r="AA176" s="35">
        <f t="shared" si="51"/>
        <v>-2.6171476732212327</v>
      </c>
      <c r="AB176" s="35">
        <f t="shared" si="52"/>
        <v>-2.6171476732212398</v>
      </c>
      <c r="AC176" s="35">
        <f t="shared" si="53"/>
        <v>-2.6171476732212398</v>
      </c>
      <c r="AD176" s="36"/>
      <c r="AE176" s="36"/>
      <c r="AF176">
        <v>1.61</v>
      </c>
      <c r="AG176">
        <v>2.44</v>
      </c>
      <c r="AI176" s="36"/>
      <c r="AJ176" t="s">
        <v>81</v>
      </c>
      <c r="AK176" s="35"/>
      <c r="AL176" s="35"/>
    </row>
    <row r="177" spans="1:38" s="35" customFormat="1" ht="15" x14ac:dyDescent="0.25">
      <c r="A177">
        <v>1.88</v>
      </c>
      <c r="B177">
        <v>3.53</v>
      </c>
      <c r="C177">
        <v>4.74</v>
      </c>
      <c r="D177" s="20">
        <f t="shared" si="41"/>
        <v>2.6171476732212318E-2</v>
      </c>
      <c r="E177" s="17">
        <f>IF(OR($A177="",$B177="",$C177=""),"",A177*'MPTO_working_3-way'!$I176)</f>
        <v>1.9292023762565591</v>
      </c>
      <c r="F177" s="21">
        <f>IF(OR($A177="",$B177="",$C177=""),"",B177*'MPTO_working_3-way'!$I176)</f>
        <v>3.6223853128647092</v>
      </c>
      <c r="G177" s="22">
        <f>IF(OR($A177="",$B177="",$C177=""),"",C177*'MPTO_working_3-way'!$I176)</f>
        <v>4.864052799710687</v>
      </c>
      <c r="H177" s="17">
        <f>IF(OR($A177="",$B177="",$C177=""),"",'MPTO_working_3-way'!E176)</f>
        <v>1.9113476148340469</v>
      </c>
      <c r="I177" s="21">
        <f>IF(OR($A177="",$B177="",$C177=""),"",'MPTO_working_3-way'!F176)</f>
        <v>3.6421607191817191</v>
      </c>
      <c r="J177" s="22">
        <f>IF(OR($A177="",$B177="",$C177=""),"",'MPTO_working_3-way'!G176)</f>
        <v>4.9444579506082382</v>
      </c>
      <c r="K177" s="17">
        <f>IF(OR($A177="",$B177="",$C177=""),"",'OddsRatio_working_3-way'!H176)</f>
        <v>1.9182666468793579</v>
      </c>
      <c r="L177" s="21">
        <f>IF(OR($A177="",$B177="",$C177=""),"",'OddsRatio_working_3-way'!I176)</f>
        <v>3.6400166097781548</v>
      </c>
      <c r="M177" s="22">
        <f>IF(OR($A177="",$B177="",$C177=""),"",'OddsRatio_working_3-way'!J176)</f>
        <v>4.9026332492372724</v>
      </c>
      <c r="N177" s="23">
        <f t="shared" si="42"/>
        <v>51.834893648659545</v>
      </c>
      <c r="O177" s="24">
        <f t="shared" si="43"/>
        <v>27.606118997019813</v>
      </c>
      <c r="P177" s="24">
        <f t="shared" si="44"/>
        <v>20.558987354320656</v>
      </c>
      <c r="Q177" t="s">
        <v>434</v>
      </c>
      <c r="R177" t="s">
        <v>435</v>
      </c>
      <c r="S177" s="48" t="s">
        <v>467</v>
      </c>
      <c r="T177" s="35">
        <v>100</v>
      </c>
      <c r="U177" s="35">
        <f t="shared" si="45"/>
        <v>59.349593495934961</v>
      </c>
      <c r="V177" s="35">
        <f t="shared" si="46"/>
        <v>64.412811387900362</v>
      </c>
      <c r="W177" s="35">
        <f t="shared" si="47"/>
        <v>71.83098591549296</v>
      </c>
      <c r="X177" s="35">
        <f t="shared" si="48"/>
        <v>63.756202696606692</v>
      </c>
      <c r="Y177" s="35">
        <f t="shared" si="49"/>
        <v>68.819420588572086</v>
      </c>
      <c r="Z177" s="35">
        <f t="shared" si="50"/>
        <v>76.237595116164684</v>
      </c>
      <c r="AA177" s="35">
        <f t="shared" si="51"/>
        <v>-4.4066092006717312</v>
      </c>
      <c r="AB177" s="35">
        <f t="shared" si="52"/>
        <v>-4.4066092006717241</v>
      </c>
      <c r="AC177" s="35">
        <f t="shared" si="53"/>
        <v>-4.4066092006717241</v>
      </c>
      <c r="AD177" s="36"/>
      <c r="AE177" s="36"/>
      <c r="AF177">
        <v>2.39</v>
      </c>
      <c r="AG177">
        <v>1.64</v>
      </c>
      <c r="AH177" s="36"/>
      <c r="AI177" s="36"/>
      <c r="AJ177" t="s">
        <v>81</v>
      </c>
    </row>
    <row r="178" spans="1:38" s="35" customFormat="1" ht="15" x14ac:dyDescent="0.25">
      <c r="A178">
        <v>2.46</v>
      </c>
      <c r="B178">
        <v>2.81</v>
      </c>
      <c r="C178">
        <v>3.55</v>
      </c>
      <c r="D178" s="20">
        <f t="shared" si="41"/>
        <v>4.4066092006717295E-2</v>
      </c>
      <c r="E178" s="17">
        <f>IF(OR($A178="",$B178="",$C178=""),"",A178*'MPTO_working_3-way'!$I177)</f>
        <v>2.5684025863365245</v>
      </c>
      <c r="F178" s="21">
        <f>IF(OR($A178="",$B178="",$C178=""),"",B178*'MPTO_working_3-way'!$I177)</f>
        <v>2.9338257185388756</v>
      </c>
      <c r="G178" s="22">
        <f>IF(OR($A178="",$B178="",$C178=""),"",C178*'MPTO_working_3-way'!$I177)</f>
        <v>3.7064346266238464</v>
      </c>
      <c r="H178" s="17">
        <f>IF(OR($A178="",$B178="",$C178=""),"",'MPTO_working_3-way'!E177)</f>
        <v>2.5522225068841777</v>
      </c>
      <c r="I178" s="21">
        <f>IF(OR($A178="",$B178="",$C178=""),"",'MPTO_working_3-way'!F177)</f>
        <v>2.9309767681106855</v>
      </c>
      <c r="J178" s="22">
        <f>IF(OR($A178="",$B178="",$C178=""),"",'MPTO_working_3-way'!G177)</f>
        <v>3.7452981034704673</v>
      </c>
      <c r="K178" s="17">
        <f>IF(OR($A178="",$B178="",$C178=""),"",'OddsRatio_working_3-way'!H177)</f>
        <v>2.5598600586886482</v>
      </c>
      <c r="L178" s="21">
        <f>IF(OR($A178="",$B178="",$C178=""),"",'OddsRatio_working_3-way'!I177)</f>
        <v>2.9337991138537345</v>
      </c>
      <c r="M178" s="22">
        <f>IF(OR($A178="",$B178="",$C178=""),"",'OddsRatio_working_3-way'!J177)</f>
        <v>3.7244131162027765</v>
      </c>
      <c r="N178" s="23">
        <f t="shared" si="42"/>
        <v>38.934706160157056</v>
      </c>
      <c r="O178" s="24">
        <f t="shared" si="43"/>
        <v>34.085187599283401</v>
      </c>
      <c r="P178" s="24">
        <f t="shared" si="44"/>
        <v>26.980106240559536</v>
      </c>
      <c r="Q178" t="s">
        <v>436</v>
      </c>
      <c r="R178" t="s">
        <v>437</v>
      </c>
      <c r="S178" s="48" t="s">
        <v>467</v>
      </c>
      <c r="T178" s="35">
        <v>100</v>
      </c>
      <c r="U178" s="35">
        <f t="shared" si="45"/>
        <v>23.076923076923073</v>
      </c>
      <c r="V178" s="35">
        <f t="shared" si="46"/>
        <v>79.550102249488745</v>
      </c>
      <c r="W178" s="35">
        <f t="shared" si="47"/>
        <v>92.156862745098039</v>
      </c>
      <c r="X178" s="35">
        <f t="shared" si="48"/>
        <v>28.293035005413209</v>
      </c>
      <c r="Y178" s="35">
        <f t="shared" si="49"/>
        <v>84.766214177978867</v>
      </c>
      <c r="Z178" s="35">
        <f t="shared" si="50"/>
        <v>97.37297467358816</v>
      </c>
      <c r="AA178" s="35">
        <f t="shared" si="51"/>
        <v>-5.2161119284901361</v>
      </c>
      <c r="AB178" s="35">
        <f t="shared" si="52"/>
        <v>-5.2161119284901218</v>
      </c>
      <c r="AC178" s="35">
        <f t="shared" si="53"/>
        <v>-5.2161119284901218</v>
      </c>
      <c r="AD178" s="36"/>
      <c r="AE178" s="36"/>
      <c r="AF178">
        <v>2.76</v>
      </c>
      <c r="AG178">
        <v>1.46</v>
      </c>
      <c r="AH178" s="36"/>
      <c r="AI178" s="36"/>
      <c r="AJ178" t="s">
        <v>182</v>
      </c>
    </row>
    <row r="179" spans="1:38" ht="15" x14ac:dyDescent="0.25">
      <c r="A179">
        <v>1.3</v>
      </c>
      <c r="B179">
        <v>4.8899999999999997</v>
      </c>
      <c r="C179">
        <v>12.75</v>
      </c>
      <c r="D179" s="20">
        <f t="shared" si="41"/>
        <v>5.2161119284901192E-2</v>
      </c>
      <c r="E179" s="17">
        <f>IF(OR($A179="",$B179="",$C179=""),"",A179*'MPTO_working_3-way'!$I178)</f>
        <v>1.3678094550703717</v>
      </c>
      <c r="F179" s="21">
        <f>IF(OR($A179="",$B179="",$C179=""),"",B179*'MPTO_working_3-way'!$I178)</f>
        <v>5.1450678733031667</v>
      </c>
      <c r="G179" s="22">
        <f>IF(OR($A179="",$B179="",$C179=""),"",C179*'MPTO_working_3-way'!$I178)</f>
        <v>13.415054270882489</v>
      </c>
      <c r="H179" s="17">
        <f>IF(OR($A179="",$B179="",$C179=""),"",'MPTO_working_3-way'!E178)</f>
        <v>1.3300636299860926</v>
      </c>
      <c r="I179" s="21">
        <f>IF(OR($A179="",$B179="",$C179=""),"",'MPTO_working_3-way'!F178)</f>
        <v>5.3443944414222821</v>
      </c>
      <c r="J179" s="22">
        <f>IF(OR($A179="",$B179="",$C179=""),"",'MPTO_working_3-way'!G178)</f>
        <v>16.381537062301035</v>
      </c>
      <c r="K179" s="17">
        <f>IF(OR($A179="",$B179="",$C179=""),"",'OddsRatio_working_3-way'!H178)</f>
        <v>1.3408454927538032</v>
      </c>
      <c r="L179" s="21">
        <f>IF(OR($A179="",$B179="",$C179=""),"",'OddsRatio_working_3-way'!I178)</f>
        <v>5.4196298893743124</v>
      </c>
      <c r="M179" s="22">
        <f>IF(OR($A179="",$B179="",$C179=""),"",'OddsRatio_working_3-way'!J178)</f>
        <v>14.349781799523953</v>
      </c>
      <c r="N179" s="23">
        <f t="shared" si="42"/>
        <v>73.109598438077157</v>
      </c>
      <c r="O179" s="24">
        <f t="shared" si="43"/>
        <v>19.43608956431499</v>
      </c>
      <c r="P179" s="24">
        <f t="shared" si="44"/>
        <v>7.4543119976078671</v>
      </c>
      <c r="Q179" t="s">
        <v>438</v>
      </c>
      <c r="R179" t="s">
        <v>439</v>
      </c>
      <c r="S179" s="48" t="s">
        <v>467</v>
      </c>
      <c r="T179" s="35">
        <v>100</v>
      </c>
      <c r="U179" s="35">
        <f t="shared" si="45"/>
        <v>48.186528497409334</v>
      </c>
      <c r="V179" s="35">
        <f t="shared" si="46"/>
        <v>66.101694915254228</v>
      </c>
      <c r="W179" s="35">
        <f t="shared" si="47"/>
        <v>80.842911877394641</v>
      </c>
      <c r="X179" s="35">
        <f t="shared" si="48"/>
        <v>53.055393207351131</v>
      </c>
      <c r="Y179" s="35">
        <f t="shared" si="49"/>
        <v>70.970559625196046</v>
      </c>
      <c r="Z179" s="35">
        <f t="shared" si="50"/>
        <v>85.711776587336445</v>
      </c>
      <c r="AA179" s="35">
        <f t="shared" si="51"/>
        <v>-4.8688647099417963</v>
      </c>
      <c r="AB179" s="35">
        <f t="shared" si="52"/>
        <v>-4.8688647099418176</v>
      </c>
      <c r="AC179" s="35">
        <f t="shared" si="53"/>
        <v>-4.8688647099418034</v>
      </c>
      <c r="AD179" s="36"/>
      <c r="AE179" s="36"/>
      <c r="AF179">
        <v>2.08</v>
      </c>
      <c r="AG179">
        <v>1.76</v>
      </c>
      <c r="AI179" s="36"/>
      <c r="AJ179" t="s">
        <v>182</v>
      </c>
      <c r="AK179" s="35"/>
      <c r="AL179" s="35"/>
    </row>
    <row r="180" spans="1:38" ht="15" x14ac:dyDescent="0.25">
      <c r="A180">
        <v>1.93</v>
      </c>
      <c r="B180">
        <v>2.95</v>
      </c>
      <c r="C180">
        <v>5.22</v>
      </c>
      <c r="D180" s="20">
        <f t="shared" si="41"/>
        <v>4.8688647099418114E-2</v>
      </c>
      <c r="E180" s="17">
        <f>IF(OR($A180="",$B180="",$C180=""),"",A180*'MPTO_working_3-way'!$I179)</f>
        <v>2.0239690889018771</v>
      </c>
      <c r="F180" s="21">
        <f>IF(OR($A180="",$B180="",$C180=""),"",B180*'MPTO_working_3-way'!$I179)</f>
        <v>3.0936315089432838</v>
      </c>
      <c r="G180" s="22">
        <f>IF(OR($A180="",$B180="",$C180=""),"",C180*'MPTO_working_3-way'!$I179)</f>
        <v>5.4741547378589619</v>
      </c>
      <c r="H180" s="17">
        <f>IF(OR($A180="",$B180="",$C180=""),"",'MPTO_working_3-way'!E179)</f>
        <v>1.9924082630669921</v>
      </c>
      <c r="I180" s="21">
        <f>IF(OR($A180="",$B180="",$C180=""),"",'MPTO_working_3-way'!F179)</f>
        <v>3.0983397372255479</v>
      </c>
      <c r="J180" s="22">
        <f>IF(OR($A180="",$B180="",$C180=""),"",'MPTO_working_3-way'!G179)</f>
        <v>5.7031618700135045</v>
      </c>
      <c r="K180" s="17">
        <f>IF(OR($A180="",$B180="",$C180=""),"",'OddsRatio_working_3-way'!H179)</f>
        <v>2.005695513229139</v>
      </c>
      <c r="L180" s="21">
        <f>IF(OR($A180="",$B180="",$C180=""),"",'OddsRatio_working_3-way'!I179)</f>
        <v>3.1087163987062603</v>
      </c>
      <c r="M180" s="22">
        <f>IF(OR($A180="",$B180="",$C180=""),"",'OddsRatio_working_3-way'!J179)</f>
        <v>5.563478565405342</v>
      </c>
      <c r="N180" s="23">
        <f t="shared" si="42"/>
        <v>49.407869195401553</v>
      </c>
      <c r="O180" s="24">
        <f t="shared" si="43"/>
        <v>32.324470354957626</v>
      </c>
      <c r="P180" s="24">
        <f t="shared" si="44"/>
        <v>18.267660449640807</v>
      </c>
      <c r="Q180" t="s">
        <v>440</v>
      </c>
      <c r="R180" t="s">
        <v>441</v>
      </c>
      <c r="S180" s="48" t="s">
        <v>467</v>
      </c>
      <c r="T180" s="35">
        <v>100</v>
      </c>
      <c r="U180" s="35">
        <f t="shared" si="45"/>
        <v>30.555555555555554</v>
      </c>
      <c r="V180" s="35">
        <f t="shared" si="46"/>
        <v>76.525821596244128</v>
      </c>
      <c r="W180" s="35">
        <f t="shared" si="47"/>
        <v>87.995198079231685</v>
      </c>
      <c r="X180" s="35">
        <f t="shared" si="48"/>
        <v>35.47898032452418</v>
      </c>
      <c r="Y180" s="35">
        <f t="shared" si="49"/>
        <v>81.449246365212744</v>
      </c>
      <c r="Z180" s="35">
        <f t="shared" si="50"/>
        <v>92.918622848200314</v>
      </c>
      <c r="AA180" s="35">
        <f t="shared" si="51"/>
        <v>-4.9234247689686264</v>
      </c>
      <c r="AB180" s="35">
        <f t="shared" si="52"/>
        <v>-4.9234247689686157</v>
      </c>
      <c r="AC180" s="35">
        <f t="shared" si="53"/>
        <v>-4.9234247689686299</v>
      </c>
      <c r="AD180" s="36"/>
      <c r="AE180" s="36"/>
      <c r="AF180">
        <v>2.99</v>
      </c>
      <c r="AG180">
        <v>1.39</v>
      </c>
      <c r="AI180" s="36"/>
      <c r="AJ180" t="s">
        <v>182</v>
      </c>
      <c r="AK180" s="35"/>
      <c r="AL180" s="35"/>
    </row>
    <row r="181" spans="1:38" s="35" customFormat="1" ht="15" x14ac:dyDescent="0.25">
      <c r="A181">
        <v>1.44</v>
      </c>
      <c r="B181">
        <v>4.26</v>
      </c>
      <c r="C181">
        <v>8.33</v>
      </c>
      <c r="D181" s="20">
        <f t="shared" si="41"/>
        <v>4.9234247689686317E-2</v>
      </c>
      <c r="E181" s="17">
        <f>IF(OR($A181="",$B181="",$C181=""),"",A181*'MPTO_working_3-way'!$I180)</f>
        <v>1.5108973166731483</v>
      </c>
      <c r="F181" s="21">
        <f>IF(OR($A181="",$B181="",$C181=""),"",B181*'MPTO_working_3-way'!$I180)</f>
        <v>4.4697378951580635</v>
      </c>
      <c r="G181" s="22">
        <f>IF(OR($A181="",$B181="",$C181=""),"",C181*'MPTO_working_3-way'!$I180)</f>
        <v>8.7401212832550872</v>
      </c>
      <c r="H181" s="17">
        <f>IF(OR($A181="",$B181="",$C181=""),"",'MPTO_working_3-way'!E180)</f>
        <v>1.4748544066380691</v>
      </c>
      <c r="I181" s="21">
        <f>IF(OR($A181="",$B181="",$C181=""),"",'MPTO_working_3-way'!F180)</f>
        <v>4.5802148758078642</v>
      </c>
      <c r="J181" s="22">
        <f>IF(OR($A181="",$B181="",$C181=""),"",'MPTO_working_3-way'!G180)</f>
        <v>9.6491004920140302</v>
      </c>
      <c r="K181" s="17">
        <f>IF(OR($A181="",$B181="",$C181=""),"",'OddsRatio_working_3-way'!H180)</f>
        <v>1.4862338257861527</v>
      </c>
      <c r="L181" s="21">
        <f>IF(OR($A181="",$B181="",$C181=""),"",'OddsRatio_working_3-way'!I180)</f>
        <v>4.6025506183246776</v>
      </c>
      <c r="M181" s="22">
        <f>IF(OR($A181="",$B181="",$C181=""),"",'OddsRatio_working_3-way'!J180)</f>
        <v>9.1002135068465897</v>
      </c>
      <c r="N181" s="23">
        <f t="shared" si="42"/>
        <v>66.185834666905393</v>
      </c>
      <c r="O181" s="24">
        <f t="shared" si="43"/>
        <v>22.37267650712295</v>
      </c>
      <c r="P181" s="24">
        <f t="shared" si="44"/>
        <v>11.441488825971641</v>
      </c>
      <c r="Q181" t="s">
        <v>442</v>
      </c>
      <c r="R181" t="s">
        <v>443</v>
      </c>
      <c r="S181" s="48" t="s">
        <v>467</v>
      </c>
      <c r="T181" s="35">
        <v>100</v>
      </c>
      <c r="U181" s="35">
        <f t="shared" si="45"/>
        <v>62.686567164179095</v>
      </c>
      <c r="V181" s="35">
        <f t="shared" si="46"/>
        <v>63.768115942028999</v>
      </c>
      <c r="W181" s="35">
        <f t="shared" si="47"/>
        <v>69.135802469135797</v>
      </c>
      <c r="X181" s="35">
        <f t="shared" si="48"/>
        <v>67.096081588835219</v>
      </c>
      <c r="Y181" s="35">
        <f t="shared" si="49"/>
        <v>68.177630366685094</v>
      </c>
      <c r="Z181" s="35">
        <f t="shared" si="50"/>
        <v>73.545316893791906</v>
      </c>
      <c r="AA181" s="35">
        <f t="shared" si="51"/>
        <v>-4.4095144246561233</v>
      </c>
      <c r="AB181" s="35">
        <f t="shared" si="52"/>
        <v>-4.4095144246560949</v>
      </c>
      <c r="AC181" s="35">
        <f t="shared" si="53"/>
        <v>-4.4095144246561091</v>
      </c>
      <c r="AD181" s="36"/>
      <c r="AE181" s="36"/>
      <c r="AF181">
        <v>2.1</v>
      </c>
      <c r="AG181">
        <v>1.75</v>
      </c>
      <c r="AH181" s="36"/>
      <c r="AI181" s="36"/>
      <c r="AJ181" t="s">
        <v>182</v>
      </c>
    </row>
    <row r="182" spans="1:38" s="35" customFormat="1" ht="15" x14ac:dyDescent="0.25">
      <c r="A182">
        <v>2.68</v>
      </c>
      <c r="B182">
        <v>2.76</v>
      </c>
      <c r="C182">
        <v>3.24</v>
      </c>
      <c r="D182" s="20">
        <f t="shared" si="41"/>
        <v>4.4095144246561135E-2</v>
      </c>
      <c r="E182" s="17">
        <f>IF(OR($A182="",$B182="",$C182=""),"",A182*'MPTO_working_3-way'!$I181)</f>
        <v>2.7981749865807841</v>
      </c>
      <c r="F182" s="21">
        <f>IF(OR($A182="",$B182="",$C182=""),"",B182*'MPTO_working_3-way'!$I181)</f>
        <v>2.8817025981205084</v>
      </c>
      <c r="G182" s="22">
        <f>IF(OR($A182="",$B182="",$C182=""),"",C182*'MPTO_working_3-way'!$I181)</f>
        <v>3.3828682673588584</v>
      </c>
      <c r="H182" s="17">
        <f>IF(OR($A182="",$B182="",$C182=""),"",'MPTO_working_3-way'!E181)</f>
        <v>2.7898987490780138</v>
      </c>
      <c r="I182" s="21">
        <f>IF(OR($A182="",$B182="",$C182=""),"",'MPTO_working_3-way'!F181)</f>
        <v>2.8767006476096824</v>
      </c>
      <c r="J182" s="22">
        <f>IF(OR($A182="",$B182="",$C182=""),"",'MPTO_working_3-way'!G181)</f>
        <v>3.402013245995767</v>
      </c>
      <c r="K182" s="17">
        <f>IF(OR($A182="",$B182="",$C182=""),"",'OddsRatio_working_3-way'!H181)</f>
        <v>2.7940330962430506</v>
      </c>
      <c r="L182" s="21">
        <f>IF(OR($A182="",$B182="",$C182=""),"",'OddsRatio_working_3-way'!I181)</f>
        <v>2.8794632436831948</v>
      </c>
      <c r="M182" s="22">
        <f>IF(OR($A182="",$B182="",$C182=""),"",'OddsRatio_working_3-way'!J181)</f>
        <v>3.3920441283240677</v>
      </c>
      <c r="N182" s="23">
        <f t="shared" si="42"/>
        <v>35.737579129100325</v>
      </c>
      <c r="O182" s="24">
        <f t="shared" si="43"/>
        <v>34.701707270285823</v>
      </c>
      <c r="P182" s="24">
        <f t="shared" si="44"/>
        <v>29.560713600613848</v>
      </c>
      <c r="Q182" t="s">
        <v>444</v>
      </c>
      <c r="R182" t="s">
        <v>445</v>
      </c>
      <c r="S182" s="48" t="s">
        <v>467</v>
      </c>
      <c r="T182" s="35">
        <v>100</v>
      </c>
      <c r="U182" s="35">
        <f t="shared" si="45"/>
        <v>71.181556195965413</v>
      </c>
      <c r="V182" s="35">
        <f t="shared" si="46"/>
        <v>74.747474747474755</v>
      </c>
      <c r="W182" s="35">
        <f t="shared" si="47"/>
        <v>51.219512195121943</v>
      </c>
      <c r="X182" s="35">
        <f t="shared" si="48"/>
        <v>74.033013057403309</v>
      </c>
      <c r="Y182" s="35">
        <f t="shared" si="49"/>
        <v>77.598931608912636</v>
      </c>
      <c r="Z182" s="35">
        <f t="shared" si="50"/>
        <v>54.070969056559839</v>
      </c>
      <c r="AA182" s="35">
        <f t="shared" si="51"/>
        <v>-2.8514568614378959</v>
      </c>
      <c r="AB182" s="35">
        <f t="shared" si="52"/>
        <v>-2.8514568614378817</v>
      </c>
      <c r="AC182" s="35">
        <f t="shared" si="53"/>
        <v>-2.8514568614378959</v>
      </c>
      <c r="AD182" s="36"/>
      <c r="AE182" s="36"/>
      <c r="AF182">
        <v>3.13</v>
      </c>
      <c r="AG182">
        <v>1.36</v>
      </c>
      <c r="AH182" s="36"/>
      <c r="AI182" s="36"/>
      <c r="AJ182" t="s">
        <v>182</v>
      </c>
    </row>
    <row r="183" spans="1:38" ht="15" x14ac:dyDescent="0.25">
      <c r="A183">
        <v>3.47</v>
      </c>
      <c r="B183">
        <v>3.96</v>
      </c>
      <c r="C183">
        <v>2.0499999999999998</v>
      </c>
      <c r="D183" s="20">
        <f t="shared" si="41"/>
        <v>2.8514568614378843E-2</v>
      </c>
      <c r="E183" s="17">
        <f>IF(OR($A183="",$B183="",$C183=""),"",A183*'MPTO_working_3-way'!$I182)</f>
        <v>3.5689455530918948</v>
      </c>
      <c r="F183" s="21">
        <f>IF(OR($A183="",$B183="",$C183=""),"",B183*'MPTO_working_3-way'!$I182)</f>
        <v>4.0729176917129406</v>
      </c>
      <c r="G183" s="22">
        <f>IF(OR($A183="",$B183="",$C183=""),"",C183*'MPTO_working_3-way'!$I182)</f>
        <v>2.1084548656594766</v>
      </c>
      <c r="H183" s="17">
        <f>IF(OR($A183="",$B183="",$C183=""),"",'MPTO_working_3-way'!E182)</f>
        <v>3.588350439646109</v>
      </c>
      <c r="I183" s="21">
        <f>IF(OR($A183="",$B183="",$C183=""),"",'MPTO_working_3-way'!F182)</f>
        <v>4.1148809529606183</v>
      </c>
      <c r="J183" s="22">
        <f>IF(OR($A183="",$B183="",$C183=""),"",'MPTO_working_3-way'!G182)</f>
        <v>2.0907379350406576</v>
      </c>
      <c r="K183" s="17">
        <f>IF(OR($A183="",$B183="",$C183=""),"",'OddsRatio_working_3-way'!H182)</f>
        <v>3.5826228969193181</v>
      </c>
      <c r="L183" s="21">
        <f>IF(OR($A183="",$B183="",$C183=""),"",'OddsRatio_working_3-way'!I182)</f>
        <v>4.0949650910450117</v>
      </c>
      <c r="M183" s="22">
        <f>IF(OR($A183="",$B183="",$C183=""),"",'OddsRatio_working_3-way'!J182)</f>
        <v>2.0978761302693449</v>
      </c>
      <c r="N183" s="23">
        <f t="shared" si="42"/>
        <v>28.019480407418019</v>
      </c>
      <c r="O183" s="24">
        <f t="shared" si="43"/>
        <v>24.552423488318311</v>
      </c>
      <c r="P183" s="24">
        <f t="shared" si="44"/>
        <v>47.428096104263666</v>
      </c>
      <c r="Q183" t="s">
        <v>446</v>
      </c>
      <c r="R183" t="s">
        <v>447</v>
      </c>
      <c r="S183" s="48" t="s">
        <v>467</v>
      </c>
      <c r="T183" s="35">
        <v>100</v>
      </c>
      <c r="U183" s="35">
        <f t="shared" si="45"/>
        <v>39.759036144578317</v>
      </c>
      <c r="V183" s="35">
        <f t="shared" si="46"/>
        <v>75.845410628019309</v>
      </c>
      <c r="W183" s="35">
        <f t="shared" si="47"/>
        <v>81.203007518796994</v>
      </c>
      <c r="X183" s="35">
        <f t="shared" si="48"/>
        <v>42.951581853183683</v>
      </c>
      <c r="Y183" s="35">
        <f t="shared" si="49"/>
        <v>79.037956336624688</v>
      </c>
      <c r="Z183" s="35">
        <f t="shared" si="50"/>
        <v>84.395553227402374</v>
      </c>
      <c r="AA183" s="35">
        <f t="shared" si="51"/>
        <v>-3.1925457086053655</v>
      </c>
      <c r="AB183" s="35">
        <f t="shared" si="52"/>
        <v>-3.1925457086053797</v>
      </c>
      <c r="AC183" s="35">
        <f t="shared" si="53"/>
        <v>-3.1925457086053797</v>
      </c>
      <c r="AD183" s="36"/>
      <c r="AE183" s="36"/>
      <c r="AF183">
        <v>1.61</v>
      </c>
      <c r="AG183">
        <v>2.42</v>
      </c>
      <c r="AI183" s="36"/>
      <c r="AJ183" t="s">
        <v>478</v>
      </c>
      <c r="AK183" s="35"/>
      <c r="AL183" s="35"/>
    </row>
    <row r="184" spans="1:38" ht="15" x14ac:dyDescent="0.25">
      <c r="A184">
        <v>1.66</v>
      </c>
      <c r="B184">
        <v>4.1399999999999997</v>
      </c>
      <c r="C184">
        <v>5.32</v>
      </c>
      <c r="D184" s="20">
        <f t="shared" si="41"/>
        <v>3.1925457086053877E-2</v>
      </c>
      <c r="E184" s="17">
        <f>IF(OR($A184="",$B184="",$C184=""),"",A184*'MPTO_working_3-way'!$I183)</f>
        <v>1.7129962587628493</v>
      </c>
      <c r="F184" s="21">
        <f>IF(OR($A184="",$B184="",$C184=""),"",B184*'MPTO_working_3-way'!$I183)</f>
        <v>4.2721713923362623</v>
      </c>
      <c r="G184" s="22">
        <f>IF(OR($A184="",$B184="",$C184=""),"",C184*'MPTO_working_3-way'!$I183)</f>
        <v>5.4898434316978069</v>
      </c>
      <c r="H184" s="17">
        <f>IF(OR($A184="",$B184="",$C184=""),"",'MPTO_working_3-way'!E183)</f>
        <v>1.6898519436250863</v>
      </c>
      <c r="I184" s="21">
        <f>IF(OR($A184="",$B184="",$C184=""),"",'MPTO_working_3-way'!F183)</f>
        <v>4.3308027428172888</v>
      </c>
      <c r="J184" s="22">
        <f>IF(OR($A184="",$B184="",$C184=""),"",'MPTO_working_3-way'!G183)</f>
        <v>5.6392639823366313</v>
      </c>
      <c r="K184" s="17">
        <f>IF(OR($A184="",$B184="",$C184=""),"",'OddsRatio_working_3-way'!H183)</f>
        <v>1.6979282331929715</v>
      </c>
      <c r="L184" s="21">
        <f>IF(OR($A184="",$B184="",$C184=""),"",'OddsRatio_working_3-way'!I183)</f>
        <v>4.3204464427665616</v>
      </c>
      <c r="M184" s="22">
        <f>IF(OR($A184="",$B184="",$C184=""),"",'OddsRatio_working_3-way'!J183)</f>
        <v>5.568257526353996</v>
      </c>
      <c r="N184" s="23">
        <f t="shared" si="42"/>
        <v>58.377243667900039</v>
      </c>
      <c r="O184" s="24">
        <f t="shared" si="43"/>
        <v>23.407300601138665</v>
      </c>
      <c r="P184" s="24">
        <f t="shared" si="44"/>
        <v>18.215455730961288</v>
      </c>
      <c r="Q184" t="s">
        <v>448</v>
      </c>
      <c r="R184" t="s">
        <v>449</v>
      </c>
      <c r="S184" s="48" t="s">
        <v>467</v>
      </c>
      <c r="T184" s="35">
        <v>100</v>
      </c>
      <c r="U184" s="35">
        <f t="shared" si="45"/>
        <v>36.708860759493668</v>
      </c>
      <c r="V184" s="35">
        <f t="shared" si="46"/>
        <v>75.429975429975428</v>
      </c>
      <c r="W184" s="35">
        <f t="shared" si="47"/>
        <v>83.870967741935488</v>
      </c>
      <c r="X184" s="35">
        <f t="shared" si="48"/>
        <v>40.699056828089084</v>
      </c>
      <c r="Y184" s="35">
        <f t="shared" si="49"/>
        <v>79.420171498570838</v>
      </c>
      <c r="Z184" s="35">
        <f t="shared" si="50"/>
        <v>87.861163810530883</v>
      </c>
      <c r="AA184" s="35">
        <f t="shared" si="51"/>
        <v>-3.9901960685954165</v>
      </c>
      <c r="AB184" s="35">
        <f t="shared" si="52"/>
        <v>-3.9901960685954094</v>
      </c>
      <c r="AC184" s="35">
        <f t="shared" si="53"/>
        <v>-3.9901960685953952</v>
      </c>
      <c r="AD184" s="36"/>
      <c r="AE184" s="36"/>
      <c r="AF184">
        <v>1.81</v>
      </c>
      <c r="AG184">
        <v>2.08</v>
      </c>
      <c r="AI184" s="36"/>
      <c r="AJ184" t="s">
        <v>478</v>
      </c>
      <c r="AK184" s="35"/>
      <c r="AL184" s="35"/>
    </row>
    <row r="185" spans="1:38" s="35" customFormat="1" ht="17.25" customHeight="1" x14ac:dyDescent="0.25">
      <c r="A185">
        <v>1.58</v>
      </c>
      <c r="B185">
        <v>4.07</v>
      </c>
      <c r="C185">
        <v>6.2</v>
      </c>
      <c r="D185" s="20">
        <f t="shared" si="41"/>
        <v>3.9901960685954085E-2</v>
      </c>
      <c r="E185" s="17">
        <f>IF(OR($A185="",$B185="",$C185=""),"",A185*'MPTO_working_3-way'!$I184)</f>
        <v>1.6430450978838076</v>
      </c>
      <c r="F185" s="21">
        <f>IF(OR($A185="",$B185="",$C185=""),"",B185*'MPTO_working_3-way'!$I184)</f>
        <v>4.2324009799918336</v>
      </c>
      <c r="G185" s="22">
        <f>IF(OR($A185="",$B185="",$C185=""),"",C185*'MPTO_working_3-way'!$I184)</f>
        <v>6.4473921562529153</v>
      </c>
      <c r="H185" s="17">
        <f>IF(OR($A185="",$B185="",$C185=""),"",'MPTO_working_3-way'!E184)</f>
        <v>1.6139165080759812</v>
      </c>
      <c r="I185" s="21">
        <f>IF(OR($A185="",$B185="",$C185=""),"",'MPTO_working_3-way'!F184)</f>
        <v>4.3029335413165111</v>
      </c>
      <c r="J185" s="22">
        <f>IF(OR($A185="",$B185="",$C185=""),"",'MPTO_working_3-way'!G184)</f>
        <v>6.7572284378439074</v>
      </c>
      <c r="K185" s="17">
        <f>IF(OR($A185="",$B185="",$C185=""),"",'OddsRatio_working_3-way'!H184)</f>
        <v>1.6237785787979202</v>
      </c>
      <c r="L185" s="21">
        <f>IF(OR($A185="",$B185="",$C185=""),"",'OddsRatio_working_3-way'!I184)</f>
        <v>4.3017245463958886</v>
      </c>
      <c r="M185" s="22">
        <f>IF(OR($A185="",$B185="",$C185=""),"",'OddsRatio_working_3-way'!J184)</f>
        <v>6.592497603015838</v>
      </c>
      <c r="N185" s="23">
        <f t="shared" si="42"/>
        <v>60.862602084870929</v>
      </c>
      <c r="O185" s="24">
        <f t="shared" si="43"/>
        <v>23.627250932210337</v>
      </c>
      <c r="P185" s="24">
        <f t="shared" si="44"/>
        <v>15.510146982918723</v>
      </c>
      <c r="Q185" t="s">
        <v>105</v>
      </c>
      <c r="R185" t="s">
        <v>95</v>
      </c>
      <c r="S185" s="48" t="s">
        <v>468</v>
      </c>
      <c r="T185" s="35">
        <v>100</v>
      </c>
      <c r="U185" s="35">
        <f t="shared" si="45"/>
        <v>65.986394557823132</v>
      </c>
      <c r="V185" s="35">
        <f t="shared" si="46"/>
        <v>67.948717948717942</v>
      </c>
      <c r="W185" s="35">
        <f t="shared" si="47"/>
        <v>61.685823754789276</v>
      </c>
      <c r="X185" s="35">
        <f t="shared" si="48"/>
        <v>70.365458296492776</v>
      </c>
      <c r="Y185" s="35">
        <f t="shared" si="49"/>
        <v>72.327781687387599</v>
      </c>
      <c r="Z185" s="35">
        <f t="shared" si="50"/>
        <v>66.064887493458912</v>
      </c>
      <c r="AA185" s="35">
        <f t="shared" si="51"/>
        <v>-4.3790637386696432</v>
      </c>
      <c r="AB185" s="35">
        <f t="shared" si="52"/>
        <v>-4.3790637386696574</v>
      </c>
      <c r="AC185" s="35">
        <f t="shared" si="53"/>
        <v>-4.3790637386696361</v>
      </c>
      <c r="AD185" s="36"/>
      <c r="AE185" s="36"/>
      <c r="AF185">
        <v>1.97</v>
      </c>
      <c r="AG185">
        <v>1.9</v>
      </c>
      <c r="AH185" s="36"/>
      <c r="AI185" s="36"/>
      <c r="AJ185" t="s">
        <v>78</v>
      </c>
    </row>
    <row r="186" spans="1:38" s="35" customFormat="1" ht="15" x14ac:dyDescent="0.25">
      <c r="A186">
        <v>2.94</v>
      </c>
      <c r="B186">
        <v>3.12</v>
      </c>
      <c r="C186">
        <v>2.61</v>
      </c>
      <c r="D186" s="20">
        <f t="shared" si="41"/>
        <v>4.3790637386696307E-2</v>
      </c>
      <c r="E186" s="17">
        <f>IF(OR($A186="",$B186="",$C186=""),"",A186*'MPTO_working_3-way'!$I185)</f>
        <v>3.0687444739168872</v>
      </c>
      <c r="F186" s="21">
        <f>IF(OR($A186="",$B186="",$C186=""),"",B186*'MPTO_working_3-way'!$I185)</f>
        <v>3.2566267886464928</v>
      </c>
      <c r="G186" s="22">
        <f>IF(OR($A186="",$B186="",$C186=""),"",C186*'MPTO_working_3-way'!$I185)</f>
        <v>2.7242935635792773</v>
      </c>
      <c r="H186" s="17">
        <f>IF(OR($A186="",$B186="",$C186=""),"",'MPTO_working_3-way'!E185)</f>
        <v>3.0718269133057623</v>
      </c>
      <c r="I186" s="21">
        <f>IF(OR($A186="",$B186="",$C186=""),"",'MPTO_working_3-way'!F185)</f>
        <v>3.2688718197428264</v>
      </c>
      <c r="J186" s="22">
        <f>IF(OR($A186="",$B186="",$C186=""),"",'MPTO_working_3-way'!G185)</f>
        <v>2.7133737171518795</v>
      </c>
      <c r="K186" s="17">
        <f>IF(OR($A186="",$B186="",$C186=""),"",'OddsRatio_working_3-way'!H185)</f>
        <v>3.0706864976514137</v>
      </c>
      <c r="L186" s="21">
        <f>IF(OR($A186="",$B186="",$C186=""),"",'OddsRatio_working_3-way'!I185)</f>
        <v>3.262812048979896</v>
      </c>
      <c r="M186" s="22">
        <f>IF(OR($A186="",$B186="",$C186=""),"",'OddsRatio_working_3-way'!J185)</f>
        <v>2.7184563202158647</v>
      </c>
      <c r="N186" s="23">
        <f t="shared" si="42"/>
        <v>32.586616725491609</v>
      </c>
      <c r="O186" s="24">
        <f t="shared" si="43"/>
        <v>30.706619606713247</v>
      </c>
      <c r="P186" s="24">
        <f t="shared" si="44"/>
        <v>36.706763667795151</v>
      </c>
      <c r="Q186" t="s">
        <v>450</v>
      </c>
      <c r="R186" t="s">
        <v>451</v>
      </c>
      <c r="S186" s="48" t="s">
        <v>468</v>
      </c>
      <c r="T186" s="35">
        <v>100</v>
      </c>
      <c r="U186" s="35">
        <f t="shared" si="45"/>
        <v>70.414201183431956</v>
      </c>
      <c r="V186" s="35">
        <f t="shared" si="46"/>
        <v>70.501474926253692</v>
      </c>
      <c r="W186" s="35">
        <f t="shared" si="47"/>
        <v>56.896551724137922</v>
      </c>
      <c r="X186" s="35">
        <f t="shared" si="48"/>
        <v>72.601973349608386</v>
      </c>
      <c r="Y186" s="35">
        <f t="shared" si="49"/>
        <v>72.689247092430122</v>
      </c>
      <c r="Z186" s="35">
        <f t="shared" si="50"/>
        <v>59.084323890314359</v>
      </c>
      <c r="AA186" s="35">
        <f t="shared" si="51"/>
        <v>-2.1877721661764298</v>
      </c>
      <c r="AB186" s="35">
        <f t="shared" si="52"/>
        <v>-2.1877721661764298</v>
      </c>
      <c r="AC186" s="35">
        <f t="shared" si="53"/>
        <v>-2.1877721661764369</v>
      </c>
      <c r="AD186" s="36"/>
      <c r="AE186" s="36"/>
      <c r="AF186">
        <v>2.2200000000000002</v>
      </c>
      <c r="AG186">
        <v>1.68</v>
      </c>
      <c r="AH186" s="36"/>
      <c r="AI186" s="36"/>
      <c r="AJ186" t="s">
        <v>79</v>
      </c>
    </row>
    <row r="187" spans="1:38" ht="15" x14ac:dyDescent="0.25">
      <c r="A187">
        <v>3.38</v>
      </c>
      <c r="B187">
        <v>3.39</v>
      </c>
      <c r="C187">
        <v>2.3199999999999998</v>
      </c>
      <c r="D187" s="20">
        <f t="shared" si="41"/>
        <v>2.1877721661764271E-2</v>
      </c>
      <c r="E187" s="17">
        <f>IF(OR($A187="",$B187="",$C187=""),"",A187*'MPTO_working_3-way'!$I186)</f>
        <v>3.4539466992167633</v>
      </c>
      <c r="F187" s="21">
        <f>IF(OR($A187="",$B187="",$C187=""),"",B187*'MPTO_working_3-way'!$I186)</f>
        <v>3.4641654764333811</v>
      </c>
      <c r="G187" s="22">
        <f>IF(OR($A187="",$B187="",$C187=""),"",C187*'MPTO_working_3-way'!$I186)</f>
        <v>2.370756314255293</v>
      </c>
      <c r="H187" s="17">
        <f>IF(OR($A187="",$B187="",$C187=""),"",'MPTO_working_3-way'!E186)</f>
        <v>3.4654187595577146</v>
      </c>
      <c r="I187" s="21">
        <f>IF(OR($A187="",$B187="",$C187=""),"",'MPTO_working_3-way'!F186)</f>
        <v>3.4759313686690239</v>
      </c>
      <c r="J187" s="22">
        <f>IF(OR($A187="",$B187="",$C187=""),"",'MPTO_working_3-way'!G186)</f>
        <v>2.3599270666040422</v>
      </c>
      <c r="K187" s="17">
        <f>IF(OR($A187="",$B187="",$C187=""),"",'OddsRatio_working_3-way'!H186)</f>
        <v>3.4604493070068973</v>
      </c>
      <c r="L187" s="21">
        <f>IF(OR($A187="",$B187="",$C187=""),"",'OddsRatio_working_3-way'!I186)</f>
        <v>3.4707873293052467</v>
      </c>
      <c r="M187" s="22">
        <f>IF(OR($A187="",$B187="",$C187=""),"",'OddsRatio_working_3-way'!J186)</f>
        <v>2.3646189433819771</v>
      </c>
      <c r="N187" s="23">
        <f t="shared" si="42"/>
        <v>28.952386561922498</v>
      </c>
      <c r="O187" s="24">
        <f t="shared" si="43"/>
        <v>28.866981291828335</v>
      </c>
      <c r="P187" s="24">
        <f t="shared" si="44"/>
        <v>42.180632146249167</v>
      </c>
      <c r="Q187" t="s">
        <v>169</v>
      </c>
      <c r="R187" t="s">
        <v>452</v>
      </c>
      <c r="S187" s="48" t="s">
        <v>468</v>
      </c>
      <c r="T187" s="35">
        <v>100</v>
      </c>
      <c r="U187" s="35">
        <f t="shared" si="45"/>
        <v>31.03448275862069</v>
      </c>
      <c r="V187" s="35">
        <f t="shared" si="46"/>
        <v>78.448275862068954</v>
      </c>
      <c r="W187" s="35">
        <f t="shared" si="47"/>
        <v>87.966305655836337</v>
      </c>
      <c r="X187" s="35">
        <f t="shared" si="48"/>
        <v>33.585418482094695</v>
      </c>
      <c r="Y187" s="35">
        <f t="shared" si="49"/>
        <v>80.99921158554298</v>
      </c>
      <c r="Z187" s="35">
        <f t="shared" si="50"/>
        <v>90.517241379310349</v>
      </c>
      <c r="AA187" s="35">
        <f t="shared" si="51"/>
        <v>-2.5509357234740051</v>
      </c>
      <c r="AB187" s="35">
        <f t="shared" si="52"/>
        <v>-2.5509357234740264</v>
      </c>
      <c r="AC187" s="35">
        <f t="shared" si="53"/>
        <v>-2.5509357234740122</v>
      </c>
      <c r="AD187" s="36"/>
      <c r="AE187" s="36"/>
      <c r="AF187">
        <v>2.2599999999999998</v>
      </c>
      <c r="AG187">
        <v>1.7</v>
      </c>
      <c r="AH187" s="41"/>
      <c r="AI187" s="36"/>
      <c r="AJ187" t="s">
        <v>181</v>
      </c>
      <c r="AK187" s="35"/>
      <c r="AL187" s="35"/>
    </row>
    <row r="188" spans="1:38" s="35" customFormat="1" ht="15" x14ac:dyDescent="0.25">
      <c r="A188">
        <v>1.45</v>
      </c>
      <c r="B188">
        <v>4.6399999999999997</v>
      </c>
      <c r="C188">
        <v>8.31</v>
      </c>
      <c r="D188" s="20">
        <f t="shared" si="41"/>
        <v>2.5509357234740015E-2</v>
      </c>
      <c r="E188" s="17">
        <f>IF(OR($A188="",$B188="",$C188=""),"",A188*'MPTO_working_3-way'!$I187)</f>
        <v>1.4869885679903729</v>
      </c>
      <c r="F188" s="21">
        <f>IF(OR($A188="",$B188="",$C188=""),"",B188*'MPTO_working_3-way'!$I187)</f>
        <v>4.7583634175691936</v>
      </c>
      <c r="G188" s="22">
        <f>IF(OR($A188="",$B188="",$C188=""),"",C188*'MPTO_working_3-way'!$I187)</f>
        <v>8.5219827586206893</v>
      </c>
      <c r="H188" s="17">
        <f>IF(OR($A188="",$B188="",$C188=""),"",'MPTO_working_3-way'!E187)</f>
        <v>1.4681009843588975</v>
      </c>
      <c r="I188" s="21">
        <f>IF(OR($A188="",$B188="",$C188=""),"",'MPTO_working_3-way'!F187)</f>
        <v>4.8305883139010453</v>
      </c>
      <c r="J188" s="22">
        <f>IF(OR($A188="",$B188="",$C188=""),"",'MPTO_working_3-way'!G187)</f>
        <v>8.9418385331313193</v>
      </c>
      <c r="K188" s="17">
        <f>IF(OR($A188="",$B188="",$C188=""),"",'OddsRatio_working_3-way'!H187)</f>
        <v>1.4742279289103464</v>
      </c>
      <c r="L188" s="21">
        <f>IF(OR($A188="",$B188="",$C188=""),"",'OddsRatio_working_3-way'!I187)</f>
        <v>4.8359770249636913</v>
      </c>
      <c r="M188" s="22">
        <f>IF(OR($A188="",$B188="",$C188=""),"",'OddsRatio_working_3-way'!J187)</f>
        <v>8.703569245188076</v>
      </c>
      <c r="N188" s="23">
        <f t="shared" si="42"/>
        <v>67.250012644782771</v>
      </c>
      <c r="O188" s="24">
        <f t="shared" si="43"/>
        <v>21.015628951494612</v>
      </c>
      <c r="P188" s="24">
        <f t="shared" si="44"/>
        <v>11.734358403722625</v>
      </c>
      <c r="Q188" t="s">
        <v>453</v>
      </c>
      <c r="R188" t="s">
        <v>171</v>
      </c>
      <c r="S188" s="48" t="s">
        <v>468</v>
      </c>
      <c r="T188" s="35">
        <v>100</v>
      </c>
      <c r="U188" s="35">
        <f t="shared" si="45"/>
        <v>17.355371900826448</v>
      </c>
      <c r="V188" s="35">
        <f t="shared" si="46"/>
        <v>85.11904761904762</v>
      </c>
      <c r="W188" s="35">
        <f t="shared" si="47"/>
        <v>93.098688750862664</v>
      </c>
      <c r="X188" s="35">
        <f t="shared" si="48"/>
        <v>21.782263630089716</v>
      </c>
      <c r="Y188" s="35">
        <f t="shared" si="49"/>
        <v>89.545939348310881</v>
      </c>
      <c r="Z188" s="35">
        <f t="shared" si="50"/>
        <v>97.525580480125939</v>
      </c>
      <c r="AA188" s="35">
        <f t="shared" si="51"/>
        <v>-4.4268917292632679</v>
      </c>
      <c r="AB188" s="35">
        <f t="shared" si="52"/>
        <v>-4.4268917292632608</v>
      </c>
      <c r="AC188" s="35">
        <f t="shared" si="53"/>
        <v>-4.426891729263275</v>
      </c>
      <c r="AD188" s="36"/>
      <c r="AE188" s="36"/>
      <c r="AF188">
        <v>1.99</v>
      </c>
      <c r="AG188">
        <v>1.92</v>
      </c>
      <c r="AH188" s="41"/>
      <c r="AI188" s="36"/>
      <c r="AJ188" t="s">
        <v>181</v>
      </c>
    </row>
    <row r="189" spans="1:38" ht="15" x14ac:dyDescent="0.25">
      <c r="A189">
        <v>1.21</v>
      </c>
      <c r="B189">
        <v>6.72</v>
      </c>
      <c r="C189">
        <v>14.49</v>
      </c>
      <c r="D189" s="20">
        <f t="shared" si="41"/>
        <v>4.4268917292632715E-2</v>
      </c>
      <c r="E189" s="17">
        <f>IF(OR($A189="",$B189="",$C189=""),"",A189*'MPTO_working_3-way'!$I188)</f>
        <v>1.2635653899240855</v>
      </c>
      <c r="F189" s="21">
        <f>IF(OR($A189="",$B189="",$C189=""),"",B189*'MPTO_working_3-way'!$I188)</f>
        <v>7.0174871242064913</v>
      </c>
      <c r="G189" s="22">
        <f>IF(OR($A189="",$B189="",$C189=""),"",C189*'MPTO_working_3-way'!$I188)</f>
        <v>15.131456611570249</v>
      </c>
      <c r="H189" s="17">
        <f>IF(OR($A189="",$B189="",$C189=""),"",'MPTO_working_3-way'!E188)</f>
        <v>1.2319974750454326</v>
      </c>
      <c r="I189" s="21">
        <f>IF(OR($A189="",$B189="",$C189=""),"",'MPTO_working_3-way'!F188)</f>
        <v>7.4597239408454792</v>
      </c>
      <c r="J189" s="22">
        <f>IF(OR($A189="",$B189="",$C189=""),"",'MPTO_working_3-way'!G188)</f>
        <v>18.430867209502996</v>
      </c>
      <c r="K189" s="17">
        <f>IF(OR($A189="",$B189="",$C189=""),"",'OddsRatio_working_3-way'!H188)</f>
        <v>1.2400291075361174</v>
      </c>
      <c r="L189" s="21">
        <f>IF(OR($A189="",$B189="",$C189=""),"",'OddsRatio_working_3-way'!I188)</f>
        <v>7.5379356909837716</v>
      </c>
      <c r="M189" s="22">
        <f>IF(OR($A189="",$B189="",$C189=""),"",'OddsRatio_working_3-way'!J188)</f>
        <v>16.41901266982012</v>
      </c>
      <c r="N189" s="23">
        <f t="shared" si="42"/>
        <v>79.141135708068063</v>
      </c>
      <c r="O189" s="24">
        <f t="shared" si="43"/>
        <v>14.25011520933964</v>
      </c>
      <c r="P189" s="24">
        <f t="shared" si="44"/>
        <v>6.6087490825922952</v>
      </c>
      <c r="Q189" t="s">
        <v>454</v>
      </c>
      <c r="R189" t="s">
        <v>174</v>
      </c>
      <c r="S189" s="48" t="s">
        <v>468</v>
      </c>
      <c r="T189" s="35">
        <v>100</v>
      </c>
      <c r="U189" s="35">
        <f t="shared" si="45"/>
        <v>75.124378109452735</v>
      </c>
      <c r="V189" s="35">
        <f t="shared" si="46"/>
        <v>71.671388101982998</v>
      </c>
      <c r="W189" s="35">
        <f t="shared" si="47"/>
        <v>49.748743718592962</v>
      </c>
      <c r="X189" s="35">
        <f t="shared" si="48"/>
        <v>78.579868179424025</v>
      </c>
      <c r="Y189" s="35">
        <f t="shared" si="49"/>
        <v>75.126878171954289</v>
      </c>
      <c r="Z189" s="35">
        <f t="shared" si="50"/>
        <v>53.204233788564267</v>
      </c>
      <c r="AA189" s="35">
        <f t="shared" si="51"/>
        <v>-3.4554900699712903</v>
      </c>
      <c r="AB189" s="35">
        <f t="shared" si="52"/>
        <v>-3.4554900699712903</v>
      </c>
      <c r="AC189" s="35">
        <f t="shared" si="53"/>
        <v>-3.4554900699713045</v>
      </c>
      <c r="AD189" s="36"/>
      <c r="AE189" s="36"/>
      <c r="AF189">
        <v>1.56</v>
      </c>
      <c r="AG189">
        <v>2.4900000000000002</v>
      </c>
      <c r="AH189" s="41"/>
      <c r="AI189" s="36"/>
      <c r="AJ189" t="s">
        <v>80</v>
      </c>
      <c r="AK189" s="35"/>
      <c r="AL189" s="35"/>
    </row>
    <row r="190" spans="1:38" ht="15" x14ac:dyDescent="0.25">
      <c r="A190">
        <v>4.0199999999999996</v>
      </c>
      <c r="B190">
        <v>3.53</v>
      </c>
      <c r="C190">
        <v>1.99</v>
      </c>
      <c r="D190" s="20">
        <f t="shared" si="41"/>
        <v>3.4554900699713009E-2</v>
      </c>
      <c r="E190" s="17">
        <f>IF(OR($A190="",$B190="",$C190=""),"",A190*'MPTO_working_3-way'!$I189)</f>
        <v>4.1589107008128456</v>
      </c>
      <c r="F190" s="21">
        <f>IF(OR($A190="",$B190="",$C190=""),"",B190*'MPTO_working_3-way'!$I189)</f>
        <v>3.6519787994699868</v>
      </c>
      <c r="G190" s="22">
        <f>IF(OR($A190="",$B190="",$C190=""),"",C190*'MPTO_working_3-way'!$I189)</f>
        <v>2.0587642523924288</v>
      </c>
      <c r="H190" s="17">
        <f>IF(OR($A190="",$B190="",$C190=""),"",'MPTO_working_3-way'!E189)</f>
        <v>4.2151777658342535</v>
      </c>
      <c r="I190" s="21">
        <f>IF(OR($A190="",$B190="",$C190=""),"",'MPTO_working_3-way'!F189)</f>
        <v>3.6796115324132281</v>
      </c>
      <c r="J190" s="22">
        <f>IF(OR($A190="",$B190="",$C190=""),"",'MPTO_working_3-way'!G189)</f>
        <v>2.0366836767982996</v>
      </c>
      <c r="K190" s="17">
        <f>IF(OR($A190="",$B190="",$C190=""),"",'OddsRatio_working_3-way'!H189)</f>
        <v>4.1889218846045964</v>
      </c>
      <c r="L190" s="21">
        <f>IF(OR($A190="",$B190="",$C190=""),"",'OddsRatio_working_3-way'!I189)</f>
        <v>3.6715140291555075</v>
      </c>
      <c r="M190" s="22">
        <f>IF(OR($A190="",$B190="",$C190=""),"",'OddsRatio_working_3-way'!J189)</f>
        <v>2.0453750548869376</v>
      </c>
      <c r="N190" s="23">
        <f t="shared" si="42"/>
        <v>24.044757676680899</v>
      </c>
      <c r="O190" s="24">
        <f t="shared" si="43"/>
        <v>27.382415257863229</v>
      </c>
      <c r="P190" s="24">
        <f t="shared" si="44"/>
        <v>48.572827065455876</v>
      </c>
      <c r="Q190" t="s">
        <v>455</v>
      </c>
      <c r="R190" t="s">
        <v>456</v>
      </c>
      <c r="S190" s="48" t="s">
        <v>468</v>
      </c>
      <c r="T190" s="35">
        <v>100</v>
      </c>
      <c r="U190" s="35">
        <f t="shared" si="45"/>
        <v>41.176470588235297</v>
      </c>
      <c r="V190" s="35">
        <f t="shared" si="46"/>
        <v>72.826086956521735</v>
      </c>
      <c r="W190" s="35">
        <f t="shared" si="47"/>
        <v>83.606557377049185</v>
      </c>
      <c r="X190" s="35">
        <f t="shared" si="48"/>
        <v>43.56735566642908</v>
      </c>
      <c r="Y190" s="35">
        <f t="shared" si="49"/>
        <v>75.216972034715539</v>
      </c>
      <c r="Z190" s="35">
        <f t="shared" si="50"/>
        <v>85.997442455242961</v>
      </c>
      <c r="AA190" s="35">
        <f t="shared" si="51"/>
        <v>-2.3908850781937829</v>
      </c>
      <c r="AB190" s="35">
        <f t="shared" si="52"/>
        <v>-2.3908850781938042</v>
      </c>
      <c r="AC190" s="35">
        <f t="shared" si="53"/>
        <v>-2.3908850781937758</v>
      </c>
      <c r="AD190" s="36"/>
      <c r="AE190" s="36"/>
      <c r="AF190">
        <v>2.06</v>
      </c>
      <c r="AG190">
        <v>1.81</v>
      </c>
      <c r="AH190" s="41"/>
      <c r="AI190" s="36"/>
      <c r="AJ190" t="s">
        <v>80</v>
      </c>
      <c r="AK190" s="35"/>
      <c r="AL190" s="35"/>
    </row>
    <row r="191" spans="1:38" ht="15" x14ac:dyDescent="0.25">
      <c r="A191">
        <v>1.7</v>
      </c>
      <c r="B191">
        <v>3.68</v>
      </c>
      <c r="C191">
        <v>6.1</v>
      </c>
      <c r="D191" s="20">
        <f t="shared" si="41"/>
        <v>2.3908850781937829E-2</v>
      </c>
      <c r="E191" s="17">
        <f>IF(OR($A191="",$B191="",$C191=""),"",A191*'MPTO_working_3-way'!$I190)</f>
        <v>1.7406450463292942</v>
      </c>
      <c r="F191" s="21">
        <f>IF(OR($A191="",$B191="",$C191=""),"",B191*'MPTO_working_3-way'!$I190)</f>
        <v>3.7679845708775312</v>
      </c>
      <c r="G191" s="22">
        <f>IF(OR($A191="",$B191="",$C191=""),"",C191*'MPTO_working_3-way'!$I190)</f>
        <v>6.2458439897698206</v>
      </c>
      <c r="H191" s="17">
        <f>IF(OR($A191="",$B191="",$C191=""),"",'MPTO_working_3-way'!E190)</f>
        <v>1.7233485269058699</v>
      </c>
      <c r="I191" s="21">
        <f>IF(OR($A191="",$B191="",$C191=""),"",'MPTO_working_3-way'!F190)</f>
        <v>3.7911887037380452</v>
      </c>
      <c r="J191" s="22">
        <f>IF(OR($A191="",$B191="",$C191=""),"",'MPTO_working_3-way'!G190)</f>
        <v>6.4117027711194234</v>
      </c>
      <c r="K191" s="17">
        <f>IF(OR($A191="",$B191="",$C191=""),"",'OddsRatio_working_3-way'!H190)</f>
        <v>1.7297608507577582</v>
      </c>
      <c r="L191" s="21">
        <f>IF(OR($A191="",$B191="",$C191=""),"",'OddsRatio_working_3-way'!I190)</f>
        <v>3.7939415429011309</v>
      </c>
      <c r="M191" s="22">
        <f>IF(OR($A191="",$B191="",$C191=""),"",'OddsRatio_working_3-way'!J190)</f>
        <v>6.3168290555208078</v>
      </c>
      <c r="N191" s="23">
        <f t="shared" si="42"/>
        <v>57.449966729794752</v>
      </c>
      <c r="O191" s="24">
        <f t="shared" si="43"/>
        <v>26.539386804524749</v>
      </c>
      <c r="P191" s="24">
        <f t="shared" si="44"/>
        <v>16.010646465680505</v>
      </c>
      <c r="Q191" t="s">
        <v>457</v>
      </c>
      <c r="R191" t="s">
        <v>458</v>
      </c>
      <c r="S191" s="48" t="s">
        <v>468</v>
      </c>
      <c r="T191" s="35">
        <v>100</v>
      </c>
      <c r="U191" s="35">
        <f t="shared" si="45"/>
        <v>35.064935064935064</v>
      </c>
      <c r="V191" s="35">
        <f t="shared" si="46"/>
        <v>73.190348525469176</v>
      </c>
      <c r="W191" s="35">
        <f t="shared" si="47"/>
        <v>86.559139784946225</v>
      </c>
      <c r="X191" s="35">
        <f t="shared" si="48"/>
        <v>40.250511689584592</v>
      </c>
      <c r="Y191" s="35">
        <f t="shared" si="49"/>
        <v>78.375925150118704</v>
      </c>
      <c r="Z191" s="35">
        <f t="shared" si="50"/>
        <v>91.744716409595767</v>
      </c>
      <c r="AA191" s="35">
        <f t="shared" si="51"/>
        <v>-5.1855766246495278</v>
      </c>
      <c r="AB191" s="35">
        <f t="shared" si="52"/>
        <v>-5.1855766246495278</v>
      </c>
      <c r="AC191" s="35">
        <f t="shared" si="53"/>
        <v>-5.1855766246495421</v>
      </c>
      <c r="AD191" s="36"/>
      <c r="AE191" s="36"/>
      <c r="AF191">
        <v>2.34</v>
      </c>
      <c r="AG191">
        <v>1.66</v>
      </c>
      <c r="AH191" s="41"/>
      <c r="AI191" s="36"/>
      <c r="AJ191" t="s">
        <v>81</v>
      </c>
      <c r="AK191" s="35"/>
      <c r="AL191" s="35"/>
    </row>
    <row r="192" spans="1:38" ht="15" x14ac:dyDescent="0.25">
      <c r="A192">
        <v>1.54</v>
      </c>
      <c r="B192">
        <v>3.73</v>
      </c>
      <c r="C192">
        <v>7.44</v>
      </c>
      <c r="D192" s="20">
        <f t="shared" si="41"/>
        <v>5.1855766246495349E-2</v>
      </c>
      <c r="E192" s="17">
        <f>IF(OR($A192="",$B192="",$C192=""),"",A192*'MPTO_working_3-way'!$I191)</f>
        <v>1.6198578800196028</v>
      </c>
      <c r="F192" s="21">
        <f>IF(OR($A192="",$B192="",$C192=""),"",B192*'MPTO_working_3-way'!$I191)</f>
        <v>3.9234220080994278</v>
      </c>
      <c r="G192" s="22">
        <f>IF(OR($A192="",$B192="",$C192=""),"",C192*'MPTO_working_3-way'!$I191)</f>
        <v>7.8258069008739257</v>
      </c>
      <c r="H192" s="17">
        <f>IF(OR($A192="",$B192="",$C192=""),"",'MPTO_working_3-way'!E191)</f>
        <v>1.5821147773557729</v>
      </c>
      <c r="I192" s="21">
        <f>IF(OR($A192="",$B192="",$C192=""),"",'MPTO_working_3-way'!F191)</f>
        <v>3.9870618355495266</v>
      </c>
      <c r="J192" s="22">
        <f>IF(OR($A192="",$B192="",$C192=""),"",'MPTO_working_3-way'!G191)</f>
        <v>8.5380073902962952</v>
      </c>
      <c r="K192" s="17">
        <f>IF(OR($A192="",$B192="",$C192=""),"",'OddsRatio_working_3-way'!H191)</f>
        <v>1.5949726937544284</v>
      </c>
      <c r="L192" s="21">
        <f>IF(OR($A192="",$B192="",$C192=""),"",'OddsRatio_working_3-way'!I191)</f>
        <v>4.0079175073140538</v>
      </c>
      <c r="M192" s="22">
        <f>IF(OR($A192="",$B192="",$C192=""),"",'OddsRatio_working_3-way'!J191)</f>
        <v>8.0956002736639228</v>
      </c>
      <c r="N192" s="23">
        <f t="shared" si="42"/>
        <v>61.733810869129982</v>
      </c>
      <c r="O192" s="24">
        <f t="shared" si="43"/>
        <v>25.48795408537806</v>
      </c>
      <c r="P192" s="24">
        <f t="shared" si="44"/>
        <v>12.778235045491956</v>
      </c>
      <c r="Q192" t="s">
        <v>459</v>
      </c>
      <c r="R192" t="s">
        <v>460</v>
      </c>
      <c r="S192" s="48" t="s">
        <v>468</v>
      </c>
      <c r="T192" s="35">
        <v>100</v>
      </c>
      <c r="U192" s="35">
        <f t="shared" si="45"/>
        <v>81.785063752276869</v>
      </c>
      <c r="V192" s="35">
        <f t="shared" si="46"/>
        <v>72.602739726027394</v>
      </c>
      <c r="W192" s="35">
        <f t="shared" si="47"/>
        <v>43.181818181818187</v>
      </c>
      <c r="X192" s="35">
        <f t="shared" si="48"/>
        <v>84.215442092154419</v>
      </c>
      <c r="Y192" s="35">
        <f t="shared" si="49"/>
        <v>75.033118065904958</v>
      </c>
      <c r="Z192" s="35">
        <f t="shared" si="50"/>
        <v>45.612196521695736</v>
      </c>
      <c r="AA192" s="35">
        <f t="shared" si="51"/>
        <v>-2.4303783398775494</v>
      </c>
      <c r="AB192" s="35">
        <f t="shared" si="52"/>
        <v>-2.4303783398775636</v>
      </c>
      <c r="AC192" s="35">
        <f t="shared" si="53"/>
        <v>-2.4303783398775494</v>
      </c>
      <c r="AD192" s="36"/>
      <c r="AE192" s="36"/>
      <c r="AF192">
        <v>2.2799999999999998</v>
      </c>
      <c r="AG192">
        <v>1.64</v>
      </c>
      <c r="AH192" s="41"/>
      <c r="AI192" s="36"/>
      <c r="AJ192" t="s">
        <v>182</v>
      </c>
      <c r="AK192" s="35"/>
      <c r="AL192" s="35"/>
    </row>
    <row r="193" spans="1:38" s="35" customFormat="1" ht="15" x14ac:dyDescent="0.25">
      <c r="A193">
        <v>5.49</v>
      </c>
      <c r="B193">
        <v>3.65</v>
      </c>
      <c r="C193">
        <v>1.76</v>
      </c>
      <c r="D193" s="20">
        <f t="shared" si="41"/>
        <v>2.4303783398775591E-2</v>
      </c>
      <c r="E193" s="17">
        <f>IF(OR($A193="",$B193="",$C193=""),"",A193*'MPTO_working_3-way'!$I192)</f>
        <v>5.6234277708592781</v>
      </c>
      <c r="F193" s="21">
        <f>IF(OR($A193="",$B193="",$C193=""),"",B193*'MPTO_working_3-way'!$I192)</f>
        <v>3.738708809405531</v>
      </c>
      <c r="G193" s="22">
        <f>IF(OR($A193="",$B193="",$C193=""),"",C193*'MPTO_working_3-way'!$I192)</f>
        <v>1.802774658781845</v>
      </c>
      <c r="H193" s="17">
        <f>IF(OR($A193="",$B193="",$C193=""),"",'MPTO_working_3-way'!E192)</f>
        <v>5.7455381143272337</v>
      </c>
      <c r="I193" s="21">
        <f>IF(OR($A193="",$B193="",$C193=""),"",'MPTO_working_3-way'!F192)</f>
        <v>3.7612177151417381</v>
      </c>
      <c r="J193" s="22">
        <f>IF(OR($A193="",$B193="",$C193=""),"",'MPTO_working_3-way'!G192)</f>
        <v>1.7854574443167177</v>
      </c>
      <c r="K193" s="17">
        <f>IF(OR($A193="",$B193="",$C193=""),"",'OddsRatio_working_3-way'!H192)</f>
        <v>5.6787913838518094</v>
      </c>
      <c r="L193" s="21">
        <f>IF(OR($A193="",$B193="",$C193=""),"",'OddsRatio_working_3-way'!I192)</f>
        <v>3.7614247588434959</v>
      </c>
      <c r="M193" s="22">
        <f>IF(OR($A193="",$B193="",$C193=""),"",'OddsRatio_working_3-way'!J192)</f>
        <v>1.7919557798947383</v>
      </c>
      <c r="N193" s="23">
        <f t="shared" si="42"/>
        <v>17.782748187538232</v>
      </c>
      <c r="O193" s="24">
        <f t="shared" si="43"/>
        <v>26.747202068379426</v>
      </c>
      <c r="P193" s="24">
        <f t="shared" si="44"/>
        <v>55.470049744082338</v>
      </c>
      <c r="Q193" t="s">
        <v>461</v>
      </c>
      <c r="R193" t="s">
        <v>462</v>
      </c>
      <c r="S193" s="48" t="s">
        <v>469</v>
      </c>
      <c r="T193" s="35">
        <v>100</v>
      </c>
      <c r="U193" s="35">
        <f t="shared" si="45"/>
        <v>44.444444444444443</v>
      </c>
      <c r="V193" s="35">
        <f t="shared" si="46"/>
        <v>72.972972972972968</v>
      </c>
      <c r="W193" s="35">
        <f t="shared" si="47"/>
        <v>80.079681274900395</v>
      </c>
      <c r="X193" s="35">
        <f t="shared" si="48"/>
        <v>46.947345752126623</v>
      </c>
      <c r="Y193" s="35">
        <f t="shared" si="49"/>
        <v>75.475874280655162</v>
      </c>
      <c r="Z193" s="35">
        <f t="shared" si="50"/>
        <v>82.582582582582575</v>
      </c>
      <c r="AA193" s="35">
        <f t="shared" si="51"/>
        <v>-2.5029013076821798</v>
      </c>
      <c r="AB193" s="35">
        <f t="shared" si="52"/>
        <v>-2.502901307682194</v>
      </c>
      <c r="AC193" s="35">
        <f t="shared" si="53"/>
        <v>-2.5029013076821798</v>
      </c>
      <c r="AD193" s="36"/>
      <c r="AE193" s="36"/>
      <c r="AF193">
        <v>2.23</v>
      </c>
      <c r="AG193">
        <v>1.72</v>
      </c>
      <c r="AH193" s="41"/>
      <c r="AI193" s="36"/>
      <c r="AJ193" t="s">
        <v>181</v>
      </c>
    </row>
    <row r="194" spans="1:38" s="35" customFormat="1" ht="15" x14ac:dyDescent="0.25">
      <c r="A194">
        <v>1.8</v>
      </c>
      <c r="B194">
        <v>3.7</v>
      </c>
      <c r="C194">
        <v>5.0199999999999996</v>
      </c>
      <c r="D194" s="20">
        <f t="shared" si="41"/>
        <v>2.5029013076821816E-2</v>
      </c>
      <c r="E194" s="17">
        <f>IF(OR($A194="",$B194="",$C194=""),"",A194*'MPTO_working_3-way'!$I193)</f>
        <v>1.8450522235382794</v>
      </c>
      <c r="F194" s="21">
        <f>IF(OR($A194="",$B194="",$C194=""),"",B194*'MPTO_working_3-way'!$I193)</f>
        <v>3.7926073483842409</v>
      </c>
      <c r="G194" s="22">
        <f>IF(OR($A194="",$B194="",$C194=""),"",C194*'MPTO_working_3-way'!$I193)</f>
        <v>5.1456456456456454</v>
      </c>
      <c r="H194" s="17">
        <f>IF(OR($A194="",$B194="",$C194=""),"",'MPTO_working_3-way'!E193)</f>
        <v>1.8274434638117378</v>
      </c>
      <c r="I194" s="21">
        <f>IF(OR($A194="",$B194="",$C194=""),"",'MPTO_working_3-way'!F193)</f>
        <v>3.817853771430312</v>
      </c>
      <c r="J194" s="22">
        <f>IF(OR($A194="",$B194="",$C194=""),"",'MPTO_working_3-way'!G193)</f>
        <v>5.2394375026118922</v>
      </c>
      <c r="K194" s="17">
        <f>IF(OR($A194="",$B194="",$C194=""),"",'OddsRatio_working_3-way'!H193)</f>
        <v>1.8340605336238476</v>
      </c>
      <c r="L194" s="21">
        <f>IF(OR($A194="",$B194="",$C194=""),"",'OddsRatio_working_3-way'!I193)</f>
        <v>3.8149543009804856</v>
      </c>
      <c r="M194" s="22">
        <f>IF(OR($A194="",$B194="",$C194=""),"",'OddsRatio_working_3-way'!J193)</f>
        <v>5.1911541814598339</v>
      </c>
      <c r="N194" s="23">
        <f t="shared" si="42"/>
        <v>54.199007878611027</v>
      </c>
      <c r="O194" s="24">
        <f t="shared" si="43"/>
        <v>26.36708491391888</v>
      </c>
      <c r="P194" s="24">
        <f t="shared" si="44"/>
        <v>19.433907207470092</v>
      </c>
      <c r="Q194" t="s">
        <v>463</v>
      </c>
      <c r="R194" t="s">
        <v>464</v>
      </c>
      <c r="S194" s="48" t="s">
        <v>469</v>
      </c>
      <c r="T194" s="35">
        <v>100</v>
      </c>
      <c r="U194" s="35" t="e">
        <f t="shared" si="45"/>
        <v>#DIV/0!</v>
      </c>
      <c r="V194" s="35" t="e">
        <f t="shared" si="46"/>
        <v>#DIV/0!</v>
      </c>
      <c r="W194" s="35" t="e">
        <f t="shared" si="47"/>
        <v>#DIV/0!</v>
      </c>
      <c r="X194" s="35" t="e">
        <f t="shared" si="48"/>
        <v>#DIV/0!</v>
      </c>
      <c r="Y194" s="35" t="e">
        <f t="shared" si="49"/>
        <v>#DIV/0!</v>
      </c>
      <c r="Z194" s="35" t="e">
        <f t="shared" si="50"/>
        <v>#DIV/0!</v>
      </c>
      <c r="AA194" s="35" t="e">
        <f t="shared" si="51"/>
        <v>#DIV/0!</v>
      </c>
      <c r="AB194" s="35" t="e">
        <f t="shared" si="52"/>
        <v>#DIV/0!</v>
      </c>
      <c r="AC194" s="35" t="e">
        <f t="shared" si="53"/>
        <v>#DIV/0!</v>
      </c>
      <c r="AD194" s="36"/>
      <c r="AE194" s="36"/>
      <c r="AF194">
        <v>2.23</v>
      </c>
      <c r="AG194">
        <v>1.72</v>
      </c>
      <c r="AH194" s="41"/>
      <c r="AI194" s="36"/>
      <c r="AJ194" t="s">
        <v>181</v>
      </c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2023-02-25T07:18:35Z</dcterms:modified>
</cp:coreProperties>
</file>