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95BDA1AC-B220-41CB-82FB-94C0A1DF2D75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M5" i="8" s="1"/>
  <c r="F5" i="8"/>
  <c r="G5" i="8"/>
  <c r="H5" i="8"/>
  <c r="I5" i="8"/>
  <c r="J5" i="8"/>
  <c r="K5" i="8"/>
  <c r="L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C17" i="2" s="1"/>
  <c r="AA17" i="2"/>
  <c r="AB17" i="2"/>
  <c r="U18" i="2"/>
  <c r="V18" i="2"/>
  <c r="W18" i="2"/>
  <c r="X18" i="2"/>
  <c r="AA18" i="2" s="1"/>
  <c r="Y18" i="2"/>
  <c r="Z18" i="2"/>
  <c r="AC18" i="2" s="1"/>
  <c r="AB18" i="2"/>
  <c r="U19" i="2"/>
  <c r="V19" i="2"/>
  <c r="W19" i="2"/>
  <c r="X19" i="2"/>
  <c r="Y19" i="2"/>
  <c r="AB19" i="2" s="1"/>
  <c r="Z19" i="2"/>
  <c r="AA19" i="2"/>
  <c r="AC19" i="2"/>
  <c r="U20" i="2"/>
  <c r="V20" i="2"/>
  <c r="W20" i="2"/>
  <c r="X20" i="2"/>
  <c r="AA20" i="2" s="1"/>
  <c r="Y20" i="2"/>
  <c r="Z20" i="2"/>
  <c r="AC20" i="2" s="1"/>
  <c r="AB20" i="2"/>
  <c r="U21" i="2"/>
  <c r="V21" i="2"/>
  <c r="W21" i="2"/>
  <c r="X21" i="2"/>
  <c r="Y21" i="2"/>
  <c r="AB21" i="2" s="1"/>
  <c r="Z21" i="2"/>
  <c r="AA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X34" i="2"/>
  <c r="Y34" i="2"/>
  <c r="AB34" i="2" s="1"/>
  <c r="Z34" i="2"/>
  <c r="AA34" i="2"/>
  <c r="AC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X38" i="2"/>
  <c r="Y38" i="2"/>
  <c r="AB38" i="2" s="1"/>
  <c r="Z38" i="2"/>
  <c r="AA38" i="2"/>
  <c r="AC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X42" i="2"/>
  <c r="Y42" i="2"/>
  <c r="AB42" i="2" s="1"/>
  <c r="Z42" i="2"/>
  <c r="AA42" i="2"/>
  <c r="AC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X46" i="2"/>
  <c r="Y46" i="2"/>
  <c r="AB46" i="2" s="1"/>
  <c r="Z46" i="2"/>
  <c r="AA46" i="2"/>
  <c r="AC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X50" i="2"/>
  <c r="Y50" i="2"/>
  <c r="AB50" i="2" s="1"/>
  <c r="Z50" i="2"/>
  <c r="AA50" i="2"/>
  <c r="AC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X54" i="2"/>
  <c r="Y54" i="2"/>
  <c r="AB54" i="2" s="1"/>
  <c r="Z54" i="2"/>
  <c r="AA54" i="2"/>
  <c r="AC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X58" i="2"/>
  <c r="Y58" i="2"/>
  <c r="AB58" i="2" s="1"/>
  <c r="Z58" i="2"/>
  <c r="AA58" i="2"/>
  <c r="AC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X62" i="2"/>
  <c r="Y62" i="2"/>
  <c r="AB62" i="2" s="1"/>
  <c r="Z62" i="2"/>
  <c r="AA62" i="2"/>
  <c r="AC62" i="2"/>
  <c r="U63" i="2"/>
  <c r="V63" i="2"/>
  <c r="W63" i="2"/>
  <c r="X63" i="2"/>
  <c r="AA63" i="2" s="1"/>
  <c r="Y63" i="2"/>
  <c r="Z63" i="2"/>
  <c r="AC63" i="2" s="1"/>
  <c r="AB63" i="2"/>
  <c r="U64" i="2"/>
  <c r="V64" i="2"/>
  <c r="W64" i="2"/>
  <c r="X64" i="2"/>
  <c r="Y64" i="2"/>
  <c r="AB64" i="2" s="1"/>
  <c r="Z64" i="2"/>
  <c r="AA64" i="2"/>
  <c r="AC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X66" i="2"/>
  <c r="Y66" i="2"/>
  <c r="AB66" i="2" s="1"/>
  <c r="Z66" i="2"/>
  <c r="AA66" i="2"/>
  <c r="AC66" i="2"/>
  <c r="U67" i="2"/>
  <c r="V67" i="2"/>
  <c r="W67" i="2"/>
  <c r="X67" i="2"/>
  <c r="AA67" i="2" s="1"/>
  <c r="Y67" i="2"/>
  <c r="Z67" i="2"/>
  <c r="AC67" i="2" s="1"/>
  <c r="AB67" i="2"/>
  <c r="U68" i="2"/>
  <c r="V68" i="2"/>
  <c r="W68" i="2"/>
  <c r="X68" i="2"/>
  <c r="Y68" i="2"/>
  <c r="AB68" i="2" s="1"/>
  <c r="Z68" i="2"/>
  <c r="AA68" i="2"/>
  <c r="AC68" i="2"/>
  <c r="U69" i="2"/>
  <c r="V69" i="2"/>
  <c r="W69" i="2"/>
  <c r="X69" i="2"/>
  <c r="AA69" i="2" s="1"/>
  <c r="Y69" i="2"/>
  <c r="Z69" i="2"/>
  <c r="AC69" i="2" s="1"/>
  <c r="AB69" i="2"/>
  <c r="U70" i="2"/>
  <c r="V70" i="2"/>
  <c r="W70" i="2"/>
  <c r="X70" i="2"/>
  <c r="Y70" i="2"/>
  <c r="AB70" i="2" s="1"/>
  <c r="Z70" i="2"/>
  <c r="AA70" i="2"/>
  <c r="AC70" i="2"/>
  <c r="U71" i="2"/>
  <c r="V71" i="2"/>
  <c r="W71" i="2"/>
  <c r="X71" i="2"/>
  <c r="AA71" i="2" s="1"/>
  <c r="Y71" i="2"/>
  <c r="Z71" i="2"/>
  <c r="AC71" i="2" s="1"/>
  <c r="AB71" i="2"/>
  <c r="U72" i="2"/>
  <c r="V72" i="2"/>
  <c r="W72" i="2"/>
  <c r="X72" i="2"/>
  <c r="Y72" i="2"/>
  <c r="AB72" i="2" s="1"/>
  <c r="Z72" i="2"/>
  <c r="AA72" i="2"/>
  <c r="AC72" i="2"/>
  <c r="U73" i="2"/>
  <c r="V73" i="2"/>
  <c r="W73" i="2"/>
  <c r="X73" i="2"/>
  <c r="AA73" i="2" s="1"/>
  <c r="Y73" i="2"/>
  <c r="Z73" i="2"/>
  <c r="AC73" i="2" s="1"/>
  <c r="AB73" i="2"/>
  <c r="U74" i="2"/>
  <c r="V74" i="2"/>
  <c r="W74" i="2"/>
  <c r="X74" i="2"/>
  <c r="Y74" i="2"/>
  <c r="AB74" i="2" s="1"/>
  <c r="Z74" i="2"/>
  <c r="AA74" i="2"/>
  <c r="AC74" i="2"/>
  <c r="U75" i="2"/>
  <c r="V75" i="2"/>
  <c r="W75" i="2"/>
  <c r="X75" i="2"/>
  <c r="AA75" i="2" s="1"/>
  <c r="Y75" i="2"/>
  <c r="Z75" i="2"/>
  <c r="AC75" i="2" s="1"/>
  <c r="AB75" i="2"/>
  <c r="U76" i="2"/>
  <c r="V76" i="2"/>
  <c r="W76" i="2"/>
  <c r="X76" i="2"/>
  <c r="Y76" i="2"/>
  <c r="AB76" i="2" s="1"/>
  <c r="Z76" i="2"/>
  <c r="AA76" i="2"/>
  <c r="AC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X78" i="2"/>
  <c r="Y78" i="2"/>
  <c r="AB78" i="2" s="1"/>
  <c r="Z78" i="2"/>
  <c r="AA78" i="2"/>
  <c r="AC78" i="2"/>
  <c r="U79" i="2"/>
  <c r="V79" i="2"/>
  <c r="W79" i="2"/>
  <c r="X79" i="2"/>
  <c r="AA79" i="2" s="1"/>
  <c r="Y79" i="2"/>
  <c r="Z79" i="2"/>
  <c r="AC79" i="2" s="1"/>
  <c r="AB79" i="2"/>
  <c r="U80" i="2"/>
  <c r="V80" i="2"/>
  <c r="W80" i="2"/>
  <c r="X80" i="2"/>
  <c r="Y80" i="2"/>
  <c r="AB80" i="2" s="1"/>
  <c r="Z80" i="2"/>
  <c r="AA80" i="2"/>
  <c r="AC80" i="2"/>
  <c r="U81" i="2"/>
  <c r="V81" i="2"/>
  <c r="W81" i="2"/>
  <c r="X81" i="2"/>
  <c r="AA81" i="2" s="1"/>
  <c r="Y81" i="2"/>
  <c r="Z81" i="2"/>
  <c r="AC81" i="2" s="1"/>
  <c r="AB81" i="2"/>
  <c r="U82" i="2"/>
  <c r="V82" i="2"/>
  <c r="W82" i="2"/>
  <c r="X82" i="2"/>
  <c r="Y82" i="2"/>
  <c r="AB82" i="2" s="1"/>
  <c r="Z82" i="2"/>
  <c r="AA82" i="2"/>
  <c r="AC82" i="2"/>
  <c r="U83" i="2"/>
  <c r="V83" i="2"/>
  <c r="W83" i="2"/>
  <c r="X83" i="2"/>
  <c r="AA83" i="2" s="1"/>
  <c r="Y83" i="2"/>
  <c r="Z83" i="2"/>
  <c r="AC83" i="2" s="1"/>
  <c r="AB83" i="2"/>
  <c r="U84" i="2"/>
  <c r="V84" i="2"/>
  <c r="W84" i="2"/>
  <c r="X84" i="2"/>
  <c r="Y84" i="2"/>
  <c r="AB84" i="2" s="1"/>
  <c r="Z84" i="2"/>
  <c r="AA84" i="2"/>
  <c r="AC84" i="2"/>
  <c r="U85" i="2"/>
  <c r="V85" i="2"/>
  <c r="W85" i="2"/>
  <c r="X85" i="2"/>
  <c r="AA85" i="2" s="1"/>
  <c r="Y85" i="2"/>
  <c r="Z85" i="2"/>
  <c r="AC85" i="2" s="1"/>
  <c r="AB85" i="2"/>
  <c r="U86" i="2"/>
  <c r="V86" i="2"/>
  <c r="W86" i="2"/>
  <c r="X86" i="2"/>
  <c r="Y86" i="2"/>
  <c r="AB86" i="2" s="1"/>
  <c r="Z86" i="2"/>
  <c r="AA86" i="2"/>
  <c r="AC86" i="2"/>
  <c r="U87" i="2"/>
  <c r="V87" i="2"/>
  <c r="W87" i="2"/>
  <c r="X87" i="2"/>
  <c r="AA87" i="2" s="1"/>
  <c r="Y87" i="2"/>
  <c r="Z87" i="2"/>
  <c r="AC87" i="2" s="1"/>
  <c r="AB87" i="2"/>
  <c r="U88" i="2"/>
  <c r="V88" i="2"/>
  <c r="W88" i="2"/>
  <c r="X88" i="2"/>
  <c r="Y88" i="2"/>
  <c r="Z88" i="2"/>
  <c r="AA88" i="2"/>
  <c r="AB88" i="2"/>
  <c r="AC88" i="2"/>
  <c r="U89" i="2"/>
  <c r="V89" i="2"/>
  <c r="W89" i="2"/>
  <c r="X89" i="2"/>
  <c r="Y89" i="2"/>
  <c r="Z89" i="2"/>
  <c r="AA89" i="2"/>
  <c r="AB89" i="2"/>
  <c r="AC89" i="2"/>
  <c r="U90" i="2"/>
  <c r="V90" i="2"/>
  <c r="W90" i="2"/>
  <c r="X90" i="2"/>
  <c r="Y90" i="2"/>
  <c r="Z90" i="2"/>
  <c r="AA90" i="2"/>
  <c r="AB90" i="2"/>
  <c r="AC90" i="2"/>
  <c r="U91" i="2"/>
  <c r="V91" i="2"/>
  <c r="W91" i="2"/>
  <c r="X91" i="2"/>
  <c r="Y91" i="2"/>
  <c r="Z91" i="2"/>
  <c r="AA91" i="2"/>
  <c r="AB91" i="2"/>
  <c r="AC91" i="2"/>
  <c r="U92" i="2"/>
  <c r="V92" i="2"/>
  <c r="W92" i="2"/>
  <c r="X92" i="2"/>
  <c r="Y92" i="2"/>
  <c r="Z92" i="2"/>
  <c r="AA92" i="2"/>
  <c r="AB92" i="2"/>
  <c r="AC92" i="2"/>
  <c r="U93" i="2"/>
  <c r="V93" i="2"/>
  <c r="W93" i="2"/>
  <c r="X93" i="2"/>
  <c r="Y93" i="2"/>
  <c r="Z93" i="2"/>
  <c r="AA93" i="2"/>
  <c r="AB93" i="2"/>
  <c r="AC93" i="2"/>
  <c r="U94" i="2"/>
  <c r="V94" i="2"/>
  <c r="W94" i="2"/>
  <c r="X94" i="2"/>
  <c r="Y94" i="2"/>
  <c r="Z94" i="2"/>
  <c r="AA94" i="2"/>
  <c r="AB94" i="2"/>
  <c r="AC94" i="2"/>
  <c r="U95" i="2"/>
  <c r="V95" i="2"/>
  <c r="W95" i="2"/>
  <c r="X95" i="2"/>
  <c r="Y95" i="2"/>
  <c r="Z95" i="2"/>
  <c r="AA95" i="2"/>
  <c r="AB95" i="2"/>
  <c r="AC95" i="2"/>
  <c r="U96" i="2"/>
  <c r="V96" i="2"/>
  <c r="W96" i="2"/>
  <c r="X96" i="2"/>
  <c r="Y96" i="2"/>
  <c r="Z96" i="2"/>
  <c r="AA96" i="2"/>
  <c r="AB96" i="2"/>
  <c r="AC96" i="2"/>
  <c r="U97" i="2"/>
  <c r="V97" i="2"/>
  <c r="W97" i="2"/>
  <c r="X97" i="2"/>
  <c r="Y97" i="2"/>
  <c r="Z97" i="2"/>
  <c r="AA97" i="2"/>
  <c r="AB97" i="2"/>
  <c r="AC97" i="2"/>
  <c r="U98" i="2"/>
  <c r="V98" i="2"/>
  <c r="W98" i="2"/>
  <c r="X98" i="2"/>
  <c r="Y98" i="2"/>
  <c r="AB98" i="2" s="1"/>
  <c r="Z98" i="2"/>
  <c r="AA98" i="2"/>
  <c r="AC98" i="2"/>
  <c r="U99" i="2"/>
  <c r="V99" i="2"/>
  <c r="W99" i="2"/>
  <c r="X99" i="2"/>
  <c r="Y99" i="2"/>
  <c r="Z99" i="2"/>
  <c r="AA99" i="2"/>
  <c r="AB99" i="2"/>
  <c r="AC99" i="2"/>
  <c r="U100" i="2"/>
  <c r="V100" i="2"/>
  <c r="W100" i="2"/>
  <c r="X100" i="2"/>
  <c r="Y100" i="2"/>
  <c r="Z100" i="2"/>
  <c r="AA100" i="2"/>
  <c r="AB100" i="2"/>
  <c r="AC100" i="2"/>
  <c r="U101" i="2"/>
  <c r="V101" i="2"/>
  <c r="W101" i="2"/>
  <c r="X101" i="2"/>
  <c r="Y101" i="2"/>
  <c r="Z101" i="2"/>
  <c r="AA101" i="2"/>
  <c r="AB101" i="2"/>
  <c r="AC101" i="2"/>
  <c r="U102" i="2"/>
  <c r="V102" i="2"/>
  <c r="W102" i="2"/>
  <c r="X102" i="2"/>
  <c r="Y102" i="2"/>
  <c r="Z102" i="2"/>
  <c r="AA102" i="2"/>
  <c r="AB102" i="2"/>
  <c r="AC102" i="2"/>
  <c r="U103" i="2"/>
  <c r="V103" i="2"/>
  <c r="W103" i="2"/>
  <c r="X103" i="2"/>
  <c r="Y103" i="2"/>
  <c r="Z103" i="2"/>
  <c r="AA103" i="2"/>
  <c r="AB103" i="2"/>
  <c r="AC103" i="2"/>
  <c r="U104" i="2"/>
  <c r="V104" i="2"/>
  <c r="W104" i="2"/>
  <c r="X104" i="2"/>
  <c r="Y104" i="2"/>
  <c r="Z104" i="2"/>
  <c r="AA104" i="2"/>
  <c r="AB104" i="2"/>
  <c r="AC104" i="2"/>
  <c r="U105" i="2"/>
  <c r="V105" i="2"/>
  <c r="W105" i="2"/>
  <c r="X105" i="2"/>
  <c r="Y105" i="2"/>
  <c r="Z105" i="2"/>
  <c r="AA105" i="2"/>
  <c r="AB105" i="2"/>
  <c r="AC105" i="2"/>
  <c r="U106" i="2"/>
  <c r="V106" i="2"/>
  <c r="W106" i="2"/>
  <c r="X106" i="2"/>
  <c r="Y106" i="2"/>
  <c r="Z106" i="2"/>
  <c r="AA106" i="2"/>
  <c r="AB106" i="2"/>
  <c r="AC106" i="2"/>
  <c r="U107" i="2"/>
  <c r="V107" i="2"/>
  <c r="W107" i="2"/>
  <c r="X107" i="2"/>
  <c r="Y107" i="2"/>
  <c r="Z107" i="2"/>
  <c r="AA107" i="2"/>
  <c r="AB107" i="2"/>
  <c r="AC107" i="2"/>
  <c r="U108" i="2"/>
  <c r="V108" i="2"/>
  <c r="W108" i="2"/>
  <c r="X108" i="2"/>
  <c r="Y108" i="2"/>
  <c r="Z108" i="2"/>
  <c r="AA108" i="2"/>
  <c r="AB108" i="2"/>
  <c r="AC108" i="2"/>
  <c r="U109" i="2"/>
  <c r="V109" i="2"/>
  <c r="W109" i="2"/>
  <c r="X109" i="2"/>
  <c r="Y109" i="2"/>
  <c r="Z109" i="2"/>
  <c r="AA109" i="2"/>
  <c r="AB109" i="2"/>
  <c r="AC109" i="2"/>
  <c r="U110" i="2"/>
  <c r="V110" i="2"/>
  <c r="W110" i="2"/>
  <c r="X110" i="2"/>
  <c r="Y110" i="2"/>
  <c r="Z110" i="2"/>
  <c r="AA110" i="2"/>
  <c r="AB110" i="2"/>
  <c r="AC110" i="2"/>
  <c r="U111" i="2"/>
  <c r="V111" i="2"/>
  <c r="W111" i="2"/>
  <c r="X111" i="2"/>
  <c r="Y111" i="2"/>
  <c r="Z111" i="2"/>
  <c r="AA111" i="2"/>
  <c r="AB111" i="2"/>
  <c r="AC111" i="2"/>
  <c r="U112" i="2"/>
  <c r="V112" i="2"/>
  <c r="W112" i="2"/>
  <c r="X112" i="2"/>
  <c r="Y112" i="2"/>
  <c r="Z112" i="2"/>
  <c r="AA112" i="2"/>
  <c r="AB112" i="2"/>
  <c r="AC112" i="2"/>
  <c r="U113" i="2"/>
  <c r="V113" i="2"/>
  <c r="W113" i="2"/>
  <c r="X113" i="2"/>
  <c r="Y113" i="2"/>
  <c r="Z113" i="2"/>
  <c r="AA113" i="2"/>
  <c r="AB113" i="2"/>
  <c r="AC113" i="2"/>
  <c r="U114" i="2"/>
  <c r="V114" i="2"/>
  <c r="W114" i="2"/>
  <c r="X114" i="2"/>
  <c r="Y114" i="2"/>
  <c r="Z114" i="2"/>
  <c r="AA114" i="2"/>
  <c r="AB114" i="2"/>
  <c r="AC114" i="2"/>
  <c r="U115" i="2"/>
  <c r="V115" i="2"/>
  <c r="W115" i="2"/>
  <c r="X115" i="2"/>
  <c r="Y115" i="2"/>
  <c r="Z115" i="2"/>
  <c r="AA115" i="2"/>
  <c r="AB115" i="2"/>
  <c r="AC115" i="2"/>
  <c r="U116" i="2"/>
  <c r="V116" i="2"/>
  <c r="W116" i="2"/>
  <c r="X116" i="2"/>
  <c r="Y116" i="2"/>
  <c r="Z116" i="2"/>
  <c r="AA116" i="2"/>
  <c r="AB116" i="2"/>
  <c r="AC116" i="2"/>
  <c r="U117" i="2"/>
  <c r="V117" i="2"/>
  <c r="W117" i="2"/>
  <c r="X117" i="2"/>
  <c r="Y117" i="2"/>
  <c r="Z117" i="2"/>
  <c r="AA117" i="2"/>
  <c r="AB117" i="2"/>
  <c r="AC117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F61" i="4"/>
  <c r="J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1" i="4" l="1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126" i="10"/>
  <c r="D166" i="10"/>
  <c r="D158" i="10"/>
  <c r="D120" i="10"/>
  <c r="D150" i="10"/>
  <c r="D148" i="10"/>
  <c r="D143" i="10"/>
  <c r="D163" i="10"/>
  <c r="D125" i="10"/>
  <c r="D138" i="10"/>
  <c r="D135" i="10"/>
  <c r="D139" i="10"/>
  <c r="D154" i="10"/>
  <c r="D167" i="10"/>
  <c r="D178" i="10"/>
  <c r="D168" i="10"/>
  <c r="D169" i="10"/>
  <c r="D134" i="10"/>
  <c r="D151" i="10"/>
  <c r="D128" i="10"/>
  <c r="D162" i="10"/>
  <c r="D147" i="10"/>
  <c r="D145" i="10"/>
  <c r="D121" i="10"/>
  <c r="D159" i="10"/>
  <c r="D127" i="10"/>
  <c r="D160" i="10"/>
  <c r="D144" i="10"/>
  <c r="D174" i="10"/>
  <c r="D173" i="10"/>
  <c r="D172" i="10"/>
  <c r="D179" i="10"/>
  <c r="D152" i="10"/>
  <c r="D137" i="10"/>
  <c r="D140" i="10"/>
  <c r="D146" i="10"/>
  <c r="D136" i="10"/>
  <c r="D142" i="10"/>
  <c r="D141" i="10"/>
  <c r="D164" i="10"/>
  <c r="D165" i="10"/>
  <c r="D130" i="10"/>
  <c r="D156" i="10"/>
  <c r="D149" i="10"/>
  <c r="D124" i="10"/>
  <c r="D176" i="10"/>
  <c r="D181" i="10"/>
  <c r="D177" i="10"/>
  <c r="D155" i="10"/>
  <c r="D119" i="10"/>
  <c r="D132" i="10"/>
  <c r="D153" i="10"/>
  <c r="D129" i="10"/>
  <c r="D157" i="10"/>
  <c r="D131" i="10"/>
  <c r="D133" i="10"/>
  <c r="D123" i="10"/>
  <c r="D122" i="10"/>
  <c r="D161" i="10"/>
  <c r="D117" i="10"/>
  <c r="D118" i="10"/>
  <c r="D2" i="10"/>
  <c r="D110" i="10"/>
  <c r="D81" i="10"/>
  <c r="D92" i="10"/>
  <c r="D90" i="10"/>
  <c r="D111" i="10"/>
  <c r="D85" i="10"/>
  <c r="D95" i="10"/>
  <c r="D116" i="10"/>
  <c r="D76" i="10"/>
  <c r="D79" i="10"/>
  <c r="D89" i="10"/>
  <c r="D94" i="10"/>
  <c r="D115" i="10"/>
  <c r="D80" i="10"/>
  <c r="D93" i="10"/>
  <c r="D88" i="10"/>
  <c r="D100" i="10"/>
  <c r="D82" i="10"/>
  <c r="D104" i="10"/>
  <c r="D78" i="10"/>
  <c r="D3" i="10"/>
  <c r="D98" i="10"/>
  <c r="D87" i="10"/>
  <c r="D112" i="10"/>
  <c r="D114" i="10"/>
  <c r="D99" i="10"/>
  <c r="D102" i="10"/>
  <c r="D109" i="10"/>
  <c r="D84" i="10"/>
  <c r="D105" i="10"/>
  <c r="D107" i="10"/>
  <c r="D77" i="10"/>
  <c r="D101" i="10"/>
  <c r="D83" i="10"/>
  <c r="D106" i="10"/>
  <c r="D91" i="10"/>
  <c r="D97" i="10"/>
  <c r="D86" i="10"/>
  <c r="D113" i="10"/>
  <c r="D96" i="10"/>
  <c r="D108" i="10"/>
  <c r="D103" i="10"/>
  <c r="D75" i="10"/>
  <c r="D3" i="3"/>
  <c r="D2" i="3"/>
  <c r="D72" i="10"/>
  <c r="D45" i="10"/>
  <c r="D44" i="10"/>
  <c r="D60" i="10"/>
  <c r="D7" i="10"/>
  <c r="D43" i="10"/>
  <c r="D32" i="10"/>
  <c r="D58" i="10"/>
  <c r="D20" i="10"/>
  <c r="D70" i="10"/>
  <c r="D61" i="10"/>
  <c r="D54" i="10"/>
  <c r="D55" i="10"/>
  <c r="D10" i="10"/>
  <c r="D51" i="10"/>
  <c r="D66" i="10"/>
  <c r="D62" i="10"/>
  <c r="D16" i="10"/>
  <c r="D13" i="10"/>
  <c r="D42" i="10"/>
  <c r="D33" i="10"/>
  <c r="D56" i="10"/>
  <c r="D12" i="10"/>
  <c r="D50" i="10"/>
  <c r="D65" i="10"/>
  <c r="D29" i="10"/>
  <c r="D8" i="10"/>
  <c r="D36" i="10"/>
  <c r="D38" i="10"/>
  <c r="D64" i="10"/>
  <c r="D17" i="10"/>
  <c r="D39" i="10"/>
  <c r="D41" i="10"/>
  <c r="D59" i="10"/>
  <c r="D14" i="10"/>
  <c r="D67" i="10"/>
  <c r="D71" i="10"/>
  <c r="D57" i="10"/>
  <c r="D30" i="10"/>
  <c r="D19" i="10"/>
  <c r="D6" i="10"/>
  <c r="D34" i="10"/>
  <c r="D53" i="10"/>
  <c r="D15" i="10"/>
  <c r="D68" i="10"/>
  <c r="D46" i="10"/>
  <c r="D48" i="10"/>
  <c r="D21" i="10"/>
  <c r="D22" i="10"/>
  <c r="D52" i="10"/>
  <c r="D31" i="10"/>
  <c r="D5" i="10"/>
  <c r="D9" i="10"/>
  <c r="D74" i="10"/>
  <c r="D73" i="10"/>
  <c r="D28" i="10"/>
  <c r="D49" i="10"/>
  <c r="D4" i="10"/>
  <c r="D18" i="10"/>
  <c r="D27" i="10"/>
  <c r="D63" i="10"/>
  <c r="D40" i="10"/>
  <c r="D11" i="10"/>
  <c r="D69" i="10"/>
  <c r="D35" i="10"/>
  <c r="D37" i="10"/>
  <c r="D23" i="10"/>
  <c r="D24" i="10"/>
  <c r="D25" i="10"/>
  <c r="D47" i="10"/>
  <c r="D26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55" i="3"/>
  <c r="D140" i="3"/>
  <c r="D152" i="3"/>
  <c r="D166" i="3"/>
  <c r="D150" i="3"/>
  <c r="D139" i="3"/>
  <c r="D129" i="3"/>
  <c r="D130" i="3"/>
  <c r="D138" i="3"/>
  <c r="D179" i="3"/>
  <c r="D170" i="3"/>
  <c r="D176" i="3"/>
  <c r="D163" i="3"/>
  <c r="D123" i="3"/>
  <c r="D128" i="3"/>
  <c r="D158" i="3"/>
  <c r="D161" i="3"/>
  <c r="D141" i="3"/>
  <c r="D131" i="3"/>
  <c r="D162" i="3"/>
  <c r="D156" i="3"/>
  <c r="D142" i="3"/>
  <c r="D127" i="3"/>
  <c r="D147" i="3"/>
  <c r="D177" i="3"/>
  <c r="D167" i="3"/>
  <c r="D174" i="3"/>
  <c r="D153" i="3"/>
  <c r="D124" i="3"/>
  <c r="D160" i="3"/>
  <c r="D137" i="3"/>
  <c r="D146" i="3"/>
  <c r="D122" i="3"/>
  <c r="D144" i="3"/>
  <c r="D119" i="3"/>
  <c r="D135" i="3"/>
  <c r="D120" i="3"/>
  <c r="D145" i="3"/>
  <c r="D125" i="3"/>
  <c r="D134" i="3"/>
  <c r="D136" i="3"/>
  <c r="D180" i="3"/>
  <c r="D168" i="3"/>
  <c r="D178" i="3"/>
  <c r="D181" i="3"/>
  <c r="D148" i="3"/>
  <c r="D121" i="3"/>
  <c r="D132" i="3"/>
  <c r="D154" i="3"/>
  <c r="D149" i="3"/>
  <c r="D126" i="3"/>
  <c r="D157" i="3"/>
  <c r="D151" i="3"/>
  <c r="D143" i="3"/>
  <c r="D164" i="3"/>
  <c r="D133" i="3"/>
  <c r="D117" i="3"/>
  <c r="D118" i="3"/>
  <c r="D87" i="3"/>
  <c r="D82" i="3"/>
  <c r="D94" i="3"/>
  <c r="D116" i="3"/>
  <c r="D101" i="3"/>
  <c r="D97" i="3"/>
  <c r="D85" i="3"/>
  <c r="D109" i="3"/>
  <c r="D105" i="3"/>
  <c r="D76" i="3"/>
  <c r="D111" i="3"/>
  <c r="D113" i="3"/>
  <c r="D110" i="3"/>
  <c r="D112" i="3"/>
  <c r="D96" i="3"/>
  <c r="D81" i="3"/>
  <c r="D108" i="3"/>
  <c r="D80" i="3"/>
  <c r="D114" i="3"/>
  <c r="D91" i="3"/>
  <c r="D77" i="3"/>
  <c r="D115" i="3"/>
  <c r="D92" i="3"/>
  <c r="D95" i="3"/>
  <c r="D84" i="3"/>
  <c r="D98" i="3"/>
  <c r="D83" i="3"/>
  <c r="D89" i="3"/>
  <c r="D104" i="3"/>
  <c r="D93" i="3"/>
  <c r="D78" i="3"/>
  <c r="D75" i="3"/>
  <c r="D107" i="3"/>
  <c r="D90" i="3"/>
  <c r="D103" i="3"/>
  <c r="D99" i="3"/>
  <c r="D79" i="3"/>
  <c r="D100" i="3"/>
  <c r="D102" i="3"/>
  <c r="D106" i="3"/>
  <c r="D86" i="3"/>
  <c r="D88" i="3"/>
  <c r="D45" i="3"/>
  <c r="D43" i="3"/>
  <c r="D63" i="3"/>
  <c r="D15" i="3"/>
  <c r="D37" i="3"/>
  <c r="D54" i="3"/>
  <c r="D38" i="3"/>
  <c r="D4" i="3"/>
  <c r="D72" i="3"/>
  <c r="D42" i="3"/>
  <c r="D41" i="3"/>
  <c r="D53" i="3"/>
  <c r="D8" i="3"/>
  <c r="D64" i="3"/>
  <c r="D49" i="3"/>
  <c r="D27" i="3"/>
  <c r="D16" i="3"/>
  <c r="D74" i="3"/>
  <c r="D68" i="3"/>
  <c r="D32" i="3"/>
  <c r="D59" i="3"/>
  <c r="D22" i="3"/>
  <c r="D17" i="3"/>
  <c r="D29" i="3"/>
  <c r="D66" i="3"/>
  <c r="D24" i="3"/>
  <c r="D20" i="3"/>
  <c r="D67" i="3"/>
  <c r="D44" i="3"/>
  <c r="D34" i="3"/>
  <c r="D57" i="3"/>
  <c r="D21" i="3"/>
  <c r="D56" i="3"/>
  <c r="D65" i="3"/>
  <c r="D40" i="3"/>
  <c r="D9" i="3"/>
  <c r="D69" i="3"/>
  <c r="D70" i="3"/>
  <c r="D50" i="3"/>
  <c r="D26" i="3"/>
  <c r="D18" i="3"/>
  <c r="D12" i="3"/>
  <c r="D39" i="3"/>
  <c r="D48" i="3"/>
  <c r="D10" i="3"/>
  <c r="D28" i="3"/>
  <c r="D31" i="3"/>
  <c r="D30" i="3"/>
  <c r="D14" i="3"/>
  <c r="D52" i="3"/>
  <c r="D35" i="3"/>
  <c r="D62" i="3"/>
  <c r="D23" i="3"/>
  <c r="D73" i="3"/>
  <c r="D47" i="3"/>
  <c r="D25" i="3"/>
  <c r="D61" i="3"/>
  <c r="D13" i="3"/>
  <c r="D46" i="3"/>
  <c r="D55" i="3"/>
  <c r="D51" i="3"/>
  <c r="D19" i="3"/>
  <c r="D71" i="3"/>
  <c r="D58" i="3"/>
  <c r="D36" i="3"/>
  <c r="D5" i="3"/>
  <c r="D7" i="3"/>
  <c r="D33" i="3"/>
  <c r="D60" i="3"/>
  <c r="D6" i="3"/>
  <c r="D11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<sst xmlns="http://schemas.openxmlformats.org/spreadsheetml/2006/main" count="1050" uniqueCount="317">
  <si>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</si>
  <si>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</si>
  <si>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</si>
  <si>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</si>
  <si>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</si>
  <si>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</si>
  <si>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</si>
  <si>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</si>
  <si>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</si>
  <si>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</si>
  <si>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</si>
  <si>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</si>
  <si>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</si>
  <si>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</si>
  <si>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</si>
  <si>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</si>
  <si>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</si>
  <si>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</si>
  <si>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</si>
  <si>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</si>
  <si>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</si>
  <si>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</si>
  <si>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</si>
  <si>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</si>
  <si>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</si>
  <si>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</si>
  <si>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</si>
  <si>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</si>
  <si>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</si>
  <si>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</si>
  <si>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</si>
  <si>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</si>
  <si>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</si>
  <si>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</si>
  <si>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</si>
  <si>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</si>
  <si>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</si>
  <si>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</si>
  <si>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</si>
  <si>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</si>
  <si>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</si>
  <si>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</si>
  <si>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</si>
  <si>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</si>
  <si>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</si>
  <si>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</si>
  <si>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</si>
  <si>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</si>
  <si>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</si>
  <si>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</si>
  <si>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</si>
  <si>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</si>
  <si>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</si>
  <si>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</si>
  <si>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</si>
  <si>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</si>
  <si>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</si>
  <si>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</si>
  <si>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</si>
  <si>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</si>
  <si>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</si>
  <si>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</si>
  <si>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</si>
  <si>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</si>
  <si>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</si>
  <si>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</si>
  <si>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</si>
  <si>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</si>
  <si>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Bolton</t>
  </si>
  <si>
    <t>Cheltenham</t>
  </si>
  <si>
    <t>Bristol Rvs</t>
  </si>
  <si>
    <t>Cambridge</t>
  </si>
  <si>
    <t>Plymouth</t>
  </si>
  <si>
    <t>Lincoln</t>
  </si>
  <si>
    <t>Morecambe</t>
  </si>
  <si>
    <t>Charlton</t>
  </si>
  <si>
    <t>Harrogate</t>
  </si>
  <si>
    <t>Northampton</t>
  </si>
  <si>
    <t>Tranmere</t>
  </si>
  <si>
    <t>Newport County</t>
  </si>
  <si>
    <t>Doncaster</t>
  </si>
  <si>
    <t>Salford</t>
  </si>
  <si>
    <t>Mansfield</t>
  </si>
  <si>
    <t>Sutton</t>
  </si>
  <si>
    <t>Colchester</t>
  </si>
  <si>
    <t>AFC Wimbledon</t>
  </si>
  <si>
    <t>E3</t>
  </si>
  <si>
    <t>E2</t>
  </si>
  <si>
    <t>SC3</t>
  </si>
  <si>
    <t>Barrow</t>
  </si>
  <si>
    <t>Rochdale</t>
  </si>
  <si>
    <t>Leyton Orient</t>
  </si>
  <si>
    <t>Crewe</t>
  </si>
  <si>
    <t>Alloa</t>
  </si>
  <si>
    <t>Clyde</t>
  </si>
  <si>
    <t>Queen of Sth</t>
  </si>
  <si>
    <t>Kelty Hearts</t>
  </si>
  <si>
    <t>Albion Rvs</t>
  </si>
  <si>
    <t>Dumbarton</t>
  </si>
  <si>
    <t>Stirling</t>
  </si>
  <si>
    <t>SC2</t>
  </si>
  <si>
    <t>Aldershot</t>
  </si>
  <si>
    <t>Woking</t>
  </si>
  <si>
    <t>Altrincham</t>
  </si>
  <si>
    <t>Halifax</t>
  </si>
  <si>
    <t>Barnet</t>
  </si>
  <si>
    <t>Dag and Red</t>
  </si>
  <si>
    <t>Maidstone</t>
  </si>
  <si>
    <t>Dorking</t>
  </si>
  <si>
    <t>Eastleigh</t>
  </si>
  <si>
    <t>Notts County</t>
  </si>
  <si>
    <t>Oldham</t>
  </si>
  <si>
    <t>Scunthorpe</t>
  </si>
  <si>
    <t>Southend</t>
  </si>
  <si>
    <t>Bromley</t>
  </si>
  <si>
    <t>Torquay</t>
  </si>
  <si>
    <t>Wealdstone</t>
  </si>
  <si>
    <t>Maidenhead</t>
  </si>
  <si>
    <t>Solihull</t>
  </si>
  <si>
    <t>York</t>
  </si>
  <si>
    <t>Gateshead</t>
  </si>
  <si>
    <t>EC</t>
  </si>
  <si>
    <t>Stenhousemuir</t>
  </si>
  <si>
    <t>Barcelona</t>
  </si>
  <si>
    <t>Espanol</t>
  </si>
  <si>
    <t>Sociedad</t>
  </si>
  <si>
    <t>Osasuna</t>
  </si>
  <si>
    <t>Villarreal</t>
  </si>
  <si>
    <t>Valencia</t>
  </si>
  <si>
    <t>SP1</t>
  </si>
  <si>
    <t>Standard</t>
  </si>
  <si>
    <t>St Truiden</t>
  </si>
  <si>
    <t>Twente</t>
  </si>
  <si>
    <t>FC Emmen</t>
  </si>
  <si>
    <t>Benfica</t>
  </si>
  <si>
    <t>Portimonense</t>
  </si>
  <si>
    <t>Famalicao</t>
  </si>
  <si>
    <t>Vizela</t>
  </si>
  <si>
    <t>Raith Rvs</t>
  </si>
  <si>
    <t>Dundee</t>
  </si>
  <si>
    <t>Elche</t>
  </si>
  <si>
    <t>Celta</t>
  </si>
  <si>
    <t>Cadiz</t>
  </si>
  <si>
    <t>Ponferradina</t>
  </si>
  <si>
    <t>Villarreal B</t>
  </si>
  <si>
    <t>Sp Gijon</t>
  </si>
  <si>
    <t>Levante</t>
  </si>
  <si>
    <t>Leganes</t>
  </si>
  <si>
    <t>Lugo</t>
  </si>
  <si>
    <t>Eupen</t>
  </si>
  <si>
    <t>Charleroi</t>
  </si>
  <si>
    <t>Cercle Brugge</t>
  </si>
  <si>
    <t>Westerlo</t>
  </si>
  <si>
    <t>Oostende</t>
  </si>
  <si>
    <t>Seraing</t>
  </si>
  <si>
    <t>Antwerp</t>
  </si>
  <si>
    <t>Gent</t>
  </si>
  <si>
    <t>Levadeiakos</t>
  </si>
  <si>
    <t>Giannina</t>
  </si>
  <si>
    <t>Lamia</t>
  </si>
  <si>
    <t>PAOK</t>
  </si>
  <si>
    <t>Fiorentina</t>
  </si>
  <si>
    <t>Sassuolo</t>
  </si>
  <si>
    <t>Juventus</t>
  </si>
  <si>
    <t>Udinese</t>
  </si>
  <si>
    <t>Monza</t>
  </si>
  <si>
    <t>Inter</t>
  </si>
  <si>
    <t>Waalwijk</t>
  </si>
  <si>
    <t>Heerenveen</t>
  </si>
  <si>
    <t>AZ Alkmaar</t>
  </si>
  <si>
    <t>Vitesse</t>
  </si>
  <si>
    <t>For Sittard</t>
  </si>
  <si>
    <t>Go Ahead Eagles</t>
  </si>
  <si>
    <t>PSV Eindhoven</t>
  </si>
  <si>
    <t>Sparta Rotterdam</t>
  </si>
  <si>
    <t>Arouca</t>
  </si>
  <si>
    <t>Estoril</t>
  </si>
  <si>
    <t>Guimaraes</t>
  </si>
  <si>
    <t>Rio Ave</t>
  </si>
  <si>
    <t>Casa Pia</t>
  </si>
  <si>
    <t>Porto</t>
  </si>
  <si>
    <t>Aberdeen</t>
  </si>
  <si>
    <t>St Johnstone</t>
  </si>
  <si>
    <t>Celtic</t>
  </si>
  <si>
    <t>Kilmarnock</t>
  </si>
  <si>
    <t>Ross County</t>
  </si>
  <si>
    <t>Livingston</t>
  </si>
  <si>
    <t>St Mirren</t>
  </si>
  <si>
    <t>Hearts</t>
  </si>
  <si>
    <t>Arbroath</t>
  </si>
  <si>
    <t>Inverness C</t>
  </si>
  <si>
    <t>Ayr</t>
  </si>
  <si>
    <t>Hamilton</t>
  </si>
  <si>
    <t>Cove Rangers</t>
  </si>
  <si>
    <t>Queens Park</t>
  </si>
  <si>
    <t>Partick</t>
  </si>
  <si>
    <t>Morton</t>
  </si>
  <si>
    <t>Falkirk</t>
  </si>
  <si>
    <t>Montrose</t>
  </si>
  <si>
    <t>FC Edinburgh</t>
  </si>
  <si>
    <t>Dunfermline</t>
  </si>
  <si>
    <t>Peterhead</t>
  </si>
  <si>
    <t>Airdrie Utd</t>
  </si>
  <si>
    <t>Annan Athletic</t>
  </si>
  <si>
    <t>Forfar</t>
  </si>
  <si>
    <t>Bonnyrigg Rose</t>
  </si>
  <si>
    <t>Elgin</t>
  </si>
  <si>
    <t>East Fife</t>
  </si>
  <si>
    <t>Stranraer</t>
  </si>
  <si>
    <t>Real Madrid</t>
  </si>
  <si>
    <t>Mallorca</t>
  </si>
  <si>
    <t>Valladolid</t>
  </si>
  <si>
    <t>Girona</t>
  </si>
  <si>
    <t>Andorra</t>
  </si>
  <si>
    <t>Oviedo</t>
  </si>
  <si>
    <t>Malaga</t>
  </si>
  <si>
    <t>Tenerife</t>
  </si>
  <si>
    <t>Alaves</t>
  </si>
  <si>
    <t>Burgos</t>
  </si>
  <si>
    <t>Hatayspor</t>
  </si>
  <si>
    <t>Antalyaspor</t>
  </si>
  <si>
    <t>Besiktas</t>
  </si>
  <si>
    <t>Kasimpasa</t>
  </si>
  <si>
    <t>Genk</t>
  </si>
  <si>
    <t>Club Brugge</t>
  </si>
  <si>
    <t>Waregem</t>
  </si>
  <si>
    <t>Mechelen</t>
  </si>
  <si>
    <t>Anderlecht</t>
  </si>
  <si>
    <t>St. Gilloise</t>
  </si>
  <si>
    <t>Oud-Heverlee Leuven</t>
  </si>
  <si>
    <t>Kortrijk</t>
  </si>
  <si>
    <t>Volos NFC</t>
  </si>
  <si>
    <t>Olympiakos</t>
  </si>
  <si>
    <t>Atromitos</t>
  </si>
  <si>
    <t>Ionikos</t>
  </si>
  <si>
    <t>Aris</t>
  </si>
  <si>
    <t>Asteras Tripolis</t>
  </si>
  <si>
    <t>AEK</t>
  </si>
  <si>
    <t>Panathinaikos</t>
  </si>
  <si>
    <t>Salernitana</t>
  </si>
  <si>
    <t>Torino</t>
  </si>
  <si>
    <t>Lazio</t>
  </si>
  <si>
    <t>Empoli</t>
  </si>
  <si>
    <t>Spezia</t>
  </si>
  <si>
    <t>Lecce</t>
  </si>
  <si>
    <t>Sampdoria</t>
  </si>
  <si>
    <t>Napoli</t>
  </si>
  <si>
    <t>Milan</t>
  </si>
  <si>
    <t>Roma</t>
  </si>
  <si>
    <t>Utrecht</t>
  </si>
  <si>
    <t>Feyenoord</t>
  </si>
  <si>
    <t>Cambuur</t>
  </si>
  <si>
    <t>Volendam</t>
  </si>
  <si>
    <t>Nijmegen</t>
  </si>
  <si>
    <t>Ajax</t>
  </si>
  <si>
    <t>Excelsior</t>
  </si>
  <si>
    <t>Groningen</t>
  </si>
  <si>
    <t>Pacos Ferreira</t>
  </si>
  <si>
    <t>Chaves</t>
  </si>
  <si>
    <t>Maritimo</t>
  </si>
  <si>
    <t>Sp Lisbon</t>
  </si>
  <si>
    <t>Boavista</t>
  </si>
  <si>
    <t>Gil Vicente</t>
  </si>
  <si>
    <t>Motherwell</t>
  </si>
  <si>
    <t>Hibernian</t>
  </si>
  <si>
    <t>Dundee United</t>
  </si>
  <si>
    <t>Rangers</t>
  </si>
  <si>
    <t>Almeria</t>
  </si>
  <si>
    <t>Vallecano</t>
  </si>
  <si>
    <t>Betis</t>
  </si>
  <si>
    <t>Sevilla</t>
  </si>
  <si>
    <t>Getafe</t>
  </si>
  <si>
    <t>Ath Madrid</t>
  </si>
  <si>
    <t>Granada</t>
  </si>
  <si>
    <t>Cartagena</t>
  </si>
  <si>
    <t>Zaragoza</t>
  </si>
  <si>
    <t>Mirandes</t>
  </si>
  <si>
    <t>Las Palmas</t>
  </si>
  <si>
    <t>Santander</t>
  </si>
  <si>
    <t>Eibar</t>
  </si>
  <si>
    <t>Ibiza</t>
  </si>
  <si>
    <t>Karagumruk</t>
  </si>
  <si>
    <t>Konyaspor</t>
  </si>
  <si>
    <t>Ankaragucu</t>
  </si>
  <si>
    <t>Kayserispor</t>
  </si>
  <si>
    <t>Giresunspor</t>
  </si>
  <si>
    <t>Umraniyespor</t>
  </si>
  <si>
    <t>Fenerbahce</t>
  </si>
  <si>
    <t>Galatasaray</t>
  </si>
  <si>
    <t>Panetolikos</t>
  </si>
  <si>
    <t>OFI Crete</t>
  </si>
  <si>
    <t>Verona</t>
  </si>
  <si>
    <t>Cremonese</t>
  </si>
  <si>
    <t>Bologna</t>
  </si>
  <si>
    <t>Atalanta</t>
  </si>
  <si>
    <t>Ath Bilbao</t>
  </si>
  <si>
    <t>Huesca</t>
  </si>
  <si>
    <t>Albacete</t>
  </si>
  <si>
    <t>Buyuksehyr</t>
  </si>
  <si>
    <t>Ad. Demirspor</t>
  </si>
  <si>
    <t>Alanyaspor</t>
  </si>
  <si>
    <t>Trabzonspor</t>
  </si>
  <si>
    <t>Istanbulspor</t>
  </si>
  <si>
    <t>Gaziantep</t>
  </si>
  <si>
    <t>06/01/2023</t>
  </si>
  <si>
    <t>07/01/2023</t>
  </si>
  <si>
    <t>08/01/2023</t>
  </si>
  <si>
    <t>09/01/2023</t>
  </si>
  <si>
    <t>B1</t>
  </si>
  <si>
    <t>N1</t>
  </si>
  <si>
    <t>P1</t>
  </si>
  <si>
    <t>SC1</t>
  </si>
  <si>
    <t>SP2</t>
  </si>
  <si>
    <t>G1</t>
  </si>
  <si>
    <t>I1</t>
  </si>
  <si>
    <t>SC0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</si>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</sst>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1.0570323013866483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1.0431976029859278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1.0709971483146155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1.0483906463555754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1.0648207184922545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1.0449698306901456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1.038077229388916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1.0619653803953464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1.0636409575061661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1.0624658649673062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1.0536616911224432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1.049459408292031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1.0586373210952964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1.0512018249471584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1.0505862061664459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1.0505862061664459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1.0716502370068346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1.0754003103820793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1.0570323013866483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1.0564966775030487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1.0587691192107669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1.0571615895212632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1.0570323013866483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1.0600668335258359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1.076236811713688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1.0722697174508919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1.0708425290899795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1.070599000893548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1.0715771327693893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1.0708051461807455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1.0671330848711666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1.0671330848711666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1.0703838499014962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1.0637206832523536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1.0637206832523536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1.0734999847345288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1.0765255566793932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1.043438569981763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1.0351900225906741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1.0428644784088332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1.0487772084693074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1.0512150176064545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1.0461929391857427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1.0707999366355214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1.0517344996321181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1.0521795989414335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1.0424343751332963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1.044303665417317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1.0920706075968845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1.0460060256260135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1.0743649055710818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1.0741047977005509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1.0724288563238225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1.0626247827424988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1.101461814215819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1.0886227150115235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1.0723310006406619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1.083062374338202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1.086976930295475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1.0858375829061273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1.0719067123302282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1.0702061023953406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1.1035279199621328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1.103385519102585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1.0428644784088332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1.041485334409332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1.0461929391857427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1.0763928380908678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1.0625584349411408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1.0636236687327365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1.0424343751332963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1.0607891122072484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1.0703119118349562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1.0776454872008754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1.0633092374354824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1.079003012155004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1.0782070806982789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1.0844960009352391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1.083213262843725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1.0902083920249055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1.0438817895444492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1.0466798766453527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1.0438817895444492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1.0419581736699886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1.0439811611001015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1.0521795989414335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1.0516104099147749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1.0650522192189402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1.0509444270006065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1.0484438729518561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1.052267086616911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1.0497253316960662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1.0483511839381512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1.0521795989414335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1.042708496600167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1.0454473653146403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1.0451969483194312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1.037952243407696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1.074921319897685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1.0776122935953059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1.0775660711684272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1.0720588896370926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1.0511368361869355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1.0437075600663159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1.0533218816775407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1.0885304425460638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1.037952243407696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1.0347781293381613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1.0434058512320166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1.0711860529530803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1.0558699045953301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1.0555202493807025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1.0575635508862022</v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1.030532779655104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15.397409462718969</v>
      </c>
      <c r="I2" s="6">
        <f>IF('Log_working_3-way'!$D2="","",'True_Odds_Calculator_3-way'!O3/'True_Odds_Calculator_3-way'!B3-1)</f>
        <v>8.6353892601587496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3.2790444547583952E-2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1.0399057422843248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45.042607902402658</v>
      </c>
      <c r="I3" s="6">
        <f>IF('Log_working_3-way'!$D3="","",'True_Odds_Calculator_3-way'!O4/'True_Odds_Calculator_3-way'!B4-1)</f>
        <v>3.535362114409474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3.3008942163502031E-2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1.0699921531890098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70.794235442041028</v>
      </c>
      <c r="I4" s="6">
        <f>IF('Log_working_3-way'!$D4="","",'True_Odds_Calculator_3-way'!O5/'True_Odds_Calculator_3-way'!B5-1)</f>
        <v>0.47243290978220398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3.5128930243872869E-2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1.0251875234156254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14.208998462565004</v>
      </c>
      <c r="I5" s="6">
        <f>IF('Log_working_3-way'!$D5="","",'True_Odds_Calculator_3-way'!O6/'True_Odds_Calculator_3-way'!B6-1)</f>
        <v>8.8737553510317149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2.7207878400116847E-2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1.0442343979662783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6.5000896749852464</v>
      </c>
      <c r="I6" s="6">
        <f>IF('Log_working_3-way'!$D6="","",'True_Odds_Calculator_3-way'!O7/'True_Odds_Calculator_3-way'!B7-1)</f>
        <v>7.0309088761789056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4.615759347217141E-2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1.0214336507447681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4.3902041052254868</v>
      </c>
      <c r="I7" s="6">
        <f>IF('Log_working_3-way'!$D7="","",'True_Odds_Calculator_3-way'!O8/'True_Odds_Calculator_3-way'!B8-1)</f>
        <v>7.9282927337273321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2.2293480866819815E-2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1.0254502428801699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36.697681153071407</v>
      </c>
      <c r="I8" s="6">
        <f>IF('Log_working_3-way'!$D8="","",'True_Odds_Calculator_3-way'!O9/'True_Odds_Calculator_3-way'!B9-1)</f>
        <v>4.6737499966251361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2.3372190424692185E-2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1.0315291501294743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16.51723559525847</v>
      </c>
      <c r="I9" s="6">
        <f>IF('Log_working_3-way'!$D9="","",'True_Odds_Calculator_3-way'!O10/'True_Odds_Calculator_3-way'!B10-1)</f>
        <v>8.3301698984235646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3.3709968723844685E-2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1.0307042604049135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11.25692124170895</v>
      </c>
      <c r="I10" s="6">
        <f>IF('Log_working_3-way'!$D10="","",'True_Odds_Calculator_3-way'!O11/'True_Odds_Calculator_3-way'!B11-1)</f>
        <v>9.4724155791917024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3.3251310291178005E-2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1.0395420394536317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32.765261562496818</v>
      </c>
      <c r="I11" s="6">
        <f>IF('Log_working_3-way'!$D11="","",'True_Odds_Calculator_3-way'!O12/'True_Odds_Calculator_3-way'!B12-1)</f>
        <v>7.2934411940598327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3.6946792186747901E-2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1.0303776132786495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12.38371601962265</v>
      </c>
      <c r="I12" s="6">
        <f>IF('Log_working_3-way'!$D12="","",'True_Odds_Calculator_3-way'!O13/'True_Odds_Calculator_3-way'!B13-1)</f>
        <v>6.2296804539991806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3.2568154836563945E-2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1.0321244914058934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19.352202266830236</v>
      </c>
      <c r="I13" s="6">
        <f>IF('Log_working_3-way'!$D13="","",'True_Odds_Calculator_3-way'!O14/'True_Odds_Calculator_3-way'!B14-1)</f>
        <v>6.2600342317796223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3.389301834710956E-2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1.0338588479872035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27.258314327024504</v>
      </c>
      <c r="I14" s="6">
        <f>IF('Log_working_3-way'!$D14="","",'True_Odds_Calculator_3-way'!O15/'True_Odds_Calculator_3-way'!B15-1)</f>
        <v>5.1363298278804743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3.3975603026090262E-2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1.0400593349603182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14.219328180513008</v>
      </c>
      <c r="I15" s="6">
        <f>IF('Log_working_3-way'!$D15="","",'True_Odds_Calculator_3-way'!O16/'True_Odds_Calculator_3-way'!B16-1)</f>
        <v>7.5438440160436606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4.2934598434233973E-2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1.03284770031228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20.306495382215395</v>
      </c>
      <c r="I16" s="6">
        <f>IF('Log_working_3-way'!$D16="","",'True_Odds_Calculator_3-way'!O17/'True_Odds_Calculator_3-way'!B17-1)</f>
        <v>6.5846369057091865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3.44958977933294E-2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1.0312505675804242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7.8877602844083299</v>
      </c>
      <c r="I17" s="6">
        <f>IF('Log_working_3-way'!$D17="","",'True_Odds_Calculator_3-way'!O18/'True_Odds_Calculator_3-way'!B18-1)</f>
        <v>6.9010375099760566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3.3189033189033212E-2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1.0451538427010665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24.941131916790791</v>
      </c>
      <c r="I18" s="6">
        <f>IF('Log_working_3-way'!$D18="","",'True_Odds_Calculator_3-way'!O19/'True_Odds_Calculator_3-way'!B19-1)</f>
        <v>7.3213153991052593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4.5703641542060858E-2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1.0409961113358028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12.954768074143544</v>
      </c>
      <c r="I19" s="6">
        <f>IF('Log_working_3-way'!$D19="","",'True_Odds_Calculator_3-way'!O20/'True_Odds_Calculator_3-way'!B20-1)</f>
        <v>7.2378987081424278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4.3938211314686892E-2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1.0300117154866677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9.9809482117102437</v>
      </c>
      <c r="I20" s="6">
        <f>IF('Log_working_3-way'!$D20="","",'True_Odds_Calculator_3-way'!O21/'True_Odds_Calculator_3-way'!B21-1)</f>
        <v>8.2842686195281185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3.239824602053698E-2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1.0317207063315474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10.111276162747513</v>
      </c>
      <c r="I21" s="6">
        <f>IF('Log_working_3-way'!$D21="","",'True_Odds_Calculator_3-way'!O22/'True_Odds_Calculator_3-way'!B22-1)</f>
        <v>7.8793278977328072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3.4170216622858796E-2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1.0319138101766951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18.450937958444747</v>
      </c>
      <c r="I22" s="6">
        <f>IF('Log_working_3-way'!$D22="","",'True_Odds_Calculator_3-way'!O23/'True_Odds_Calculator_3-way'!B23-1)</f>
        <v>7.8286497360876481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3.3831415879090221E-2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1.0393606175643411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31.955903812535318</v>
      </c>
      <c r="I23" s="6">
        <f>IF('Log_working_3-way'!$D23="","",'True_Odds_Calculator_3-way'!O24/'True_Odds_Calculator_3-way'!B24-1)</f>
        <v>5.6735705220384025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3.7706537057380807E-2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1.0338597833798193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22.445466161500942</v>
      </c>
      <c r="I24" s="6">
        <f>IF('Log_working_3-way'!$D24="","",'True_Odds_Calculator_3-way'!O25/'True_Odds_Calculator_3-way'!B25-1)</f>
        <v>7.6091709962066574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3.5020739149381086E-2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1.0315516618828766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7.8303417697711506</v>
      </c>
      <c r="I25" s="6">
        <f>IF('Log_working_3-way'!$D25="","",'True_Odds_Calculator_3-way'!O26/'True_Odds_Calculator_3-way'!B26-1)</f>
        <v>7.5187073465285152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3.3633317365540094E-2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1.0415130149631975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17.425777189832758</v>
      </c>
      <c r="I26" s="6">
        <f>IF('Log_working_3-way'!$D26="","",'True_Odds_Calculator_3-way'!O27/'True_Odds_Calculator_3-way'!B27-1)</f>
        <v>8.8398011324402717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4.4009596641175541E-2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1.0618121061948869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0.88488332323391039</v>
      </c>
      <c r="I27" s="6">
        <f>IF('Log_working_3-way'!$D27="","",'True_Odds_Calculator_3-way'!O28/'True_Odds_Calculator_3-way'!B28-1)</f>
        <v>2.60659549139476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4.948521955860774E-2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1.0451421370300611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23.377758621834907</v>
      </c>
      <c r="I28" s="6">
        <f>IF('Log_working_3-way'!$D28="","",'True_Odds_Calculator_3-way'!O29/'True_Odds_Calculator_3-way'!B29-1)</f>
        <v>5.9061860403689419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4.6347273384277798E-2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1.0426102662084462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18.955932479591194</v>
      </c>
      <c r="I29" s="6">
        <f>IF('Log_working_3-way'!$D29="","",'True_Odds_Calculator_3-way'!O30/'True_Odds_Calculator_3-way'!B30-1)</f>
        <v>6.0674804883452946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4.4815831203524281E-2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1.0409716249340786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9.5054326855714546</v>
      </c>
      <c r="I30" s="6">
        <f>IF('Log_working_3-way'!$D30="","",'True_Odds_Calculator_3-way'!O31/'True_Odds_Calculator_3-way'!B31-1)</f>
        <v>7.191729785702087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4.3691555860173814E-2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1.0405791232670232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12.754495832493863</v>
      </c>
      <c r="I31" s="6">
        <f>IF('Log_working_3-way'!$D31="","",'True_Odds_Calculator_3-way'!O32/'True_Odds_Calculator_3-way'!B32-1)</f>
        <v>5.7807360622842099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4.3151700098381429E-2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1.0421049037929668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10.949766668458714</v>
      </c>
      <c r="I32" s="6">
        <f>IF('Log_working_3-way'!$D32="","",'True_Odds_Calculator_3-way'!O33/'True_Odds_Calculator_3-way'!B33-1)</f>
        <v>6.5940873851235091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4.488309687820502E-2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1.0456416802498167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23.367337871940155</v>
      </c>
      <c r="I33" s="6">
        <f>IF('Log_working_3-way'!$D33="","",'True_Odds_Calculator_3-way'!O34/'True_Odds_Calculator_3-way'!B34-1)</f>
        <v>7.0260207009581315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4.6794746280016231E-2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1.0416137967111103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10.227740309462845</v>
      </c>
      <c r="I34" s="6">
        <f>IF('Log_working_3-way'!$D34="","",'True_Odds_Calculator_3-way'!O35/'True_Odds_Calculator_3-way'!B35-1)</f>
        <v>7.7377994883767016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4.4580557050035274E-2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1.0410723058845404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12.537481806224399</v>
      </c>
      <c r="I35" s="6">
        <f>IF('Log_working_3-way'!$D35="","",'True_Odds_Calculator_3-way'!O36/'True_Odds_Calculator_3-way'!B36-1)</f>
        <v>7.0943927687365953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4.3996014608702616E-2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1.0439027392688784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23.407252440725244</v>
      </c>
      <c r="I36" s="6">
        <f>IF('Log_working_3-way'!$D36="","",'True_Odds_Calculator_3-way'!O37/'True_Odds_Calculator_3-way'!B37-1)</f>
        <v>5.6967744792012587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4.5082863264681361E-2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1.0406483690406385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14.83494188585966</v>
      </c>
      <c r="I37" s="6">
        <f>IF('Log_working_3-way'!$D37="","",'True_Odds_Calculator_3-way'!O38/'True_Odds_Calculator_3-way'!B38-1)</f>
        <v>8.9715644450019045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4.3550119006972032E-2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1.057405636294618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0.7175048334123304</v>
      </c>
      <c r="I38" s="6">
        <f>IF('Log_working_3-way'!$D38="","",'True_Odds_Calculator_3-way'!O39/'True_Odds_Calculator_3-way'!B39-1)</f>
        <v>4.869490731207498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4.9033812402506927E-2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1.0250911080029126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30.872641679527316</v>
      </c>
      <c r="I39" s="6">
        <f>IF('Log_working_3-way'!$D39="","",'True_Odds_Calculator_3-way'!O40/'True_Odds_Calculator_3-way'!B40-1)</f>
        <v>5.0101327601027288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2.448556203183383E-2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1.0230047937832853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29.863682503009603</v>
      </c>
      <c r="I40" s="6">
        <f>IF('Log_working_3-way'!$D40="","",'True_Odds_Calculator_3-way'!O41/'True_Odds_Calculator_3-way'!B41-1)</f>
        <v>5.6317065187266442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2.2615221078861936E-2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1.0281756823063066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1.9383997364152474</v>
      </c>
      <c r="I41" s="6">
        <f>IF('Log_working_3-way'!$D41="","",'True_Odds_Calculator_3-way'!O42/'True_Odds_Calculator_3-way'!B42-1)</f>
        <v>3.8573546663190825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2.5756214435459723E-2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1.0248865221243735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14.708738222815414</v>
      </c>
      <c r="I42" s="6">
        <f>IF('Log_working_3-way'!$D42="","",'True_Odds_Calculator_3-way'!O43/'True_Odds_Calculator_3-way'!B43-1)</f>
        <v>6.3914006978331681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2.6738869017072897E-2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1.0367252857372831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39.834287229296955</v>
      </c>
      <c r="I43" s="6">
        <f>IF('Log_working_3-way'!$D43="","",'True_Odds_Calculator_3-way'!O44/'True_Odds_Calculator_3-way'!B44-1)</f>
        <v>3.7823503996543524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3.2603467386076002E-2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1.025249720988227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12.758714854728469</v>
      </c>
      <c r="I44" s="6">
        <f>IF('Log_working_3-way'!$D44="","",'True_Odds_Calculator_3-way'!O45/'True_Odds_Calculator_3-way'!B45-1)</f>
        <v>6.6814135546424662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2.7209096398924881E-2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1.0574518842730798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62.852788668472968</v>
      </c>
      <c r="I45" s="6">
        <f>IF('Log_working_3-way'!$D45="","",'True_Odds_Calculator_3-way'!O46/'True_Odds_Calculator_3-way'!B46-1)</f>
        <v>1.2109920094601252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3.5165782672621715E-2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1.0261052178211378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16.465906274194435</v>
      </c>
      <c r="I46" s="6">
        <f>IF('Log_working_3-way'!$D46="","",'True_Odds_Calculator_3-way'!O47/'True_Odds_Calculator_3-way'!B47-1)</f>
        <v>7.9871778332381727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2.7980481640777377E-2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1.0285604994477822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21.885597192663468</v>
      </c>
      <c r="I47" s="6">
        <f>IF('Log_working_3-way'!$D47="","",'True_Odds_Calculator_3-way'!O48/'True_Odds_Calculator_3-way'!B48-1)</f>
        <v>7.8642236057344039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2.9682447434588033E-2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1.0429244993045708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5.1971759874663848E-2</v>
      </c>
      <c r="I48" s="6">
        <f>IF('Log_working_3-way'!$D48="","",'True_Odds_Calculator_3-way'!O49/'True_Odds_Calculator_3-way'!B49-1)</f>
        <v>3.4744060126872025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3.3614764483613113E-2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1.0302251190284069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31.089120522491882</v>
      </c>
      <c r="I49" s="6">
        <f>IF('Log_working_3-way'!$D49="","",'True_Odds_Calculator_3-way'!O50/'True_Odds_Calculator_3-way'!B50-1)</f>
        <v>5.5886109275917182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2.9304067626380936E-2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1.0876317370439839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78.966119081294593</v>
      </c>
      <c r="I50" s="6">
        <f>IF('Log_working_3-way'!$D50="","",'True_Odds_Calculator_3-way'!O51/'True_Odds_Calculator_3-way'!B51-1)</f>
        <v>-0.2203117166504448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3.3495548472921799E-2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1.0247147148704194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11.693186923377731</v>
      </c>
      <c r="I51" s="6">
        <f>IF('Log_working_3-way'!$D51="","",'True_Odds_Calculator_3-way'!O52/'True_Odds_Calculator_3-way'!B52-1)</f>
        <v>7.8894363819593654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2.6761997586651098E-2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1.0257868952288318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10.812833560419309</v>
      </c>
      <c r="I52" s="6">
        <f>IF('Log_working_3-way'!$D52="","",'True_Odds_Calculator_3-way'!O53/'True_Odds_Calculator_3-way'!B53-1)</f>
        <v>6.6774656572574358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2.7737306655615468E-2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1.0410073159969799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14.205039010453769</v>
      </c>
      <c r="I53" s="6">
        <f>IF('Log_working_3-way'!$D53="","",'True_Odds_Calculator_3-way'!O54/'True_Odds_Calculator_3-way'!B54-1)</f>
        <v>7.3849713131332759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4.3914712318022353E-2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1.0549572188343954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38.149826924510315</v>
      </c>
      <c r="I54" s="6">
        <f>IF('Log_working_3-way'!$D54="","",'True_Odds_Calculator_3-way'!O55/'True_Odds_Calculator_3-way'!B55-1)</f>
        <v>3.4253037122607166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4.9593075455144353E-2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1.0413589802140963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10.006116024025104</v>
      </c>
      <c r="I55" s="6">
        <f>IF('Log_working_3-way'!$D55="","",'True_Odds_Calculator_3-way'!O56/'True_Odds_Calculator_3-way'!B56-1)</f>
        <v>6.7743463688670129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4.405140297463328E-2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1.0436477005227038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21.109270933584568</v>
      </c>
      <c r="I56" s="6">
        <f>IF('Log_working_3-way'!$D56="","",'True_Odds_Calculator_3-way'!O57/'True_Odds_Calculator_3-way'!B57-1)</f>
        <v>7.0832164148746184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4.5439507927561351E-2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1.0761802657534902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8.5287595287595277</v>
      </c>
      <c r="I57" s="6">
        <f>IF('Log_working_3-way'!$D57="","",'True_Odds_Calculator_3-way'!O58/'True_Odds_Calculator_3-way'!B58-1)</f>
        <v>5.63135611232497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7.8088578088578053E-2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1.0651200030302728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27.047329840976047</v>
      </c>
      <c r="I58" s="6">
        <f>IF('Log_working_3-way'!$D58="","",'True_Odds_Calculator_3-way'!O59/'True_Odds_Calculator_3-way'!B59-1)</f>
        <v>6.1282094350298406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6.4648627697547534E-2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1.0609817022184198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7.5831243884298871</v>
      </c>
      <c r="I59" s="6">
        <f>IF('Log_working_3-way'!$D59="","",'True_Odds_Calculator_3-way'!O60/'True_Odds_Calculator_3-way'!B60-1)</f>
        <v>6.7650258548088154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6.3404774753557547E-2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1.0714899692869047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1.6184169921741933</v>
      </c>
      <c r="I60" s="6">
        <f>IF('Log_working_3-way'!$D60="","",'True_Odds_Calculator_3-way'!O61/'True_Odds_Calculator_3-way'!B61-1)</f>
        <v>5.5751983091815234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6.4406565135628258E-2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1.0604844740714496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17.246051554619296</v>
      </c>
      <c r="I61" s="6">
        <f>IF('Log_working_3-way'!$D61="","",'True_Odds_Calculator_3-way'!O62/'True_Odds_Calculator_3-way'!B62-1)</f>
        <v>6.5881391283411155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6.3602594299600135E-2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1.0625479147495196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19.123179825927998</v>
      </c>
      <c r="I62" s="6">
        <f>IF('Log_working_3-way'!$D62="","",'True_Odds_Calculator_3-way'!O63/'True_Odds_Calculator_3-way'!B63-1)</f>
        <v>5.7845059975033015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6.5113500597371532E-2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1.0614943053596826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17.388145543456794</v>
      </c>
      <c r="I63" s="6">
        <f>IF('Log_working_3-way'!$D63="","",'True_Odds_Calculator_3-way'!O64/'True_Odds_Calculator_3-way'!B64-1)</f>
        <v>7.7833321341974493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6.4743969862243178E-2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1.061099057021172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11.604312116921577</v>
      </c>
      <c r="I64" s="6">
        <f>IF('Log_working_3-way'!$D64="","",'True_Odds_Calculator_3-way'!O65/'True_Odds_Calculator_3-way'!B65-1)</f>
        <v>6.5386751981160938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6.4524244616635862E-2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1.0616066636855399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21.372738496374076</v>
      </c>
      <c r="I65" s="6">
        <f>IF('Log_working_3-way'!$D65="","",'True_Odds_Calculator_3-way'!O66/'True_Odds_Calculator_3-way'!B66-1)</f>
        <v>6.1353226882659833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6.3587272012992635E-2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1.0605227394354479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17.411250966848602</v>
      </c>
      <c r="I66" s="6">
        <f>IF('Log_working_3-way'!$D66="","",'True_Odds_Calculator_3-way'!O67/'True_Odds_Calculator_3-way'!B67-1)</f>
        <v>5.7953885881515115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6.3407756463607967E-2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1.0220392264686033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7.3560860841063889</v>
      </c>
      <c r="I67" s="6">
        <f>IF('Log_working_3-way'!$D67="","",'True_Odds_Calculator_3-way'!O68/'True_Odds_Calculator_3-way'!B68-1)</f>
        <v>5.5596475928308111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2.316313153921401E-2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1.0215950935550329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23.703061763189289</v>
      </c>
      <c r="I68" s="6">
        <f>IF('Log_working_3-way'!$D68="","",'True_Odds_Calculator_3-way'!O69/'True_Odds_Calculator_3-way'!B69-1)</f>
        <v>7.5125081480674449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2.2216914675128763E-2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1.0207025282948179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16.416147056157495</v>
      </c>
      <c r="I69" s="6">
        <f>IF('Log_working_3-way'!$D69="","",'True_Odds_Calculator_3-way'!O70/'True_Odds_Calculator_3-way'!B70-1)</f>
        <v>7.266694530804747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2.2236125908461135E-2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1.0335810587273668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20.70385498689485</v>
      </c>
      <c r="I70" s="6">
        <f>IF('Log_working_3-way'!$D70="","",'True_Odds_Calculator_3-way'!O71/'True_Odds_Calculator_3-way'!B71-1)</f>
        <v>9.4557363213247196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3.4899579195071029E-2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1.0303005934541183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11.34970751990979</v>
      </c>
      <c r="I71" s="6">
        <f>IF('Log_working_3-way'!$D71="","",'True_Odds_Calculator_3-way'!O72/'True_Odds_Calculator_3-way'!B72-1)</f>
        <v>10.125734783808413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3.282624469065154E-2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1.0364044156394543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26.598836755680907</v>
      </c>
      <c r="I72" s="6">
        <f>IF('Log_working_3-way'!$D72="","",'True_Odds_Calculator_3-way'!O73/'True_Odds_Calculator_3-way'!B73-1)</f>
        <v>8.3081258681127821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3.6158059156438549E-2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1.0257868952288318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10.812833560419309</v>
      </c>
      <c r="I73" s="6">
        <f>IF('Log_working_3-way'!$D73="","",'True_Odds_Calculator_3-way'!O74/'True_Odds_Calculator_3-way'!B74-1)</f>
        <v>6.6774656572574358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2.7737306655615468E-2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1.0335044467784467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35.495646054733704</v>
      </c>
      <c r="I74" s="6">
        <f>IF('Log_working_3-way'!$D74="","",'True_Odds_Calculator_3-way'!O75/'True_Odds_Calculator_3-way'!B75-1)</f>
        <v>3.6837474702486164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3.1296954275755295E-2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1.0429720865022467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18.768070660337678</v>
      </c>
      <c r="I75" s="6">
        <f>IF('Log_working_3-way'!$D75="","",'True_Odds_Calculator_3-way'!O76/'True_Odds_Calculator_3-way'!B76-1)</f>
        <v>5.7675886993573426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4.5178226029289892E-2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1.0432643166398132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10.531926929964559</v>
      </c>
      <c r="I76" s="6">
        <f>IF('Log_working_3-way'!$D76="","",'True_Odds_Calculator_3-way'!O77/'True_Odds_Calculator_3-way'!B77-1)</f>
        <v>5.1616129459595737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4.5473773265651385E-2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1.0420795830024681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11.29401206650591</v>
      </c>
      <c r="I77" s="6">
        <f>IF('Log_working_3-way'!$D77="","",'True_Odds_Calculator_3-way'!O78/'True_Odds_Calculator_3-way'!B78-1)</f>
        <v>6.856899313379091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4.4955890357498696E-2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1.0513189622314334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33.191679435387208</v>
      </c>
      <c r="I78" s="6">
        <f>IF('Log_working_3-way'!$D78="","",'True_Odds_Calculator_3-way'!O79/'True_Odds_Calculator_3-way'!B79-1)</f>
        <v>4.2792899530713564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4.8688787534751476E-2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1.0826361415821733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0.2691700928369869</v>
      </c>
      <c r="I79" s="6">
        <f>IF('Log_working_3-way'!$D79="","",'True_Odds_Calculator_3-way'!O80/'True_Odds_Calculator_3-way'!B80-1)</f>
        <v>3.2053665031891612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6.2854626716359663E-2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1.0620806151640951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28.423963339358487</v>
      </c>
      <c r="I80" s="6">
        <f>IF('Log_working_3-way'!$D80="","",'True_Odds_Calculator_3-way'!O81/'True_Odds_Calculator_3-way'!B81-1)</f>
        <v>7.0603707923496568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6.0700484565829438E-2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1.070325138468647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36.659178837465845</v>
      </c>
      <c r="I81" s="6">
        <f>IF('Log_working_3-way'!$D81="","",'True_Odds_Calculator_3-way'!O82/'True_Odds_Calculator_3-way'!B82-1)</f>
        <v>4.9950753781406076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6.3689764359905698E-2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1.0591267130966611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25.160636822473705</v>
      </c>
      <c r="I82" s="6">
        <f>IF('Log_working_3-way'!$D82="","",'True_Odds_Calculator_3-way'!O83/'True_Odds_Calculator_3-way'!B83-1)</f>
        <v>9.0858536171056077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5.8874491967027209E-2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1.0204708847151154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5.6725562773227791</v>
      </c>
      <c r="I83" s="6">
        <f>IF('Log_working_3-way'!$D83="","",'True_Odds_Calculator_3-way'!O84/'True_Odds_Calculator_3-way'!B84-1)</f>
        <v>8.0426973860570481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2.1668978091490265E-2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1.0292608537189785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39.040001439640506</v>
      </c>
      <c r="I84" s="6">
        <f>IF('Log_working_3-way'!$D84="","",'True_Odds_Calculator_3-way'!O85/'True_Odds_Calculator_3-way'!B85-1)</f>
        <v>3.9206588816315682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2.6258385808947571E-2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1.0201183319772287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12.423922913395078</v>
      </c>
      <c r="I85" s="6">
        <f>IF('Log_working_3-way'!$D85="","",'True_Odds_Calculator_3-way'!O86/'True_Odds_Calculator_3-way'!B86-1)</f>
        <v>9.2492012063813878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2.1863818298642368E-2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1.0311254018101315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0.22120784434135898</v>
      </c>
      <c r="I86" s="6">
        <f>IF('Log_working_3-way'!$D86="","",'True_Odds_Calculator_3-way'!O87/'True_Odds_Calculator_3-way'!B87-1)</f>
        <v>2.8424086383535303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2.4555235964631938E-2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1.0242698282018015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26.324019873969082</v>
      </c>
      <c r="I87" s="6">
        <f>IF('Log_working_3-way'!$D87="","",'True_Odds_Calculator_3-way'!O88/'True_Odds_Calculator_3-way'!B88-1)</f>
        <v>6.2862829131808153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2.4546795038598468E-2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1.0275278655079119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5.1431394086340223</v>
      </c>
      <c r="I88" s="6">
        <f>IF('Log_working_3-way'!$D88="","",'True_Odds_Calculator_3-way'!O89/'True_Odds_Calculator_3-way'!B89-1)</f>
        <v>4.4128351664586125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2.7645878551349146E-2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1.0296507555303609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24.78806256311934</v>
      </c>
      <c r="I89" s="6">
        <f>IF('Log_working_3-way'!$D89="","",'True_Odds_Calculator_3-way'!O90/'True_Odds_Calculator_3-way'!B90-1)</f>
        <v>5.5820280125973811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3.0333510401091335E-2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1.0380430301139434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0.45816383076004907</v>
      </c>
      <c r="I90" s="6">
        <f>IF('Log_working_3-way'!$D90="","",'True_Odds_Calculator_3-way'!O91/'True_Odds_Calculator_3-way'!B91-1)</f>
        <v>2.4305470055350895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2.9943404851527911E-2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1.0257673948778672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12.548818533639791</v>
      </c>
      <c r="I91" s="6">
        <f>IF('Log_working_3-way'!$D91="","",'True_Odds_Calculator_3-way'!O92/'True_Odds_Calculator_3-way'!B92-1)</f>
        <v>5.7747394014253901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2.7611571102272192E-2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1.0246204884432399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10.581995261911027</v>
      </c>
      <c r="I92" s="6">
        <f>IF('Log_working_3-way'!$D92="","",'True_Odds_Calculator_3-way'!O93/'True_Odds_Calculator_3-way'!B93-1)</f>
        <v>7.944405890970776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2.6645768025078453E-2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1.0412375798529399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0.33129388159774842</v>
      </c>
      <c r="I93" s="6">
        <f>IF('Log_working_3-way'!$D93="","",'True_Odds_Calculator_3-way'!O94/'True_Odds_Calculator_3-way'!B94-1)</f>
        <v>2.7096266094854724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3.2352470929884802E-2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1.0250549470243933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12.159356368390958</v>
      </c>
      <c r="I94" s="6">
        <f>IF('Log_working_3-way'!$D94="","",'True_Odds_Calculator_3-way'!O95/'True_Odds_Calculator_3-way'!B95-1)</f>
        <v>8.0495038440570799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2.7135036682031322E-2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1.0256033372184583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10.650663033790012</v>
      </c>
      <c r="I95" s="6">
        <f>IF('Log_working_3-way'!$D95="","",'True_Odds_Calculator_3-way'!O96/'True_Odds_Calculator_3-way'!B96-1)</f>
        <v>7.6707509667647642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2.7669986384349254E-2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1.0420934910304576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8.3626757368925553E-2</v>
      </c>
      <c r="I96" s="6">
        <f>IF('Log_working_3-way'!$D96="","",'True_Odds_Calculator_3-way'!O97/'True_Odds_Calculator_3-way'!B97-1)</f>
        <v>2.1145377217583592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3.1188371493596989E-2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1.0233810889942037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4.1601812451099809</v>
      </c>
      <c r="I97" s="6">
        <f>IF('Log_working_3-way'!$D97="","",'True_Odds_Calculator_3-way'!O98/'True_Odds_Calculator_3-way'!B98-1)</f>
        <v>7.5977273384984976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2.4133400326720178E-2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1.0210103014078231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16.264239202978356</v>
      </c>
      <c r="I98" s="6">
        <f>IF('Log_working_3-way'!$D98="","",'True_Odds_Calculator_3-way'!O99/'True_Odds_Calculator_3-way'!B99-1)</f>
        <v>7.8188690078682814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2.2583171152568582E-2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1.0249758402035323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29.466518267637809</v>
      </c>
      <c r="I99" s="6">
        <f>IF('Log_working_3-way'!$D99="","",'True_Odds_Calculator_3-way'!O100/'True_Odds_Calculator_3-way'!B100-1)</f>
        <v>7.014529534350153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2.4403638700543295E-2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1.0204722393505152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8.4963475068435361</v>
      </c>
      <c r="I100" s="6">
        <f>IF('Log_working_3-way'!$D100="","",'True_Odds_Calculator_3-way'!O101/'True_Odds_Calculator_3-way'!B101-1)</f>
        <v>6.9424123461064839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2.195867954468067E-2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1.0528420518773336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31.954172482271389</v>
      </c>
      <c r="I101" s="6">
        <f>IF('Log_working_3-way'!$D101="","",'True_Odds_Calculator_3-way'!O102/'True_Odds_Calculator_3-way'!B102-1)</f>
        <v>6.7744945692868805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5.0005917860101778E-2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1.0510614856931471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29.077910017367579</v>
      </c>
      <c r="I102" s="6">
        <f>IF('Log_working_3-way'!$D102="","",'True_Odds_Calculator_3-way'!O103/'True_Odds_Calculator_3-way'!B103-1)</f>
        <v>8.0781559688907407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4.9330604682926049E-2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1.0496380985311313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30.172463391733427</v>
      </c>
      <c r="I103" s="6">
        <f>IF('Log_working_3-way'!$D103="","",'True_Odds_Calculator_3-way'!O104/'True_Odds_Calculator_3-way'!B104-1)</f>
        <v>7.819732738720413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4.7496978796645495E-2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1.0598320888492558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41.295781584922658</v>
      </c>
      <c r="I104" s="6">
        <f>IF('Log_working_3-way'!$D104="","",'True_Odds_Calculator_3-way'!O105/'True_Odds_Calculator_3-way'!B105-1)</f>
        <v>5.2889822672382518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5.0800878456581877E-2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1.0246420994344854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12.071627179620132</v>
      </c>
      <c r="I105" s="6">
        <f>IF('Log_working_3-way'!$D105="","",'True_Odds_Calculator_3-way'!O106/'True_Odds_Calculator_3-way'!B106-1)</f>
        <v>6.077944086935644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2.6467145276107384E-2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1.0263347576501503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19.471958511542997</v>
      </c>
      <c r="I106" s="6">
        <f>IF('Log_working_3-way'!$D106="","",'True_Odds_Calculator_3-way'!O107/'True_Odds_Calculator_3-way'!B107-1)</f>
        <v>6.6337151041010101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2.7844982188664824E-2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1.0261082778322013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18.391812651176423</v>
      </c>
      <c r="I107" s="6">
        <f>IF('Log_working_3-way'!$D107="","",'True_Odds_Calculator_3-way'!O108/'True_Odds_Calculator_3-way'!B108-1)</f>
        <v>6.6344545001171324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2.7745435523607087E-2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1.0276566270163072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20.218402787112694</v>
      </c>
      <c r="I108" s="6">
        <f>IF('Log_working_3-way'!$D108="","",'True_Odds_Calculator_3-way'!O109/'True_Odds_Calculator_3-way'!B109-1)</f>
        <v>6.098012958645822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2.9105179400811476E-2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1.0511744822399136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14.927522891845506</v>
      </c>
      <c r="I109" s="6">
        <f>IF('Log_working_3-way'!$D109="","",'True_Odds_Calculator_3-way'!O110/'True_Odds_Calculator_3-way'!B110-1)</f>
        <v>9.4663414629961498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5.4561979195032917E-2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1.0224162850116694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21.368611994138835</v>
      </c>
      <c r="I110" s="6">
        <f>IF('Log_working_3-way'!$D110="","",'True_Odds_Calculator_3-way'!O111/'True_Odds_Calculator_3-way'!B111-1)</f>
        <v>7.5022175278319736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2.3454150258994222E-2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1.0213658241048522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7.0740281511091041</v>
      </c>
      <c r="I111" s="6">
        <f>IF('Log_working_3-way'!$D111="","",'True_Odds_Calculator_3-way'!O112/'True_Odds_Calculator_3-way'!B112-1)</f>
        <v>6.9366003945740458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2.2707057189815583E-2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1.02759124288137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32.720542800024226</v>
      </c>
      <c r="I112" s="6">
        <f>IF('Log_working_3-way'!$D112="","",'True_Odds_Calculator_3-way'!O113/'True_Odds_Calculator_3-way'!B113-1)</f>
        <v>6.3148709845802236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2.6142323086881358E-2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1.0411501386945774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15.91177947026447</v>
      </c>
      <c r="I113" s="6">
        <f>IF('Log_working_3-way'!$D113="","",'True_Odds_Calculator_3-way'!O114/'True_Odds_Calculator_3-way'!B114-1)</f>
        <v>9.2977784070267209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4.3894907851587561E-2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1.0335715126987028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22.219814241486066</v>
      </c>
      <c r="I114" s="6">
        <f>IF('Log_working_3-way'!$D114="","",'True_Odds_Calculator_3-way'!O115/'True_Odds_Calculator_3-way'!B115-1)</f>
        <v>5.7629390937661613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3.4858387799564294E-2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1.0316641734281182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8.8139076529954945</v>
      </c>
      <c r="I115" s="6">
        <f>IF('Log_working_3-way'!$D115="","",'True_Odds_Calculator_3-way'!O116/'True_Odds_Calculator_3-way'!B116-1)</f>
        <v>5.7720111345899054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3.3472052580332701E-2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1.0313747671913378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11.793056420404405</v>
      </c>
      <c r="I116" s="6">
        <f>IF('Log_working_3-way'!$D116="","",'True_Odds_Calculator_3-way'!O117/'True_Odds_Calculator_3-way'!B117-1)</f>
        <v>6.3019177318038508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3.3618555357685764E-2</v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2.4300000000000002</v>
      </c>
      <c r="B2" s="4">
        <f>IF('True_Odds_Calculator_3-way'!B3="","",'True_Odds_Calculator_3-way'!B3)</f>
        <v>3.17</v>
      </c>
      <c r="C2" s="4">
        <f>IF('True_Odds_Calculator_3-way'!C3="","",'True_Odds_Calculator_3-way'!C3)</f>
        <v>3.27</v>
      </c>
      <c r="D2" s="9">
        <f>(K2/(AR2+K2-(AR2*K2)))</f>
        <v>0.39964032470396094</v>
      </c>
      <c r="E2" s="9">
        <f>(L2/(AR2+L2-(AR2*L2)))</f>
        <v>0.3049116910974497</v>
      </c>
      <c r="F2" s="9">
        <f>(M2/(AR2+M2-(AR2*M2)))</f>
        <v>0.29544798419858959</v>
      </c>
      <c r="G2" s="9">
        <f>AR2</f>
        <v>1.05052447116656</v>
      </c>
      <c r="H2" s="9">
        <f>IF(A2="","",1/D2)</f>
        <v>2.5022499937681806</v>
      </c>
      <c r="I2" s="9">
        <f>IF(B2="","",1/E2)</f>
        <v>3.2796381024314356</v>
      </c>
      <c r="J2" s="9">
        <f>IF(C2="","",1/F2)</f>
        <v>3.3846905495480915</v>
      </c>
      <c r="K2" s="11">
        <f>1/A2</f>
        <v>0.41152263374485593</v>
      </c>
      <c r="L2" s="11">
        <f>1/B2</f>
        <v>0.31545741324921134</v>
      </c>
      <c r="M2" s="11">
        <f>1/C2</f>
        <v>0.3058103975535168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-0.27964582510309921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0.23303696351327952</v>
      </c>
      <c r="Q2" s="11">
        <f>2*'OddsRatio_working_3-way'!K2*'OddsRatio_working_3-way'!L2*'OddsRatio_working_3-way'!M2</f>
        <v>7.9399306137403577E-2</v>
      </c>
      <c r="R2" s="11">
        <f>O2/N2</f>
        <v>0</v>
      </c>
      <c r="S2" s="11">
        <f>P2/N2</f>
        <v>-0.83332895610854896</v>
      </c>
      <c r="T2" s="11">
        <f>Q2/N2</f>
        <v>-0.28392809407446301</v>
      </c>
      <c r="U2" s="11">
        <f>'OddsRatio_working_3-way'!S2-'OddsRatio_working_3-way'!R2^2/3</f>
        <v>-0.83332895610854896</v>
      </c>
      <c r="V2" s="11">
        <f>'OddsRatio_working_3-way'!S2*'OddsRatio_working_3-way'!R2/3-2*'OddsRatio_working_3-way'!R2^3/27-'OddsRatio_working_3-way'!T2</f>
        <v>0.28392809407446301</v>
      </c>
      <c r="W2" s="11">
        <f>'OddsRatio_working_3-way'!V2^2+4*'OddsRatio_working_3-way'!U2^3/27</f>
        <v>-5.1173684372137068E-3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0.14640059002781616</v>
      </c>
      <c r="Y2" s="11">
        <f>IF('OddsRatio_working_3-way'!W2&gt;=0,IF('OddsRatio_working_3-way'!V2+SQRT('OddsRatio_working_3-way'!W2)&gt;0,0,PI()),ACOS('OddsRatio_working_3-way'!V2/(2*'OddsRatio_working_3-way'!X2)))</f>
        <v>0.24681344802235161</v>
      </c>
      <c r="Z2" s="11">
        <f>'OddsRatio_working_3-way'!X2^(1/3)*COS('OddsRatio_working_3-way'!Y2/3)</f>
        <v>0.52526223558328</v>
      </c>
      <c r="AA2" s="11">
        <f>'OddsRatio_working_3-way'!X2^(1/3)*COS(('OddsRatio_working_3-way'!Y2+2*PI())/3)</f>
        <v>-0.30014014243476239</v>
      </c>
      <c r="AB2" s="11">
        <f>'OddsRatio_working_3-way'!X2^(1/3)*COS(('OddsRatio_working_3-way'!Y2+4*PI())/3)</f>
        <v>-0.2251220931485178</v>
      </c>
      <c r="AC2" s="11">
        <f>'OddsRatio_working_3-way'!X2^(1/3)*SIN('OddsRatio_working_3-way'!Y2/3)</f>
        <v>4.3311690949494205E-2</v>
      </c>
      <c r="AD2" s="11">
        <f>'OddsRatio_working_3-way'!X2^(1/3)*SIN(('OddsRatio_working_3-way'!Y2+2*PI())/3)</f>
        <v>0.43323459418898008</v>
      </c>
      <c r="AE2" s="11">
        <f>'OddsRatio_working_3-way'!X2^(1/3)*SIN(('OddsRatio_working_3-way'!Y2+4*PI())/3)</f>
        <v>-0.47654628513847397</v>
      </c>
      <c r="AF2" s="11">
        <f>-'OddsRatio_working_3-way'!U2/(3*'OddsRatio_working_3-way'!X2^(1/3))*COS(('OddsRatio_working_3-way'!Y2)/3)</f>
        <v>0.52526223558328</v>
      </c>
      <c r="AG2" s="11">
        <f>-'OddsRatio_working_3-way'!U2/(3*'OddsRatio_working_3-way'!X2^(1/3))*COS(('OddsRatio_working_3-way'!Y2+2*PI())/3)</f>
        <v>-0.30014014243476239</v>
      </c>
      <c r="AH2" s="11">
        <f>-'OddsRatio_working_3-way'!U2/(3*'OddsRatio_working_3-way'!X2^(1/3))*COS(('OddsRatio_working_3-way'!Y2+4*PI())/3)</f>
        <v>-0.2251220931485178</v>
      </c>
      <c r="AI2" s="11">
        <f>'OddsRatio_working_3-way'!U2/(3*'OddsRatio_working_3-way'!X2^(1/3))*SIN(('OddsRatio_working_3-way'!Y2)/3)</f>
        <v>-4.3311690949494205E-2</v>
      </c>
      <c r="AJ2" s="11">
        <f>'OddsRatio_working_3-way'!U2/(3*'OddsRatio_working_3-way'!X2^(1/3))*SIN(('OddsRatio_working_3-way'!Y2+2*PI())/3)</f>
        <v>-0.43323459418898008</v>
      </c>
      <c r="AK2" s="11">
        <f>'OddsRatio_working_3-way'!U2/(3*'OddsRatio_working_3-way'!X2^(1/3))*SIN(('OddsRatio_working_3-way'!Y2+4*PI())/3)</f>
        <v>0.47654628513847397</v>
      </c>
      <c r="AL2" s="11">
        <f>'OddsRatio_working_3-way'!Z2+'OddsRatio_working_3-way'!AF2</f>
        <v>1.05052447116656</v>
      </c>
      <c r="AM2" s="11">
        <f>'OddsRatio_working_3-way'!AA2+'OddsRatio_working_3-way'!AG2</f>
        <v>-0.60028028486952478</v>
      </c>
      <c r="AN2" s="11">
        <f>'OddsRatio_working_3-way'!AB2+'OddsRatio_working_3-way'!AH2</f>
        <v>-0.45024418629703561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1.05052447116656</v>
      </c>
      <c r="AS2" s="11">
        <f>IF(('OddsRatio_working_3-way'!X2=0),IF(Q2&gt;0,-Q2^(1/3),(-Q2)^(1/3)),'OddsRatio_working_3-way'!AM2-'OddsRatio_working_3-way'!R2/3)</f>
        <v>-0.60028028486952478</v>
      </c>
      <c r="AT2" s="11">
        <f>IF(('OddsRatio_working_3-way'!X2=0),IF(Q2&gt;0,-Q2^(1/3),(-Q2)^(1/3)),'OddsRatio_working_3-way'!AN2-'OddsRatio_working_3-way'!R2/3)</f>
        <v>-0.45024418629703561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4.62</v>
      </c>
      <c r="C3" s="4">
        <f>IF('True_Odds_Calculator_3-way'!C4="","",'True_Odds_Calculator_3-way'!C4)</f>
        <v>7.88</v>
      </c>
      <c r="D3" s="9">
        <f t="shared" ref="D3" si="0">(K3/(AR3+K3-(AR3*K3)))</f>
        <v>0.67508984685173812</v>
      </c>
      <c r="E3" s="9">
        <f t="shared" ref="E3" si="1">(L3/(AR3+L3-(AR3*L3)))</f>
        <v>0.20526863338663959</v>
      </c>
      <c r="F3" s="9">
        <f t="shared" ref="F3" si="2">(M3/(AR3+M3-(AR3*M3)))</f>
        <v>0.11964151976162234</v>
      </c>
      <c r="G3" s="9">
        <f t="shared" ref="G3" si="3">AR3</f>
        <v>1.0695206955323417</v>
      </c>
      <c r="H3" s="9">
        <f t="shared" ref="H3" si="4">IF(A3="","",1/D3)</f>
        <v>1.4812843129895539</v>
      </c>
      <c r="I3" s="9">
        <f t="shared" ref="I3" si="5">IF(B3="","",1/E3)</f>
        <v>4.8716649178270774</v>
      </c>
      <c r="J3" s="9">
        <f t="shared" ref="J3" si="6">IF(C3="","",1/F3)</f>
        <v>8.3583023852625118</v>
      </c>
      <c r="K3" s="11">
        <f t="shared" ref="K3" si="7">1/A3</f>
        <v>0.68965517241379315</v>
      </c>
      <c r="L3" s="11">
        <f t="shared" ref="L3" si="8">1/B3</f>
        <v>0.21645021645021645</v>
      </c>
      <c r="M3" s="11">
        <f t="shared" ref="M3" si="9">1/C3</f>
        <v>0.12690355329949238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-0.21231140643008317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0.20743303606947924</v>
      </c>
      <c r="Q3" s="11">
        <f>2*'OddsRatio_working_3-way'!K3*'OddsRatio_working_3-way'!L3*'OddsRatio_working_3-way'!M3</f>
        <v>3.78873125241058E-2</v>
      </c>
      <c r="R3" s="11">
        <f t="shared" ref="R3" si="10">O3/N3</f>
        <v>0</v>
      </c>
      <c r="S3" s="11">
        <f t="shared" ref="S3" si="11">P3/N3</f>
        <v>-0.97702257055976671</v>
      </c>
      <c r="T3" s="11">
        <f t="shared" ref="T3" si="12">Q3/N3</f>
        <v>-0.17845161106114463</v>
      </c>
      <c r="U3" s="11">
        <f>'OddsRatio_working_3-way'!S3-'OddsRatio_working_3-way'!R3^2/3</f>
        <v>-0.97702257055976671</v>
      </c>
      <c r="V3" s="11">
        <f>'OddsRatio_working_3-way'!S3*'OddsRatio_working_3-way'!R3/3-2*'OddsRatio_working_3-way'!R3^3/27-'OddsRatio_working_3-way'!T3</f>
        <v>0.17845161106114463</v>
      </c>
      <c r="W3" s="11">
        <f>'OddsRatio_working_3-way'!V3^2+4*'OddsRatio_working_3-way'!U3^3/27</f>
        <v>-0.10632383247333857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0.18585532677573208</v>
      </c>
      <c r="Y3" s="11">
        <f>IF('OddsRatio_working_3-way'!W3&gt;=0,IF('OddsRatio_working_3-way'!V3+SQRT('OddsRatio_working_3-way'!W3)&gt;0,0,PI()),ACOS('OddsRatio_working_3-way'!V3/(2*'OddsRatio_working_3-way'!X3)))</f>
        <v>1.0700480876559373</v>
      </c>
      <c r="Z3" s="11">
        <f>'OddsRatio_working_3-way'!X3^(1/3)*COS('OddsRatio_working_3-way'!Y3/3)</f>
        <v>0.53476034776617087</v>
      </c>
      <c r="AA3" s="11">
        <f>'OddsRatio_working_3-way'!X3^(1/3)*COS(('OddsRatio_working_3-way'!Y3+2*PI())/3)</f>
        <v>-0.43994659727620866</v>
      </c>
      <c r="AB3" s="11">
        <f>'OddsRatio_working_3-way'!X3^(1/3)*COS(('OddsRatio_working_3-way'!Y3+4*PI())/3)</f>
        <v>-9.4813750489962142E-2</v>
      </c>
      <c r="AC3" s="11">
        <f>'OddsRatio_working_3-way'!X3^(1/3)*SIN('OddsRatio_working_3-way'!Y3/3)</f>
        <v>0.19926254199822122</v>
      </c>
      <c r="AD3" s="11">
        <f>'OddsRatio_working_3-way'!X3^(1/3)*SIN(('OddsRatio_working_3-way'!Y3+2*PI())/3)</f>
        <v>0.36348477510299437</v>
      </c>
      <c r="AE3" s="11">
        <f>'OddsRatio_working_3-way'!X3^(1/3)*SIN(('OddsRatio_working_3-way'!Y3+4*PI())/3)</f>
        <v>-0.56274731710121562</v>
      </c>
      <c r="AF3" s="11">
        <f>-'OddsRatio_working_3-way'!U3/(3*'OddsRatio_working_3-way'!X3^(1/3))*COS(('OddsRatio_working_3-way'!Y3)/3)</f>
        <v>0.53476034776617087</v>
      </c>
      <c r="AG3" s="11">
        <f>-'OddsRatio_working_3-way'!U3/(3*'OddsRatio_working_3-way'!X3^(1/3))*COS(('OddsRatio_working_3-way'!Y3+2*PI())/3)</f>
        <v>-0.43994659727620866</v>
      </c>
      <c r="AH3" s="11">
        <f>-'OddsRatio_working_3-way'!U3/(3*'OddsRatio_working_3-way'!X3^(1/3))*COS(('OddsRatio_working_3-way'!Y3+4*PI())/3)</f>
        <v>-9.4813750489962142E-2</v>
      </c>
      <c r="AI3" s="11">
        <f>'OddsRatio_working_3-way'!U3/(3*'OddsRatio_working_3-way'!X3^(1/3))*SIN(('OddsRatio_working_3-way'!Y3)/3)</f>
        <v>-0.19926254199822122</v>
      </c>
      <c r="AJ3" s="11">
        <f>'OddsRatio_working_3-way'!U3/(3*'OddsRatio_working_3-way'!X3^(1/3))*SIN(('OddsRatio_working_3-way'!Y3+2*PI())/3)</f>
        <v>-0.36348477510299437</v>
      </c>
      <c r="AK3" s="11">
        <f>'OddsRatio_working_3-way'!U3/(3*'OddsRatio_working_3-way'!X3^(1/3))*SIN(('OddsRatio_working_3-way'!Y3+4*PI())/3)</f>
        <v>0.56274731710121562</v>
      </c>
      <c r="AL3" s="11">
        <f>'OddsRatio_working_3-way'!Z3+'OddsRatio_working_3-way'!AF3</f>
        <v>1.0695206955323417</v>
      </c>
      <c r="AM3" s="11">
        <f>'OddsRatio_working_3-way'!AA3+'OddsRatio_working_3-way'!AG3</f>
        <v>-0.87989319455241732</v>
      </c>
      <c r="AN3" s="11">
        <f>'OddsRatio_working_3-way'!AB3+'OddsRatio_working_3-way'!AH3</f>
        <v>-0.18962750097992428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1.0695206955323417</v>
      </c>
      <c r="AS3" s="11">
        <f>IF(('OddsRatio_working_3-way'!X3=0),IF(Q3&gt;0,-Q3^(1/3),(-Q3)^(1/3)),'OddsRatio_working_3-way'!AM3-'OddsRatio_working_3-way'!R3/3)</f>
        <v>-0.87989319455241732</v>
      </c>
      <c r="AT3" s="11">
        <f>IF(('OddsRatio_working_3-way'!X3=0),IF(Q3&gt;0,-Q3^(1/3),(-Q3)^(1/3)),'OddsRatio_working_3-way'!AN3-'OddsRatio_working_3-way'!R3/3)</f>
        <v>-0.18962750097992428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8.1</v>
      </c>
      <c r="C4" s="4">
        <f>IF('True_Odds_Calculator_3-way'!C5="","",'True_Odds_Calculator_3-way'!C5)</f>
        <v>20.16</v>
      </c>
      <c r="D4" s="9">
        <f t="shared" ref="D4:D67" si="13">(K4/(AR4+K4-(AR4*K4)))</f>
        <v>0.84598918090902653</v>
      </c>
      <c r="E4" s="9">
        <f t="shared" ref="E4:E67" si="14">(L4/(AR4+L4-(AR4*L4)))</f>
        <v>0.11015169623145331</v>
      </c>
      <c r="F4" s="9">
        <f t="shared" ref="F4:F67" si="15">(M4/(AR4+M4-(AR4*M4)))</f>
        <v>4.3859122859520296E-2</v>
      </c>
      <c r="G4" s="9">
        <f t="shared" ref="G4:G67" si="16">AR4</f>
        <v>1.1378013348637552</v>
      </c>
      <c r="H4" s="9">
        <f t="shared" ref="H4:H67" si="17">IF(A4="","",1/D4)</f>
        <v>1.1820482135782007</v>
      </c>
      <c r="I4" s="9">
        <f t="shared" ref="I4:I67" si="18">IF(B4="","",1/E4)</f>
        <v>9.0783894775326637</v>
      </c>
      <c r="J4" s="9">
        <f t="shared" ref="J4:J67" si="19">IF(C4="","",1/F4)</f>
        <v>22.800273575989554</v>
      </c>
      <c r="K4" s="11">
        <f t="shared" ref="K4:K67" si="20">1/A4</f>
        <v>0.86206896551724144</v>
      </c>
      <c r="L4" s="11">
        <f t="shared" ref="L4:L67" si="21">1/B4</f>
        <v>0.1234567901234568</v>
      </c>
      <c r="M4" s="11">
        <f t="shared" ref="M4:M67" si="22">1/C4</f>
        <v>4.96031746031746E-2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-0.1149053633089393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0.1394759336968788</v>
      </c>
      <c r="Q4" s="11">
        <f>2*'OddsRatio_working_3-way'!K4*'OddsRatio_working_3-way'!L4*'OddsRatio_working_3-way'!M4</f>
        <v>1.0558359855933293E-2</v>
      </c>
      <c r="R4" s="11">
        <f t="shared" ref="R4:R67" si="23">O4/N4</f>
        <v>0</v>
      </c>
      <c r="S4" s="11">
        <f t="shared" ref="S4:S67" si="24">P4/N4</f>
        <v>-1.2138331030021468</v>
      </c>
      <c r="T4" s="11">
        <f t="shared" ref="T4:T67" si="25">Q4/N4</f>
        <v>-9.1887441559587182E-2</v>
      </c>
      <c r="U4" s="11">
        <f>'OddsRatio_working_3-way'!S4-'OddsRatio_working_3-way'!R4^2/3</f>
        <v>-1.2138331030021468</v>
      </c>
      <c r="V4" s="11">
        <f>'OddsRatio_working_3-way'!S4*'OddsRatio_working_3-way'!R4/3-2*'OddsRatio_working_3-way'!R4^3/27-'OddsRatio_working_3-way'!T4</f>
        <v>9.1887441559587182E-2</v>
      </c>
      <c r="W4" s="11">
        <f>'OddsRatio_working_3-way'!V4^2+4*'OddsRatio_working_3-way'!U4^3/27</f>
        <v>-0.25651233201819473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0.25736920655672918</v>
      </c>
      <c r="Y4" s="11">
        <f>IF('OddsRatio_working_3-way'!W4&gt;=0,IF('OddsRatio_working_3-way'!V4+SQRT('OddsRatio_working_3-way'!W4)&gt;0,0,PI()),ACOS('OddsRatio_working_3-way'!V4/(2*'OddsRatio_working_3-way'!X4)))</f>
        <v>1.3913214702469086</v>
      </c>
      <c r="Z4" s="11">
        <f>'OddsRatio_working_3-way'!X4^(1/3)*COS('OddsRatio_working_3-way'!Y4/3)</f>
        <v>0.56890066743187762</v>
      </c>
      <c r="AA4" s="11">
        <f>'OddsRatio_working_3-way'!X4^(1/3)*COS(('OddsRatio_working_3-way'!Y4+2*PI())/3)</f>
        <v>-0.53086928326570415</v>
      </c>
      <c r="AB4" s="11">
        <f>'OddsRatio_working_3-way'!X4^(1/3)*COS(('OddsRatio_working_3-way'!Y4+4*PI())/3)</f>
        <v>-3.8031384166174041E-2</v>
      </c>
      <c r="AC4" s="11">
        <f>'OddsRatio_working_3-way'!X4^(1/3)*SIN('OddsRatio_working_3-way'!Y4/3)</f>
        <v>0.28454009371196359</v>
      </c>
      <c r="AD4" s="11">
        <f>'OddsRatio_working_3-way'!X4^(1/3)*SIN(('OddsRatio_working_3-way'!Y4+2*PI())/3)</f>
        <v>0.35041238336994673</v>
      </c>
      <c r="AE4" s="11">
        <f>'OddsRatio_working_3-way'!X4^(1/3)*SIN(('OddsRatio_working_3-way'!Y4+4*PI())/3)</f>
        <v>-0.63495247708191027</v>
      </c>
      <c r="AF4" s="11">
        <f>-'OddsRatio_working_3-way'!U4/(3*'OddsRatio_working_3-way'!X4^(1/3))*COS(('OddsRatio_working_3-way'!Y4)/3)</f>
        <v>0.56890066743187762</v>
      </c>
      <c r="AG4" s="11">
        <f>-'OddsRatio_working_3-way'!U4/(3*'OddsRatio_working_3-way'!X4^(1/3))*COS(('OddsRatio_working_3-way'!Y4+2*PI())/3)</f>
        <v>-0.53086928326570415</v>
      </c>
      <c r="AH4" s="11">
        <f>-'OddsRatio_working_3-way'!U4/(3*'OddsRatio_working_3-way'!X4^(1/3))*COS(('OddsRatio_working_3-way'!Y4+4*PI())/3)</f>
        <v>-3.8031384166174041E-2</v>
      </c>
      <c r="AI4" s="11">
        <f>'OddsRatio_working_3-way'!U4/(3*'OddsRatio_working_3-way'!X4^(1/3))*SIN(('OddsRatio_working_3-way'!Y4)/3)</f>
        <v>-0.28454009371196359</v>
      </c>
      <c r="AJ4" s="11">
        <f>'OddsRatio_working_3-way'!U4/(3*'OddsRatio_working_3-way'!X4^(1/3))*SIN(('OddsRatio_working_3-way'!Y4+2*PI())/3)</f>
        <v>-0.35041238336994673</v>
      </c>
      <c r="AK4" s="11">
        <f>'OddsRatio_working_3-way'!U4/(3*'OddsRatio_working_3-way'!X4^(1/3))*SIN(('OddsRatio_working_3-way'!Y4+4*PI())/3)</f>
        <v>0.63495247708191027</v>
      </c>
      <c r="AL4" s="11">
        <f>'OddsRatio_working_3-way'!Z4+'OddsRatio_working_3-way'!AF4</f>
        <v>1.1378013348637552</v>
      </c>
      <c r="AM4" s="11">
        <f>'OddsRatio_working_3-way'!AA4+'OddsRatio_working_3-way'!AG4</f>
        <v>-1.0617385665314083</v>
      </c>
      <c r="AN4" s="11">
        <f>'OddsRatio_working_3-way'!AB4+'OddsRatio_working_3-way'!AH4</f>
        <v>-7.6062768332348082E-2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1.1378013348637552</v>
      </c>
      <c r="AS4" s="11">
        <f>IF(('OddsRatio_working_3-way'!X4=0),IF(Q4&gt;0,-Q4^(1/3),(-Q4)^(1/3)),'OddsRatio_working_3-way'!AM4-'OddsRatio_working_3-way'!R4/3)</f>
        <v>-1.0617385665314083</v>
      </c>
      <c r="AT4" s="11">
        <f>IF(('OddsRatio_working_3-way'!X4=0),IF(Q4&gt;0,-Q4^(1/3),(-Q4)^(1/3)),'OddsRatio_working_3-way'!AN4-'OddsRatio_working_3-way'!R4/3)</f>
        <v>-7.6062768332348082E-2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2.5299999999999998</v>
      </c>
      <c r="B5" s="4">
        <f>IF('True_Odds_Calculator_3-way'!B6="","",'True_Odds_Calculator_3-way'!B6)</f>
        <v>3.14</v>
      </c>
      <c r="C5" s="4">
        <f>IF('True_Odds_Calculator_3-way'!C6="","",'True_Odds_Calculator_3-way'!C6)</f>
        <v>3.19</v>
      </c>
      <c r="D5" s="9">
        <f t="shared" si="13"/>
        <v>0.38554878595982045</v>
      </c>
      <c r="E5" s="9">
        <f t="shared" si="14"/>
        <v>0.30968339078582025</v>
      </c>
      <c r="F5" s="9">
        <f t="shared" si="15"/>
        <v>0.30476782325435908</v>
      </c>
      <c r="G5" s="9">
        <f t="shared" si="16"/>
        <v>1.041637570405185</v>
      </c>
      <c r="H5" s="9">
        <f t="shared" si="17"/>
        <v>2.5937054827199324</v>
      </c>
      <c r="I5" s="9">
        <f t="shared" si="18"/>
        <v>3.2291044006670955</v>
      </c>
      <c r="J5" s="9">
        <f t="shared" si="19"/>
        <v>3.2811862791873554</v>
      </c>
      <c r="K5" s="11">
        <f t="shared" si="20"/>
        <v>0.39525691699604748</v>
      </c>
      <c r="L5" s="11">
        <f t="shared" si="21"/>
        <v>0.31847133757961782</v>
      </c>
      <c r="M5" s="11">
        <f t="shared" si="22"/>
        <v>0.31347962382445144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-0.28294919761259529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0.23123670043695849</v>
      </c>
      <c r="Q5" s="11">
        <f>2*'OddsRatio_working_3-way'!K5*'OddsRatio_working_3-way'!L5*'OddsRatio_working_3-way'!M5</f>
        <v>7.8920375575753751E-2</v>
      </c>
      <c r="R5" s="11">
        <f t="shared" si="23"/>
        <v>0</v>
      </c>
      <c r="S5" s="11">
        <f t="shared" si="24"/>
        <v>-0.81723751962555535</v>
      </c>
      <c r="T5" s="11">
        <f t="shared" si="25"/>
        <v>-0.27892065516230558</v>
      </c>
      <c r="U5" s="11">
        <f>'OddsRatio_working_3-way'!S5-'OddsRatio_working_3-way'!R5^2/3</f>
        <v>-0.81723751962555535</v>
      </c>
      <c r="V5" s="11">
        <f>'OddsRatio_working_3-way'!S5*'OddsRatio_working_3-way'!R5/3-2*'OddsRatio_working_3-way'!R5^3/27-'OddsRatio_working_3-way'!T5</f>
        <v>0.27892065516230558</v>
      </c>
      <c r="W5" s="11">
        <f>'OddsRatio_working_3-way'!V5^2+4*'OddsRatio_working_3-way'!U5^3/27</f>
        <v>-3.0646424201257738E-3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0.14218067229435191</v>
      </c>
      <c r="Y5" s="11">
        <f>IF('OddsRatio_working_3-way'!W5&gt;=0,IF('OddsRatio_working_3-way'!V5+SQRT('OddsRatio_working_3-way'!W5)&gt;0,0,PI()),ACOS('OddsRatio_working_3-way'!V5/(2*'OddsRatio_working_3-way'!X5)))</f>
        <v>0.19593028703132642</v>
      </c>
      <c r="Z5" s="11">
        <f>'OddsRatio_working_3-way'!X5^(1/3)*COS('OddsRatio_working_3-way'!Y5/3)</f>
        <v>0.52081878520259239</v>
      </c>
      <c r="AA5" s="11">
        <f>'OddsRatio_working_3-way'!X5^(1/3)*COS(('OddsRatio_working_3-way'!Y5+2*PI())/3)</f>
        <v>-0.28990896279241518</v>
      </c>
      <c r="AB5" s="11">
        <f>'OddsRatio_working_3-way'!X5^(1/3)*COS(('OddsRatio_working_3-way'!Y5+4*PI())/3)</f>
        <v>-0.23090982241017741</v>
      </c>
      <c r="AC5" s="11">
        <f>'OddsRatio_working_3-way'!X5^(1/3)*SIN('OddsRatio_working_3-way'!Y5/3)</f>
        <v>3.406316958164151E-2</v>
      </c>
      <c r="AD5" s="11">
        <f>'OddsRatio_working_3-way'!X5^(1/3)*SIN(('OddsRatio_working_3-way'!Y5+2*PI())/3)</f>
        <v>0.43401071396277513</v>
      </c>
      <c r="AE5" s="11">
        <f>'OddsRatio_working_3-way'!X5^(1/3)*SIN(('OddsRatio_working_3-way'!Y5+4*PI())/3)</f>
        <v>-0.46807388354441665</v>
      </c>
      <c r="AF5" s="11">
        <f>-'OddsRatio_working_3-way'!U5/(3*'OddsRatio_working_3-way'!X5^(1/3))*COS(('OddsRatio_working_3-way'!Y5)/3)</f>
        <v>0.5208187852025925</v>
      </c>
      <c r="AG5" s="11">
        <f>-'OddsRatio_working_3-way'!U5/(3*'OddsRatio_working_3-way'!X5^(1/3))*COS(('OddsRatio_working_3-way'!Y5+2*PI())/3)</f>
        <v>-0.28990896279241524</v>
      </c>
      <c r="AH5" s="11">
        <f>-'OddsRatio_working_3-way'!U5/(3*'OddsRatio_working_3-way'!X5^(1/3))*COS(('OddsRatio_working_3-way'!Y5+4*PI())/3)</f>
        <v>-0.23090982241017743</v>
      </c>
      <c r="AI5" s="11">
        <f>'OddsRatio_working_3-way'!U5/(3*'OddsRatio_working_3-way'!X5^(1/3))*SIN(('OddsRatio_working_3-way'!Y5)/3)</f>
        <v>-3.4063169581641524E-2</v>
      </c>
      <c r="AJ5" s="11">
        <f>'OddsRatio_working_3-way'!U5/(3*'OddsRatio_working_3-way'!X5^(1/3))*SIN(('OddsRatio_working_3-way'!Y5+2*PI())/3)</f>
        <v>-0.43401071396277524</v>
      </c>
      <c r="AK5" s="11">
        <f>'OddsRatio_working_3-way'!U5/(3*'OddsRatio_working_3-way'!X5^(1/3))*SIN(('OddsRatio_working_3-way'!Y5+4*PI())/3)</f>
        <v>0.4680738835444167</v>
      </c>
      <c r="AL5" s="11">
        <f>'OddsRatio_working_3-way'!Z5+'OddsRatio_working_3-way'!AF5</f>
        <v>1.041637570405185</v>
      </c>
      <c r="AM5" s="11">
        <f>'OddsRatio_working_3-way'!AA5+'OddsRatio_working_3-way'!AG5</f>
        <v>-0.57981792558483036</v>
      </c>
      <c r="AN5" s="11">
        <f>'OddsRatio_working_3-way'!AB5+'OddsRatio_working_3-way'!AH5</f>
        <v>-0.46181964482035487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1.041637570405185</v>
      </c>
      <c r="AS5" s="11">
        <f>IF(('OddsRatio_working_3-way'!X5=0),IF(Q5&gt;0,-Q5^(1/3),(-Q5)^(1/3)),'OddsRatio_working_3-way'!AM5-'OddsRatio_working_3-way'!R5/3)</f>
        <v>-0.57981792558483036</v>
      </c>
      <c r="AT5" s="11">
        <f>IF(('OddsRatio_working_3-way'!X5=0),IF(Q5&gt;0,-Q5^(1/3),(-Q5)^(1/3)),'OddsRatio_working_3-way'!AN5-'OddsRatio_working_3-way'!R5/3)</f>
        <v>-0.46181964482035487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3.57</v>
      </c>
      <c r="B6" s="4">
        <f>IF('True_Odds_Calculator_3-way'!B7="","",'True_Odds_Calculator_3-way'!B7)</f>
        <v>3.45</v>
      </c>
      <c r="C6" s="4">
        <f>IF('True_Odds_Calculator_3-way'!C7="","",'True_Odds_Calculator_3-way'!C7)</f>
        <v>2.1</v>
      </c>
      <c r="D6" s="9">
        <f t="shared" si="13"/>
        <v>0.26602080157961788</v>
      </c>
      <c r="E6" s="9">
        <f t="shared" si="14"/>
        <v>0.27546124470415501</v>
      </c>
      <c r="F6" s="9">
        <f t="shared" si="15"/>
        <v>0.45851795371622711</v>
      </c>
      <c r="G6" s="9">
        <f t="shared" si="16"/>
        <v>1.0735815287555222</v>
      </c>
      <c r="H6" s="9">
        <f t="shared" si="17"/>
        <v>3.759104528901692</v>
      </c>
      <c r="I6" s="9">
        <f t="shared" si="18"/>
        <v>3.6302747454510294</v>
      </c>
      <c r="J6" s="9">
        <f t="shared" si="19"/>
        <v>2.1809396816310742</v>
      </c>
      <c r="K6" s="11">
        <f t="shared" si="20"/>
        <v>0.28011204481792717</v>
      </c>
      <c r="L6" s="11">
        <f t="shared" si="21"/>
        <v>0.28985507246376813</v>
      </c>
      <c r="M6" s="11">
        <f t="shared" si="22"/>
        <v>0.47619047619047616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-0.26778440844937013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0.23661638568470866</v>
      </c>
      <c r="Q6" s="11">
        <f>2*'OddsRatio_working_3-way'!K6*'OddsRatio_working_3-way'!L6*'OddsRatio_working_3-way'!M6</f>
        <v>7.73256162368329E-2</v>
      </c>
      <c r="R6" s="11">
        <f t="shared" si="23"/>
        <v>0</v>
      </c>
      <c r="S6" s="11">
        <f t="shared" si="24"/>
        <v>-0.883607776325953</v>
      </c>
      <c r="T6" s="11">
        <f t="shared" si="25"/>
        <v>-0.28876071121763169</v>
      </c>
      <c r="U6" s="11">
        <f>'OddsRatio_working_3-way'!S6-'OddsRatio_working_3-way'!R6^2/3</f>
        <v>-0.883607776325953</v>
      </c>
      <c r="V6" s="11">
        <f>'OddsRatio_working_3-way'!S6*'OddsRatio_working_3-way'!R6/3-2*'OddsRatio_working_3-way'!R6^3/27-'OddsRatio_working_3-way'!T6</f>
        <v>0.28876071121763169</v>
      </c>
      <c r="W6" s="11">
        <f>'OddsRatio_working_3-way'!V6^2+4*'OddsRatio_working_3-way'!U6^3/27</f>
        <v>-1.8822880589161428E-2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0.15984807547486607</v>
      </c>
      <c r="Y6" s="11">
        <f>IF('OddsRatio_working_3-way'!W6&gt;=0,IF('OddsRatio_working_3-way'!V6+SQRT('OddsRatio_working_3-way'!W6)&gt;0,0,PI()),ACOS('OddsRatio_working_3-way'!V6/(2*'OddsRatio_working_3-way'!X6)))</f>
        <v>0.44354769455869891</v>
      </c>
      <c r="Z6" s="11">
        <f>'OddsRatio_working_3-way'!X6^(1/3)*COS('OddsRatio_working_3-way'!Y6/3)</f>
        <v>0.53679076437776108</v>
      </c>
      <c r="AA6" s="11">
        <f>'OddsRatio_working_3-way'!X6^(1/3)*COS(('OddsRatio_working_3-way'!Y6+2*PI())/3)</f>
        <v>-0.33763193713308981</v>
      </c>
      <c r="AB6" s="11">
        <f>'OddsRatio_working_3-way'!X6^(1/3)*COS(('OddsRatio_working_3-way'!Y6+4*PI())/3)</f>
        <v>-0.19915882724467113</v>
      </c>
      <c r="AC6" s="11">
        <f>'OddsRatio_working_3-way'!X6^(1/3)*SIN('OddsRatio_working_3-way'!Y6/3)</f>
        <v>7.9947487269603115E-2</v>
      </c>
      <c r="AD6" s="11">
        <f>'OddsRatio_working_3-way'!X6^(1/3)*SIN(('OddsRatio_working_3-way'!Y6+2*PI())/3)</f>
        <v>0.42490069483320647</v>
      </c>
      <c r="AE6" s="11">
        <f>'OddsRatio_working_3-way'!X6^(1/3)*SIN(('OddsRatio_working_3-way'!Y6+4*PI())/3)</f>
        <v>-0.50484818210280957</v>
      </c>
      <c r="AF6" s="11">
        <f>-'OddsRatio_working_3-way'!U6/(3*'OddsRatio_working_3-way'!X6^(1/3))*COS(('OddsRatio_working_3-way'!Y6)/3)</f>
        <v>0.53679076437776108</v>
      </c>
      <c r="AG6" s="11">
        <f>-'OddsRatio_working_3-way'!U6/(3*'OddsRatio_working_3-way'!X6^(1/3))*COS(('OddsRatio_working_3-way'!Y6+2*PI())/3)</f>
        <v>-0.33763193713308981</v>
      </c>
      <c r="AH6" s="11">
        <f>-'OddsRatio_working_3-way'!U6/(3*'OddsRatio_working_3-way'!X6^(1/3))*COS(('OddsRatio_working_3-way'!Y6+4*PI())/3)</f>
        <v>-0.19915882724467113</v>
      </c>
      <c r="AI6" s="11">
        <f>'OddsRatio_working_3-way'!U6/(3*'OddsRatio_working_3-way'!X6^(1/3))*SIN(('OddsRatio_working_3-way'!Y6)/3)</f>
        <v>-7.9947487269603115E-2</v>
      </c>
      <c r="AJ6" s="11">
        <f>'OddsRatio_working_3-way'!U6/(3*'OddsRatio_working_3-way'!X6^(1/3))*SIN(('OddsRatio_working_3-way'!Y6+2*PI())/3)</f>
        <v>-0.42490069483320647</v>
      </c>
      <c r="AK6" s="11">
        <f>'OddsRatio_working_3-way'!U6/(3*'OddsRatio_working_3-way'!X6^(1/3))*SIN(('OddsRatio_working_3-way'!Y6+4*PI())/3)</f>
        <v>0.50484818210280957</v>
      </c>
      <c r="AL6" s="11">
        <f>'OddsRatio_working_3-way'!Z6+'OddsRatio_working_3-way'!AF6</f>
        <v>1.0735815287555222</v>
      </c>
      <c r="AM6" s="11">
        <f>'OddsRatio_working_3-way'!AA6+'OddsRatio_working_3-way'!AG6</f>
        <v>-0.67526387426617962</v>
      </c>
      <c r="AN6" s="11">
        <f>'OddsRatio_working_3-way'!AB6+'OddsRatio_working_3-way'!AH6</f>
        <v>-0.39831765448934225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1.0735815287555222</v>
      </c>
      <c r="AS6" s="11">
        <f>IF(('OddsRatio_working_3-way'!X6=0),IF(Q6&gt;0,-Q6^(1/3),(-Q6)^(1/3)),'OddsRatio_working_3-way'!AM6-'OddsRatio_working_3-way'!R6/3)</f>
        <v>-0.67526387426617962</v>
      </c>
      <c r="AT6" s="11">
        <f>IF(('OddsRatio_working_3-way'!X6=0),IF(Q6&gt;0,-Q6^(1/3),(-Q6)^(1/3)),'OddsRatio_working_3-way'!AN6-'OddsRatio_working_3-way'!R6/3)</f>
        <v>-0.39831765448934225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4.26</v>
      </c>
      <c r="B7" s="4">
        <f>IF('True_Odds_Calculator_3-way'!B8="","",'True_Odds_Calculator_3-way'!B8)</f>
        <v>3.31</v>
      </c>
      <c r="C7" s="4">
        <f>IF('True_Odds_Calculator_3-way'!C8="","",'True_Odds_Calculator_3-way'!C8)</f>
        <v>2.06</v>
      </c>
      <c r="D7" s="9">
        <f t="shared" si="13"/>
        <v>0.22851307424000691</v>
      </c>
      <c r="E7" s="9">
        <f t="shared" si="14"/>
        <v>0.29478704059504723</v>
      </c>
      <c r="F7" s="9">
        <f t="shared" si="15"/>
        <v>0.47669988516494577</v>
      </c>
      <c r="G7" s="9">
        <f t="shared" si="16"/>
        <v>1.035618780246097</v>
      </c>
      <c r="H7" s="9">
        <f t="shared" si="17"/>
        <v>4.376117223602277</v>
      </c>
      <c r="I7" s="9">
        <f t="shared" si="18"/>
        <v>3.3922793823684838</v>
      </c>
      <c r="J7" s="9">
        <f t="shared" si="19"/>
        <v>2.0977559070608631</v>
      </c>
      <c r="K7" s="11">
        <f t="shared" si="20"/>
        <v>0.23474178403755869</v>
      </c>
      <c r="L7" s="11">
        <f t="shared" si="21"/>
        <v>0.30211480362537763</v>
      </c>
      <c r="M7" s="11">
        <f t="shared" si="22"/>
        <v>0.4854368932038835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-0.27480879764257082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0.22824891153154808</v>
      </c>
      <c r="Q7" s="11">
        <f>2*'OddsRatio_working_3-way'!K7*'OddsRatio_working_3-way'!L7*'OddsRatio_working_3-way'!M7</f>
        <v>6.885336697784257E-2</v>
      </c>
      <c r="R7" s="11">
        <f t="shared" si="23"/>
        <v>0</v>
      </c>
      <c r="S7" s="11">
        <f t="shared" si="24"/>
        <v>-0.83057352417232033</v>
      </c>
      <c r="T7" s="11">
        <f t="shared" si="25"/>
        <v>-0.25055008270658236</v>
      </c>
      <c r="U7" s="11">
        <f>'OddsRatio_working_3-way'!S7-'OddsRatio_working_3-way'!R7^2/3</f>
        <v>-0.83057352417232033</v>
      </c>
      <c r="V7" s="11">
        <f>'OddsRatio_working_3-way'!S7*'OddsRatio_working_3-way'!R7/3-2*'OddsRatio_working_3-way'!R7^3/27-'OddsRatio_working_3-way'!T7</f>
        <v>0.25055008270658236</v>
      </c>
      <c r="W7" s="11">
        <f>'OddsRatio_working_3-way'!V7^2+4*'OddsRatio_working_3-way'!U7^3/27</f>
        <v>-2.2109562964054322E-2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0.14567507242861558</v>
      </c>
      <c r="Y7" s="11">
        <f>IF('OddsRatio_working_3-way'!W7&gt;=0,IF('OddsRatio_working_3-way'!V7+SQRT('OddsRatio_working_3-way'!W7)&gt;0,0,PI()),ACOS('OddsRatio_working_3-way'!V7/(2*'OddsRatio_working_3-way'!X7)))</f>
        <v>0.53560091855594183</v>
      </c>
      <c r="Z7" s="11">
        <f>'OddsRatio_working_3-way'!X7^(1/3)*COS('OddsRatio_working_3-way'!Y7/3)</f>
        <v>0.5178093901230485</v>
      </c>
      <c r="AA7" s="11">
        <f>'OddsRatio_working_3-way'!X7^(1/3)*COS(('OddsRatio_working_3-way'!Y7+2*PI())/3)</f>
        <v>-0.33982723622514283</v>
      </c>
      <c r="AB7" s="11">
        <f>'OddsRatio_working_3-way'!X7^(1/3)*COS(('OddsRatio_working_3-way'!Y7+4*PI())/3)</f>
        <v>-0.17798215389790578</v>
      </c>
      <c r="AC7" s="11">
        <f>'OddsRatio_working_3-way'!X7^(1/3)*SIN('OddsRatio_working_3-way'!Y7/3)</f>
        <v>9.3441301848647462E-2</v>
      </c>
      <c r="AD7" s="11">
        <f>'OddsRatio_working_3-way'!X7^(1/3)*SIN(('OddsRatio_working_3-way'!Y7+2*PI())/3)</f>
        <v>0.40171543524036324</v>
      </c>
      <c r="AE7" s="11">
        <f>'OddsRatio_working_3-way'!X7^(1/3)*SIN(('OddsRatio_working_3-way'!Y7+4*PI())/3)</f>
        <v>-0.4951567370890107</v>
      </c>
      <c r="AF7" s="11">
        <f>-'OddsRatio_working_3-way'!U7/(3*'OddsRatio_working_3-way'!X7^(1/3))*COS(('OddsRatio_working_3-way'!Y7)/3)</f>
        <v>0.51780939012304839</v>
      </c>
      <c r="AG7" s="11">
        <f>-'OddsRatio_working_3-way'!U7/(3*'OddsRatio_working_3-way'!X7^(1/3))*COS(('OddsRatio_working_3-way'!Y7+2*PI())/3)</f>
        <v>-0.33982723622514271</v>
      </c>
      <c r="AH7" s="11">
        <f>-'OddsRatio_working_3-way'!U7/(3*'OddsRatio_working_3-way'!X7^(1/3))*COS(('OddsRatio_working_3-way'!Y7+4*PI())/3)</f>
        <v>-0.17798215389790573</v>
      </c>
      <c r="AI7" s="11">
        <f>'OddsRatio_working_3-way'!U7/(3*'OddsRatio_working_3-way'!X7^(1/3))*SIN(('OddsRatio_working_3-way'!Y7)/3)</f>
        <v>-9.3441301848647434E-2</v>
      </c>
      <c r="AJ7" s="11">
        <f>'OddsRatio_working_3-way'!U7/(3*'OddsRatio_working_3-way'!X7^(1/3))*SIN(('OddsRatio_working_3-way'!Y7+2*PI())/3)</f>
        <v>-0.40171543524036318</v>
      </c>
      <c r="AK7" s="11">
        <f>'OddsRatio_working_3-way'!U7/(3*'OddsRatio_working_3-way'!X7^(1/3))*SIN(('OddsRatio_working_3-way'!Y7+4*PI())/3)</f>
        <v>0.49515673708901059</v>
      </c>
      <c r="AL7" s="11">
        <f>'OddsRatio_working_3-way'!Z7+'OddsRatio_working_3-way'!AF7</f>
        <v>1.035618780246097</v>
      </c>
      <c r="AM7" s="11">
        <f>'OddsRatio_working_3-way'!AA7+'OddsRatio_working_3-way'!AG7</f>
        <v>-0.67965447245028554</v>
      </c>
      <c r="AN7" s="11">
        <f>'OddsRatio_working_3-way'!AB7+'OddsRatio_working_3-way'!AH7</f>
        <v>-0.35596430779581151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1.035618780246097</v>
      </c>
      <c r="AS7" s="11">
        <f>IF(('OddsRatio_working_3-way'!X7=0),IF(Q7&gt;0,-Q7^(1/3),(-Q7)^(1/3)),'OddsRatio_working_3-way'!AM7-'OddsRatio_working_3-way'!R7/3)</f>
        <v>-0.67965447245028554</v>
      </c>
      <c r="AT7" s="11">
        <f>IF(('OddsRatio_working_3-way'!X7=0),IF(Q7&gt;0,-Q7^(1/3),(-Q7)^(1/3)),'OddsRatio_working_3-way'!AN7-'OddsRatio_working_3-way'!R7/3)</f>
        <v>-0.35596430779581151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1.61</v>
      </c>
      <c r="B8" s="4">
        <f>IF('True_Odds_Calculator_3-way'!B9="","",'True_Odds_Calculator_3-way'!B9)</f>
        <v>4.1500000000000004</v>
      </c>
      <c r="C8" s="4">
        <f>IF('True_Odds_Calculator_3-way'!C9="","",'True_Odds_Calculator_3-way'!C9)</f>
        <v>6.2</v>
      </c>
      <c r="D8" s="9">
        <f t="shared" si="13"/>
        <v>0.611080921376147</v>
      </c>
      <c r="E8" s="9">
        <f t="shared" si="14"/>
        <v>0.23328743101444049</v>
      </c>
      <c r="F8" s="9">
        <f t="shared" si="15"/>
        <v>0.15563164760941223</v>
      </c>
      <c r="G8" s="9">
        <f t="shared" si="16"/>
        <v>1.0433516048959568</v>
      </c>
      <c r="H8" s="9">
        <f t="shared" si="17"/>
        <v>1.636444478986534</v>
      </c>
      <c r="I8" s="9">
        <f t="shared" si="18"/>
        <v>4.2865575554222639</v>
      </c>
      <c r="J8" s="9">
        <f t="shared" si="19"/>
        <v>6.4254283454589762</v>
      </c>
      <c r="K8" s="11">
        <f t="shared" si="20"/>
        <v>0.6211180124223602</v>
      </c>
      <c r="L8" s="11">
        <f t="shared" si="21"/>
        <v>0.24096385542168672</v>
      </c>
      <c r="M8" s="11">
        <f t="shared" si="22"/>
        <v>0.16129032258064516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-0.24120042582672896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0.21629294175298666</v>
      </c>
      <c r="Q8" s="11">
        <f>2*'OddsRatio_working_3-way'!K8*'OddsRatio_working_3-way'!L8*'OddsRatio_working_3-way'!M8</f>
        <v>4.8279674498434517E-2</v>
      </c>
      <c r="R8" s="11">
        <f t="shared" si="23"/>
        <v>0</v>
      </c>
      <c r="S8" s="11">
        <f t="shared" si="24"/>
        <v>-0.89673532296483138</v>
      </c>
      <c r="T8" s="11">
        <f t="shared" si="25"/>
        <v>-0.20016413459036414</v>
      </c>
      <c r="U8" s="11">
        <f>'OddsRatio_working_3-way'!S8-'OddsRatio_working_3-way'!R8^2/3</f>
        <v>-0.89673532296483138</v>
      </c>
      <c r="V8" s="11">
        <f>'OddsRatio_working_3-way'!S8*'OddsRatio_working_3-way'!R8/3-2*'OddsRatio_working_3-way'!R8^3/27-'OddsRatio_working_3-way'!T8</f>
        <v>0.20016413459036414</v>
      </c>
      <c r="W8" s="11">
        <f>'OddsRatio_working_3-way'!V8^2+4*'OddsRatio_working_3-way'!U8^3/27</f>
        <v>-6.676329358262717E-2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0.16342350990519738</v>
      </c>
      <c r="Y8" s="11">
        <f>IF('OddsRatio_working_3-way'!W8&gt;=0,IF('OddsRatio_working_3-way'!V8+SQRT('OddsRatio_working_3-way'!W8)&gt;0,0,PI()),ACOS('OddsRatio_working_3-way'!V8/(2*'OddsRatio_working_3-way'!X8)))</f>
        <v>0.9116917375364314</v>
      </c>
      <c r="Z8" s="11">
        <f>'OddsRatio_working_3-way'!X8^(1/3)*COS('OddsRatio_working_3-way'!Y8/3)</f>
        <v>0.5216758024479784</v>
      </c>
      <c r="AA8" s="11">
        <f>'OddsRatio_working_3-way'!X8^(1/3)*COS(('OddsRatio_working_3-way'!Y8+2*PI())/3)</f>
        <v>-0.40252275784741698</v>
      </c>
      <c r="AB8" s="11">
        <f>'OddsRatio_working_3-way'!X8^(1/3)*COS(('OddsRatio_working_3-way'!Y8+4*PI())/3)</f>
        <v>-0.11915304460056153</v>
      </c>
      <c r="AC8" s="11">
        <f>'OddsRatio_working_3-way'!X8^(1/3)*SIN('OddsRatio_working_3-way'!Y8/3)</f>
        <v>0.1636035802232591</v>
      </c>
      <c r="AD8" s="11">
        <f>'OddsRatio_working_3-way'!X8^(1/3)*SIN(('OddsRatio_working_3-way'!Y8+2*PI())/3)</f>
        <v>0.36998270734795191</v>
      </c>
      <c r="AE8" s="11">
        <f>'OddsRatio_working_3-way'!X8^(1/3)*SIN(('OddsRatio_working_3-way'!Y8+4*PI())/3)</f>
        <v>-0.53358628757121107</v>
      </c>
      <c r="AF8" s="11">
        <f>-'OddsRatio_working_3-way'!U8/(3*'OddsRatio_working_3-way'!X8^(1/3))*COS(('OddsRatio_working_3-way'!Y8)/3)</f>
        <v>0.52167580244797829</v>
      </c>
      <c r="AG8" s="11">
        <f>-'OddsRatio_working_3-way'!U8/(3*'OddsRatio_working_3-way'!X8^(1/3))*COS(('OddsRatio_working_3-way'!Y8+2*PI())/3)</f>
        <v>-0.40252275784741692</v>
      </c>
      <c r="AH8" s="11">
        <f>-'OddsRatio_working_3-way'!U8/(3*'OddsRatio_working_3-way'!X8^(1/3))*COS(('OddsRatio_working_3-way'!Y8+4*PI())/3)</f>
        <v>-0.1191530446005615</v>
      </c>
      <c r="AI8" s="11">
        <f>'OddsRatio_working_3-way'!U8/(3*'OddsRatio_working_3-way'!X8^(1/3))*SIN(('OddsRatio_working_3-way'!Y8)/3)</f>
        <v>-0.16360358022325908</v>
      </c>
      <c r="AJ8" s="11">
        <f>'OddsRatio_working_3-way'!U8/(3*'OddsRatio_working_3-way'!X8^(1/3))*SIN(('OddsRatio_working_3-way'!Y8+2*PI())/3)</f>
        <v>-0.36998270734795186</v>
      </c>
      <c r="AK8" s="11">
        <f>'OddsRatio_working_3-way'!U8/(3*'OddsRatio_working_3-way'!X8^(1/3))*SIN(('OddsRatio_working_3-way'!Y8+4*PI())/3)</f>
        <v>0.53358628757121096</v>
      </c>
      <c r="AL8" s="11">
        <f>'OddsRatio_working_3-way'!Z8+'OddsRatio_working_3-way'!AF8</f>
        <v>1.0433516048959568</v>
      </c>
      <c r="AM8" s="11">
        <f>'OddsRatio_working_3-way'!AA8+'OddsRatio_working_3-way'!AG8</f>
        <v>-0.80504551569483396</v>
      </c>
      <c r="AN8" s="11">
        <f>'OddsRatio_working_3-way'!AB8+'OddsRatio_working_3-way'!AH8</f>
        <v>-0.23830608920112303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1.0433516048959568</v>
      </c>
      <c r="AS8" s="11">
        <f>IF(('OddsRatio_working_3-way'!X8=0),IF(Q8&gt;0,-Q8^(1/3),(-Q8)^(1/3)),'OddsRatio_working_3-way'!AM8-'OddsRatio_working_3-way'!R8/3)</f>
        <v>-0.80504551569483396</v>
      </c>
      <c r="AT8" s="11">
        <f>IF(('OddsRatio_working_3-way'!X8=0),IF(Q8&gt;0,-Q8^(1/3),(-Q8)^(1/3)),'OddsRatio_working_3-way'!AN8-'OddsRatio_working_3-way'!R8/3)</f>
        <v>-0.23830608920112303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2.35</v>
      </c>
      <c r="B9" s="4">
        <f>IF('True_Odds_Calculator_3-way'!B10="","",'True_Odds_Calculator_3-way'!B10)</f>
        <v>3.22</v>
      </c>
      <c r="C9" s="4">
        <f>IF('True_Odds_Calculator_3-way'!C10="","",'True_Odds_Calculator_3-way'!C10)</f>
        <v>3.36</v>
      </c>
      <c r="D9" s="9">
        <f t="shared" si="13"/>
        <v>0.41314050125900226</v>
      </c>
      <c r="E9" s="9">
        <f t="shared" si="14"/>
        <v>0.2997685370669631</v>
      </c>
      <c r="F9" s="9">
        <f t="shared" si="15"/>
        <v>0.28709096167403481</v>
      </c>
      <c r="G9" s="9">
        <f t="shared" si="16"/>
        <v>1.0522104186914891</v>
      </c>
      <c r="H9" s="9">
        <f t="shared" si="17"/>
        <v>2.4204840652335102</v>
      </c>
      <c r="I9" s="9">
        <f t="shared" si="18"/>
        <v>3.3359071294951055</v>
      </c>
      <c r="J9" s="9">
        <f t="shared" si="19"/>
        <v>3.4832165881119148</v>
      </c>
      <c r="K9" s="11">
        <f t="shared" si="20"/>
        <v>0.42553191489361702</v>
      </c>
      <c r="L9" s="11">
        <f t="shared" si="21"/>
        <v>0.3105590062111801</v>
      </c>
      <c r="M9" s="11">
        <f t="shared" si="22"/>
        <v>0.29761904761904762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-0.27818629764579295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0.23323390410743389</v>
      </c>
      <c r="Q9" s="11">
        <f>2*'OddsRatio_working_3-way'!K9*'OddsRatio_working_3-way'!L9*'OddsRatio_working_3-way'!M9</f>
        <v>7.8662362262203675E-2</v>
      </c>
      <c r="R9" s="11">
        <f t="shared" si="23"/>
        <v>0</v>
      </c>
      <c r="S9" s="11">
        <f t="shared" si="24"/>
        <v>-0.8384090304994255</v>
      </c>
      <c r="T9" s="11">
        <f t="shared" si="25"/>
        <v>-0.28276864435056509</v>
      </c>
      <c r="U9" s="11">
        <f>'OddsRatio_working_3-way'!S9-'OddsRatio_working_3-way'!R9^2/3</f>
        <v>-0.8384090304994255</v>
      </c>
      <c r="V9" s="11">
        <f>'OddsRatio_working_3-way'!S9*'OddsRatio_working_3-way'!R9/3-2*'OddsRatio_working_3-way'!R9^3/27-'OddsRatio_working_3-way'!T9</f>
        <v>0.28276864435056509</v>
      </c>
      <c r="W9" s="11">
        <f>'OddsRatio_working_3-way'!V9^2+4*'OddsRatio_working_3-way'!U9^3/27</f>
        <v>-7.3519101155074679E-3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0.14774134183037921</v>
      </c>
      <c r="Y9" s="11">
        <f>IF('OddsRatio_working_3-way'!W9&gt;=0,IF('OddsRatio_working_3-way'!V9+SQRT('OddsRatio_working_3-way'!W9)&gt;0,0,PI()),ACOS('OddsRatio_working_3-way'!V9/(2*'OddsRatio_working_3-way'!X9)))</f>
        <v>0.29441533286722543</v>
      </c>
      <c r="Z9" s="11">
        <f>'OddsRatio_working_3-way'!X9^(1/3)*COS('OddsRatio_working_3-way'!Y9/3)</f>
        <v>0.52610520934574467</v>
      </c>
      <c r="AA9" s="11">
        <f>'OddsRatio_working_3-way'!X9^(1/3)*COS(('OddsRatio_working_3-way'!Y9+2*PI())/3)</f>
        <v>-0.30791059336283794</v>
      </c>
      <c r="AB9" s="11">
        <f>'OddsRatio_working_3-way'!X9^(1/3)*COS(('OddsRatio_working_3-way'!Y9+4*PI())/3)</f>
        <v>-0.21819461598290679</v>
      </c>
      <c r="AC9" s="11">
        <f>'OddsRatio_working_3-way'!X9^(1/3)*SIN('OddsRatio_working_3-way'!Y9/3)</f>
        <v>5.1797543690913689E-2</v>
      </c>
      <c r="AD9" s="11">
        <f>'OddsRatio_working_3-way'!X9^(1/3)*SIN(('OddsRatio_working_3-way'!Y9+2*PI())/3)</f>
        <v>0.42972170451128827</v>
      </c>
      <c r="AE9" s="11">
        <f>'OddsRatio_working_3-way'!X9^(1/3)*SIN(('OddsRatio_working_3-way'!Y9+4*PI())/3)</f>
        <v>-0.48151924820220193</v>
      </c>
      <c r="AF9" s="11">
        <f>-'OddsRatio_working_3-way'!U9/(3*'OddsRatio_working_3-way'!X9^(1/3))*COS(('OddsRatio_working_3-way'!Y9)/3)</f>
        <v>0.52610520934574456</v>
      </c>
      <c r="AG9" s="11">
        <f>-'OddsRatio_working_3-way'!U9/(3*'OddsRatio_working_3-way'!X9^(1/3))*COS(('OddsRatio_working_3-way'!Y9+2*PI())/3)</f>
        <v>-0.30791059336283788</v>
      </c>
      <c r="AH9" s="11">
        <f>-'OddsRatio_working_3-way'!U9/(3*'OddsRatio_working_3-way'!X9^(1/3))*COS(('OddsRatio_working_3-way'!Y9+4*PI())/3)</f>
        <v>-0.21819461598290674</v>
      </c>
      <c r="AI9" s="11">
        <f>'OddsRatio_working_3-way'!U9/(3*'OddsRatio_working_3-way'!X9^(1/3))*SIN(('OddsRatio_working_3-way'!Y9)/3)</f>
        <v>-5.1797543690913675E-2</v>
      </c>
      <c r="AJ9" s="11">
        <f>'OddsRatio_working_3-way'!U9/(3*'OddsRatio_working_3-way'!X9^(1/3))*SIN(('OddsRatio_working_3-way'!Y9+2*PI())/3)</f>
        <v>-0.42972170451128822</v>
      </c>
      <c r="AK9" s="11">
        <f>'OddsRatio_working_3-way'!U9/(3*'OddsRatio_working_3-way'!X9^(1/3))*SIN(('OddsRatio_working_3-way'!Y9+4*PI())/3)</f>
        <v>0.48151924820220182</v>
      </c>
      <c r="AL9" s="11">
        <f>'OddsRatio_working_3-way'!Z9+'OddsRatio_working_3-way'!AF9</f>
        <v>1.0522104186914891</v>
      </c>
      <c r="AM9" s="11">
        <f>'OddsRatio_working_3-way'!AA9+'OddsRatio_working_3-way'!AG9</f>
        <v>-0.61582118672567576</v>
      </c>
      <c r="AN9" s="11">
        <f>'OddsRatio_working_3-way'!AB9+'OddsRatio_working_3-way'!AH9</f>
        <v>-0.43638923196581353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1.0522104186914891</v>
      </c>
      <c r="AS9" s="11">
        <f>IF(('OddsRatio_working_3-way'!X9=0),IF(Q9&gt;0,-Q9^(1/3),(-Q9)^(1/3)),'OddsRatio_working_3-way'!AM9-'OddsRatio_working_3-way'!R9/3)</f>
        <v>-0.61582118672567576</v>
      </c>
      <c r="AT9" s="11">
        <f>IF(('OddsRatio_working_3-way'!X9=0),IF(Q9&gt;0,-Q9^(1/3),(-Q9)^(1/3)),'OddsRatio_working_3-way'!AN9-'OddsRatio_working_3-way'!R9/3)</f>
        <v>-0.43638923196581353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2.81</v>
      </c>
      <c r="B10" s="4">
        <f>IF('True_Odds_Calculator_3-way'!B11="","",'True_Odds_Calculator_3-way'!B11)</f>
        <v>3.04</v>
      </c>
      <c r="C10" s="4">
        <f>IF('True_Odds_Calculator_3-way'!C11="","",'True_Odds_Calculator_3-way'!C11)</f>
        <v>2.87</v>
      </c>
      <c r="D10" s="9">
        <f t="shared" si="13"/>
        <v>0.34460693020270444</v>
      </c>
      <c r="E10" s="9">
        <f t="shared" si="14"/>
        <v>0.31811378076426228</v>
      </c>
      <c r="F10" s="9">
        <f t="shared" si="15"/>
        <v>0.33727928903303334</v>
      </c>
      <c r="G10" s="9">
        <f t="shared" si="16"/>
        <v>1.0507496713996654</v>
      </c>
      <c r="H10" s="9">
        <f t="shared" si="17"/>
        <v>2.9018569052333936</v>
      </c>
      <c r="I10" s="9">
        <f t="shared" si="18"/>
        <v>3.1435293296553173</v>
      </c>
      <c r="J10" s="9">
        <f t="shared" si="19"/>
        <v>2.9649018855173743</v>
      </c>
      <c r="K10" s="11">
        <f t="shared" si="20"/>
        <v>0.35587188612099646</v>
      </c>
      <c r="L10" s="11">
        <f t="shared" si="21"/>
        <v>0.32894736842105265</v>
      </c>
      <c r="M10" s="11">
        <f t="shared" si="22"/>
        <v>0.34843205574912889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-0.28163624711461832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0.23331046999496829</v>
      </c>
      <c r="Q10" s="11">
        <f>2*'OddsRatio_working_3-way'!K10*'OddsRatio_working_3-way'!L10*'OddsRatio_working_3-way'!M10</f>
        <v>8.1577087410828086E-2</v>
      </c>
      <c r="R10" s="11">
        <f t="shared" si="23"/>
        <v>0</v>
      </c>
      <c r="S10" s="11">
        <f t="shared" si="24"/>
        <v>-0.82841066228246274</v>
      </c>
      <c r="T10" s="11">
        <f t="shared" si="25"/>
        <v>-0.28965407772114088</v>
      </c>
      <c r="U10" s="11">
        <f>'OddsRatio_working_3-way'!S10-'OddsRatio_working_3-way'!R10^2/3</f>
        <v>-0.82841066228246274</v>
      </c>
      <c r="V10" s="11">
        <f>'OddsRatio_working_3-way'!S10*'OddsRatio_working_3-way'!R10/3-2*'OddsRatio_working_3-way'!R10^3/27-'OddsRatio_working_3-way'!T10</f>
        <v>0.28965407772114088</v>
      </c>
      <c r="W10" s="11">
        <f>'OddsRatio_working_3-way'!V10^2+4*'OddsRatio_working_3-way'!U10^3/27</f>
        <v>-3.2401177070265352E-4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0.14510642345463845</v>
      </c>
      <c r="Y10" s="11">
        <f>IF('OddsRatio_working_3-way'!W10&gt;=0,IF('OddsRatio_working_3-way'!V10+SQRT('OddsRatio_working_3-way'!W10)&gt;0,0,PI()),ACOS('OddsRatio_working_3-way'!V10/(2*'OddsRatio_working_3-way'!X10)))</f>
        <v>6.2064407313933367E-2</v>
      </c>
      <c r="Z10" s="11">
        <f>'OddsRatio_working_3-way'!X10^(1/3)*COS('OddsRatio_working_3-way'!Y10/3)</f>
        <v>0.52537483569983279</v>
      </c>
      <c r="AA10" s="11">
        <f>'OddsRatio_working_3-way'!X10^(1/3)*COS(('OddsRatio_working_3-way'!Y10+2*PI())/3)</f>
        <v>-0.2721016135482226</v>
      </c>
      <c r="AB10" s="11">
        <f>'OddsRatio_working_3-way'!X10^(1/3)*COS(('OddsRatio_working_3-way'!Y10+4*PI())/3)</f>
        <v>-0.2532732221516103</v>
      </c>
      <c r="AC10" s="11">
        <f>'OddsRatio_working_3-way'!X10^(1/3)*SIN('OddsRatio_working_3-way'!Y10/3)</f>
        <v>1.0870576841241812E-2</v>
      </c>
      <c r="AD10" s="11">
        <f>'OddsRatio_working_3-way'!X10^(1/3)*SIN(('OddsRatio_working_3-way'!Y10+2*PI())/3)</f>
        <v>0.44955266580450987</v>
      </c>
      <c r="AE10" s="11">
        <f>'OddsRatio_working_3-way'!X10^(1/3)*SIN(('OddsRatio_working_3-way'!Y10+4*PI())/3)</f>
        <v>-0.46042324264575157</v>
      </c>
      <c r="AF10" s="11">
        <f>-'OddsRatio_working_3-way'!U10/(3*'OddsRatio_working_3-way'!X10^(1/3))*COS(('OddsRatio_working_3-way'!Y10)/3)</f>
        <v>0.52537483569983268</v>
      </c>
      <c r="AG10" s="11">
        <f>-'OddsRatio_working_3-way'!U10/(3*'OddsRatio_working_3-way'!X10^(1/3))*COS(('OddsRatio_working_3-way'!Y10+2*PI())/3)</f>
        <v>-0.27210161354822254</v>
      </c>
      <c r="AH10" s="11">
        <f>-'OddsRatio_working_3-way'!U10/(3*'OddsRatio_working_3-way'!X10^(1/3))*COS(('OddsRatio_working_3-way'!Y10+4*PI())/3)</f>
        <v>-0.25327322215161024</v>
      </c>
      <c r="AI10" s="11">
        <f>'OddsRatio_working_3-way'!U10/(3*'OddsRatio_working_3-way'!X10^(1/3))*SIN(('OddsRatio_working_3-way'!Y10)/3)</f>
        <v>-1.087057684124181E-2</v>
      </c>
      <c r="AJ10" s="11">
        <f>'OddsRatio_working_3-way'!U10/(3*'OddsRatio_working_3-way'!X10^(1/3))*SIN(('OddsRatio_working_3-way'!Y10+2*PI())/3)</f>
        <v>-0.44955266580450975</v>
      </c>
      <c r="AK10" s="11">
        <f>'OddsRatio_working_3-way'!U10/(3*'OddsRatio_working_3-way'!X10^(1/3))*SIN(('OddsRatio_working_3-way'!Y10+4*PI())/3)</f>
        <v>0.46042324264575152</v>
      </c>
      <c r="AL10" s="11">
        <f>'OddsRatio_working_3-way'!Z10+'OddsRatio_working_3-way'!AF10</f>
        <v>1.0507496713996654</v>
      </c>
      <c r="AM10" s="11">
        <f>'OddsRatio_working_3-way'!AA10+'OddsRatio_working_3-way'!AG10</f>
        <v>-0.5442032270964452</v>
      </c>
      <c r="AN10" s="11">
        <f>'OddsRatio_working_3-way'!AB10+'OddsRatio_working_3-way'!AH10</f>
        <v>-0.5065464443032206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1.0507496713996654</v>
      </c>
      <c r="AS10" s="11">
        <f>IF(('OddsRatio_working_3-way'!X10=0),IF(Q10&gt;0,-Q10^(1/3),(-Q10)^(1/3)),'OddsRatio_working_3-way'!AM10-'OddsRatio_working_3-way'!R10/3)</f>
        <v>-0.5442032270964452</v>
      </c>
      <c r="AT10" s="11">
        <f>IF(('OddsRatio_working_3-way'!X10=0),IF(Q10&gt;0,-Q10^(1/3),(-Q10)^(1/3)),'OddsRatio_working_3-way'!AN10-'OddsRatio_working_3-way'!R10/3)</f>
        <v>-0.5065464443032206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3.41</v>
      </c>
      <c r="C11" s="4">
        <f>IF('True_Odds_Calculator_3-way'!C12="","",'True_Odds_Calculator_3-way'!C12)</f>
        <v>6.58</v>
      </c>
      <c r="D11" s="9">
        <f t="shared" si="13"/>
        <v>0.57606257080850509</v>
      </c>
      <c r="E11" s="9">
        <f t="shared" si="14"/>
        <v>0.28008096828898921</v>
      </c>
      <c r="F11" s="9">
        <f t="shared" si="15"/>
        <v>0.14385646090250551</v>
      </c>
      <c r="G11" s="9">
        <f t="shared" si="16"/>
        <v>1.0665544029873479</v>
      </c>
      <c r="H11" s="9">
        <f t="shared" si="17"/>
        <v>1.7359225380612695</v>
      </c>
      <c r="I11" s="9">
        <f t="shared" si="18"/>
        <v>3.5703961111995088</v>
      </c>
      <c r="J11" s="9">
        <f t="shared" si="19"/>
        <v>6.9513735686694016</v>
      </c>
      <c r="K11" s="11">
        <f t="shared" si="20"/>
        <v>0.59171597633136097</v>
      </c>
      <c r="L11" s="11">
        <f t="shared" si="21"/>
        <v>0.29325513196480935</v>
      </c>
      <c r="M11" s="11">
        <f t="shared" si="22"/>
        <v>0.1519756838905775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-0.2446996538649564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0.22890366589220928</v>
      </c>
      <c r="Q11" s="11">
        <f>2*'OddsRatio_working_3-way'!K11*'OddsRatio_working_3-way'!L11*'OddsRatio_working_3-way'!M11</f>
        <v>5.2742780159495219E-2</v>
      </c>
      <c r="R11" s="11">
        <f t="shared" si="23"/>
        <v>0</v>
      </c>
      <c r="S11" s="11">
        <f t="shared" si="24"/>
        <v>-0.93544744455803552</v>
      </c>
      <c r="T11" s="11">
        <f t="shared" si="25"/>
        <v>-0.21554088584286529</v>
      </c>
      <c r="U11" s="11">
        <f>'OddsRatio_working_3-way'!S11-'OddsRatio_working_3-way'!R11^2/3</f>
        <v>-0.93544744455803552</v>
      </c>
      <c r="V11" s="11">
        <f>'OddsRatio_working_3-way'!S11*'OddsRatio_working_3-way'!R11/3-2*'OddsRatio_working_3-way'!R11^3/27-'OddsRatio_working_3-way'!T11</f>
        <v>0.21554088584286529</v>
      </c>
      <c r="W11" s="11">
        <f>'OddsRatio_working_3-way'!V11^2+4*'OddsRatio_working_3-way'!U11^3/27</f>
        <v>-7.481241368939609E-2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0.17411941818714763</v>
      </c>
      <c r="Y11" s="11">
        <f>IF('OddsRatio_working_3-way'!W11&gt;=0,IF('OddsRatio_working_3-way'!V11+SQRT('OddsRatio_working_3-way'!W11)&gt;0,0,PI()),ACOS('OddsRatio_working_3-way'!V11/(2*'OddsRatio_working_3-way'!X11)))</f>
        <v>0.90339681298137986</v>
      </c>
      <c r="Z11" s="11">
        <f>'OddsRatio_working_3-way'!X11^(1/3)*COS('OddsRatio_working_3-way'!Y11/3)</f>
        <v>0.53327720149367386</v>
      </c>
      <c r="AA11" s="11">
        <f>'OddsRatio_working_3-way'!X11^(1/3)*COS(('OddsRatio_working_3-way'!Y11+2*PI())/3)</f>
        <v>-0.41007301403324292</v>
      </c>
      <c r="AB11" s="11">
        <f>'OddsRatio_working_3-way'!X11^(1/3)*COS(('OddsRatio_working_3-way'!Y11+4*PI())/3)</f>
        <v>-0.12320418746043113</v>
      </c>
      <c r="AC11" s="11">
        <f>'OddsRatio_working_3-way'!X11^(1/3)*SIN('OddsRatio_working_3-way'!Y11/3)</f>
        <v>0.16562379424392498</v>
      </c>
      <c r="AD11" s="11">
        <f>'OddsRatio_working_3-way'!X11^(1/3)*SIN(('OddsRatio_working_3-way'!Y11+2*PI())/3)</f>
        <v>0.37901970663063189</v>
      </c>
      <c r="AE11" s="11">
        <f>'OddsRatio_working_3-way'!X11^(1/3)*SIN(('OddsRatio_working_3-way'!Y11+4*PI())/3)</f>
        <v>-0.54464350087455682</v>
      </c>
      <c r="AF11" s="11">
        <f>-'OddsRatio_working_3-way'!U11/(3*'OddsRatio_working_3-way'!X11^(1/3))*COS(('OddsRatio_working_3-way'!Y11)/3)</f>
        <v>0.53327720149367397</v>
      </c>
      <c r="AG11" s="11">
        <f>-'OddsRatio_working_3-way'!U11/(3*'OddsRatio_working_3-way'!X11^(1/3))*COS(('OddsRatio_working_3-way'!Y11+2*PI())/3)</f>
        <v>-0.41007301403324298</v>
      </c>
      <c r="AH11" s="11">
        <f>-'OddsRatio_working_3-way'!U11/(3*'OddsRatio_working_3-way'!X11^(1/3))*COS(('OddsRatio_working_3-way'!Y11+4*PI())/3)</f>
        <v>-0.12320418746043116</v>
      </c>
      <c r="AI11" s="11">
        <f>'OddsRatio_working_3-way'!U11/(3*'OddsRatio_working_3-way'!X11^(1/3))*SIN(('OddsRatio_working_3-way'!Y11)/3)</f>
        <v>-0.16562379424392501</v>
      </c>
      <c r="AJ11" s="11">
        <f>'OddsRatio_working_3-way'!U11/(3*'OddsRatio_working_3-way'!X11^(1/3))*SIN(('OddsRatio_working_3-way'!Y11+2*PI())/3)</f>
        <v>-0.37901970663063195</v>
      </c>
      <c r="AK11" s="11">
        <f>'OddsRatio_working_3-way'!U11/(3*'OddsRatio_working_3-way'!X11^(1/3))*SIN(('OddsRatio_working_3-way'!Y11+4*PI())/3)</f>
        <v>0.54464350087455693</v>
      </c>
      <c r="AL11" s="11">
        <f>'OddsRatio_working_3-way'!Z11+'OddsRatio_working_3-way'!AF11</f>
        <v>1.0665544029873479</v>
      </c>
      <c r="AM11" s="11">
        <f>'OddsRatio_working_3-way'!AA11+'OddsRatio_working_3-way'!AG11</f>
        <v>-0.82014602806648584</v>
      </c>
      <c r="AN11" s="11">
        <f>'OddsRatio_working_3-way'!AB11+'OddsRatio_working_3-way'!AH11</f>
        <v>-0.24640837492086229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1.0665544029873479</v>
      </c>
      <c r="AS11" s="11">
        <f>IF(('OddsRatio_working_3-way'!X11=0),IF(Q11&gt;0,-Q11^(1/3),(-Q11)^(1/3)),'OddsRatio_working_3-way'!AM11-'OddsRatio_working_3-way'!R11/3)</f>
        <v>-0.82014602806648584</v>
      </c>
      <c r="AT11" s="11">
        <f>IF(('OddsRatio_working_3-way'!X11=0),IF(Q11&gt;0,-Q11^(1/3),(-Q11)^(1/3)),'OddsRatio_working_3-way'!AN11-'OddsRatio_working_3-way'!R11/3)</f>
        <v>-0.24640837492086229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2.69</v>
      </c>
      <c r="B12" s="4">
        <f>IF('True_Odds_Calculator_3-way'!B13="","",'True_Odds_Calculator_3-way'!B13)</f>
        <v>3.66</v>
      </c>
      <c r="C12" s="4">
        <f>IF('True_Odds_Calculator_3-way'!C13="","",'True_Odds_Calculator_3-way'!C13)</f>
        <v>2.58</v>
      </c>
      <c r="D12" s="9">
        <f t="shared" si="13"/>
        <v>0.36037282396272047</v>
      </c>
      <c r="E12" s="9">
        <f t="shared" si="14"/>
        <v>0.26359935968933357</v>
      </c>
      <c r="F12" s="9">
        <f t="shared" si="15"/>
        <v>0.37602781634794596</v>
      </c>
      <c r="G12" s="9">
        <f t="shared" si="16"/>
        <v>1.0502390685156731</v>
      </c>
      <c r="H12" s="9">
        <f t="shared" si="17"/>
        <v>2.7749040257914874</v>
      </c>
      <c r="I12" s="9">
        <f t="shared" si="18"/>
        <v>3.7936359222516902</v>
      </c>
      <c r="J12" s="9">
        <f t="shared" si="19"/>
        <v>2.6593777282547637</v>
      </c>
      <c r="K12" s="11">
        <f t="shared" si="20"/>
        <v>0.37174721189591081</v>
      </c>
      <c r="L12" s="11">
        <f t="shared" si="21"/>
        <v>0.27322404371584696</v>
      </c>
      <c r="M12" s="11">
        <f t="shared" si="22"/>
        <v>0.38759689922480617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-0.27962265618713367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0.23345416259401353</v>
      </c>
      <c r="Q12" s="11">
        <f>2*'OddsRatio_working_3-way'!K12*'OddsRatio_working_3-way'!L12*'OddsRatio_working_3-way'!M12</f>
        <v>7.8736648429684156E-2</v>
      </c>
      <c r="R12" s="11">
        <f t="shared" si="23"/>
        <v>0</v>
      </c>
      <c r="S12" s="11">
        <f t="shared" si="24"/>
        <v>-0.834890011336483</v>
      </c>
      <c r="T12" s="11">
        <f t="shared" si="25"/>
        <v>-0.28158179134451367</v>
      </c>
      <c r="U12" s="11">
        <f>'OddsRatio_working_3-way'!S12-'OddsRatio_working_3-way'!R12^2/3</f>
        <v>-0.834890011336483</v>
      </c>
      <c r="V12" s="11">
        <f>'OddsRatio_working_3-way'!S12*'OddsRatio_working_3-way'!R12/3-2*'OddsRatio_working_3-way'!R12^3/27-'OddsRatio_working_3-way'!T12</f>
        <v>0.28158179134451367</v>
      </c>
      <c r="W12" s="11">
        <f>'OddsRatio_working_3-way'!V12^2+4*'OddsRatio_working_3-way'!U12^3/27</f>
        <v>-6.926931044719975E-3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0.14681215571394726</v>
      </c>
      <c r="Y12" s="11">
        <f>IF('OddsRatio_working_3-way'!W12&gt;=0,IF('OddsRatio_working_3-way'!V12+SQRT('OddsRatio_working_3-way'!W12)&gt;0,0,PI()),ACOS('OddsRatio_working_3-way'!V12/(2*'OddsRatio_working_3-way'!X12)))</f>
        <v>0.28739108601126406</v>
      </c>
      <c r="Z12" s="11">
        <f>'OddsRatio_working_3-way'!X12^(1/3)*COS('OddsRatio_working_3-way'!Y12/3)</f>
        <v>0.52511953425783653</v>
      </c>
      <c r="AA12" s="11">
        <f>'OddsRatio_working_3-way'!X12^(1/3)*COS(('OddsRatio_working_3-way'!Y12+2*PI())/3)</f>
        <v>-0.30625883908411383</v>
      </c>
      <c r="AB12" s="11">
        <f>'OddsRatio_working_3-way'!X12^(1/3)*COS(('OddsRatio_working_3-way'!Y12+4*PI())/3)</f>
        <v>-0.21886069517372286</v>
      </c>
      <c r="AC12" s="11">
        <f>'OddsRatio_working_3-way'!X12^(1/3)*SIN('OddsRatio_working_3-way'!Y12/3)</f>
        <v>5.0459341913337875E-2</v>
      </c>
      <c r="AD12" s="11">
        <f>'OddsRatio_working_3-way'!X12^(1/3)*SIN(('OddsRatio_working_3-way'!Y12+2*PI())/3)</f>
        <v>0.42953718573407029</v>
      </c>
      <c r="AE12" s="11">
        <f>'OddsRatio_working_3-way'!X12^(1/3)*SIN(('OddsRatio_working_3-way'!Y12+4*PI())/3)</f>
        <v>-0.47999652764740819</v>
      </c>
      <c r="AF12" s="11">
        <f>-'OddsRatio_working_3-way'!U12/(3*'OddsRatio_working_3-way'!X12^(1/3))*COS(('OddsRatio_working_3-way'!Y12)/3)</f>
        <v>0.52511953425783653</v>
      </c>
      <c r="AG12" s="11">
        <f>-'OddsRatio_working_3-way'!U12/(3*'OddsRatio_working_3-way'!X12^(1/3))*COS(('OddsRatio_working_3-way'!Y12+2*PI())/3)</f>
        <v>-0.30625883908411383</v>
      </c>
      <c r="AH12" s="11">
        <f>-'OddsRatio_working_3-way'!U12/(3*'OddsRatio_working_3-way'!X12^(1/3))*COS(('OddsRatio_working_3-way'!Y12+4*PI())/3)</f>
        <v>-0.21886069517372286</v>
      </c>
      <c r="AI12" s="11">
        <f>'OddsRatio_working_3-way'!U12/(3*'OddsRatio_working_3-way'!X12^(1/3))*SIN(('OddsRatio_working_3-way'!Y12)/3)</f>
        <v>-5.0459341913337875E-2</v>
      </c>
      <c r="AJ12" s="11">
        <f>'OddsRatio_working_3-way'!U12/(3*'OddsRatio_working_3-way'!X12^(1/3))*SIN(('OddsRatio_working_3-way'!Y12+2*PI())/3)</f>
        <v>-0.42953718573407029</v>
      </c>
      <c r="AK12" s="11">
        <f>'OddsRatio_working_3-way'!U12/(3*'OddsRatio_working_3-way'!X12^(1/3))*SIN(('OddsRatio_working_3-way'!Y12+4*PI())/3)</f>
        <v>0.47999652764740819</v>
      </c>
      <c r="AL12" s="11">
        <f>'OddsRatio_working_3-way'!Z12+'OddsRatio_working_3-way'!AF12</f>
        <v>1.0502390685156731</v>
      </c>
      <c r="AM12" s="11">
        <f>'OddsRatio_working_3-way'!AA12+'OddsRatio_working_3-way'!AG12</f>
        <v>-0.61251767816822766</v>
      </c>
      <c r="AN12" s="11">
        <f>'OddsRatio_working_3-way'!AB12+'OddsRatio_working_3-way'!AH12</f>
        <v>-0.43772139034744573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1.0502390685156731</v>
      </c>
      <c r="AS12" s="11">
        <f>IF(('OddsRatio_working_3-way'!X12=0),IF(Q12&gt;0,-Q12^(1/3),(-Q12)^(1/3)),'OddsRatio_working_3-way'!AM12-'OddsRatio_working_3-way'!R12/3)</f>
        <v>-0.61251767816822766</v>
      </c>
      <c r="AT12" s="11">
        <f>IF(('OddsRatio_working_3-way'!X12=0),IF(Q12&gt;0,-Q12^(1/3),(-Q12)^(1/3)),'OddsRatio_working_3-way'!AN12-'OddsRatio_working_3-way'!R12/3)</f>
        <v>-0.43772139034744573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2.1800000000000002</v>
      </c>
      <c r="B13" s="4">
        <f>IF('True_Odds_Calculator_3-way'!B14="","",'True_Odds_Calculator_3-way'!B14)</f>
        <v>3.65</v>
      </c>
      <c r="C13" s="4">
        <f>IF('True_Odds_Calculator_3-way'!C14="","",'True_Odds_Calculator_3-way'!C14)</f>
        <v>3.32</v>
      </c>
      <c r="D13" s="9">
        <f t="shared" si="13"/>
        <v>0.44584979997480795</v>
      </c>
      <c r="E13" s="9">
        <f t="shared" si="14"/>
        <v>0.26376343855025342</v>
      </c>
      <c r="F13" s="9">
        <f t="shared" si="15"/>
        <v>0.2903867614749388</v>
      </c>
      <c r="G13" s="9">
        <f t="shared" si="16"/>
        <v>1.0533117063351967</v>
      </c>
      <c r="H13" s="9">
        <f t="shared" si="17"/>
        <v>2.2429078134755325</v>
      </c>
      <c r="I13" s="9">
        <f t="shared" si="18"/>
        <v>3.7912760217882715</v>
      </c>
      <c r="J13" s="9">
        <f t="shared" si="19"/>
        <v>3.443683158697656</v>
      </c>
      <c r="K13" s="11">
        <f t="shared" si="20"/>
        <v>0.4587155963302752</v>
      </c>
      <c r="L13" s="11">
        <f t="shared" si="21"/>
        <v>0.27397260273972601</v>
      </c>
      <c r="M13" s="11">
        <f t="shared" si="22"/>
        <v>0.30120481927710846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-0.2746176360588769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0.23280251835543758</v>
      </c>
      <c r="Q13" s="11">
        <f>2*'OddsRatio_working_3-way'!K13*'OddsRatio_working_3-way'!L13*'OddsRatio_working_3-way'!M13</f>
        <v>7.570813605054881E-2</v>
      </c>
      <c r="R13" s="11">
        <f t="shared" si="23"/>
        <v>0</v>
      </c>
      <c r="S13" s="11">
        <f t="shared" si="24"/>
        <v>-0.8477333127488057</v>
      </c>
      <c r="T13" s="11">
        <f t="shared" si="25"/>
        <v>-0.27568563016221326</v>
      </c>
      <c r="U13" s="11">
        <f>'OddsRatio_working_3-way'!S13-'OddsRatio_working_3-way'!R13^2/3</f>
        <v>-0.8477333127488057</v>
      </c>
      <c r="V13" s="11">
        <f>'OddsRatio_working_3-way'!S13*'OddsRatio_working_3-way'!R13/3-2*'OddsRatio_working_3-way'!R13^3/27-'OddsRatio_working_3-way'!T13</f>
        <v>0.27568563016221326</v>
      </c>
      <c r="W13" s="11">
        <f>'OddsRatio_working_3-way'!V13^2+4*'OddsRatio_working_3-way'!U13^3/27</f>
        <v>-1.4252995589971659E-2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0.15021281758550789</v>
      </c>
      <c r="Y13" s="11">
        <f>IF('OddsRatio_working_3-way'!W13&gt;=0,IF('OddsRatio_working_3-way'!V13+SQRT('OddsRatio_working_3-way'!W13)&gt;0,0,PI()),ACOS('OddsRatio_working_3-way'!V13/(2*'OddsRatio_working_3-way'!X13)))</f>
        <v>0.40867002175406131</v>
      </c>
      <c r="Z13" s="11">
        <f>'OddsRatio_working_3-way'!X13^(1/3)*COS('OddsRatio_working_3-way'!Y13/3)</f>
        <v>0.52665585316759833</v>
      </c>
      <c r="AA13" s="11">
        <f>'OddsRatio_working_3-way'!X13^(1/3)*COS(('OddsRatio_working_3-way'!Y13+2*PI())/3)</f>
        <v>-0.32584622334909202</v>
      </c>
      <c r="AB13" s="11">
        <f>'OddsRatio_working_3-way'!X13^(1/3)*COS(('OddsRatio_working_3-way'!Y13+4*PI())/3)</f>
        <v>-0.20080962981850672</v>
      </c>
      <c r="AC13" s="11">
        <f>'OddsRatio_working_3-way'!X13^(1/3)*SIN('OddsRatio_working_3-way'!Y13/3)</f>
        <v>7.2189910933437407E-2</v>
      </c>
      <c r="AD13" s="11">
        <f>'OddsRatio_working_3-way'!X13^(1/3)*SIN(('OddsRatio_working_3-way'!Y13+2*PI())/3)</f>
        <v>0.42000239242818871</v>
      </c>
      <c r="AE13" s="11">
        <f>'OddsRatio_working_3-way'!X13^(1/3)*SIN(('OddsRatio_working_3-way'!Y13+4*PI())/3)</f>
        <v>-0.492192303361626</v>
      </c>
      <c r="AF13" s="11">
        <f>-'OddsRatio_working_3-way'!U13/(3*'OddsRatio_working_3-way'!X13^(1/3))*COS(('OddsRatio_working_3-way'!Y13)/3)</f>
        <v>0.52665585316759833</v>
      </c>
      <c r="AG13" s="11">
        <f>-'OddsRatio_working_3-way'!U13/(3*'OddsRatio_working_3-way'!X13^(1/3))*COS(('OddsRatio_working_3-way'!Y13+2*PI())/3)</f>
        <v>-0.32584622334909202</v>
      </c>
      <c r="AH13" s="11">
        <f>-'OddsRatio_working_3-way'!U13/(3*'OddsRatio_working_3-way'!X13^(1/3))*COS(('OddsRatio_working_3-way'!Y13+4*PI())/3)</f>
        <v>-0.20080962981850672</v>
      </c>
      <c r="AI13" s="11">
        <f>'OddsRatio_working_3-way'!U13/(3*'OddsRatio_working_3-way'!X13^(1/3))*SIN(('OddsRatio_working_3-way'!Y13)/3)</f>
        <v>-7.2189910933437407E-2</v>
      </c>
      <c r="AJ13" s="11">
        <f>'OddsRatio_working_3-way'!U13/(3*'OddsRatio_working_3-way'!X13^(1/3))*SIN(('OddsRatio_working_3-way'!Y13+2*PI())/3)</f>
        <v>-0.42000239242818871</v>
      </c>
      <c r="AK13" s="11">
        <f>'OddsRatio_working_3-way'!U13/(3*'OddsRatio_working_3-way'!X13^(1/3))*SIN(('OddsRatio_working_3-way'!Y13+4*PI())/3)</f>
        <v>0.492192303361626</v>
      </c>
      <c r="AL13" s="11">
        <f>'OddsRatio_working_3-way'!Z13+'OddsRatio_working_3-way'!AF13</f>
        <v>1.0533117063351967</v>
      </c>
      <c r="AM13" s="11">
        <f>'OddsRatio_working_3-way'!AA13+'OddsRatio_working_3-way'!AG13</f>
        <v>-0.65169244669818405</v>
      </c>
      <c r="AN13" s="11">
        <f>'OddsRatio_working_3-way'!AB13+'OddsRatio_working_3-way'!AH13</f>
        <v>-0.40161925963701345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1.0533117063351967</v>
      </c>
      <c r="AS13" s="11">
        <f>IF(('OddsRatio_working_3-way'!X13=0),IF(Q13&gt;0,-Q13^(1/3),(-Q13)^(1/3)),'OddsRatio_working_3-way'!AM13-'OddsRatio_working_3-way'!R13/3)</f>
        <v>-0.65169244669818405</v>
      </c>
      <c r="AT13" s="11">
        <f>IF(('OddsRatio_working_3-way'!X13=0),IF(Q13&gt;0,-Q13^(1/3),(-Q13)^(1/3)),'OddsRatio_working_3-way'!AN13-'OddsRatio_working_3-way'!R13/3)</f>
        <v>-0.40161925963701345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1.85</v>
      </c>
      <c r="B14" s="4">
        <f>IF('True_Odds_Calculator_3-way'!B15="","",'True_Odds_Calculator_3-way'!B15)</f>
        <v>3.97</v>
      </c>
      <c r="C14" s="4">
        <f>IF('True_Odds_Calculator_3-way'!C15="","",'True_Odds_Calculator_3-way'!C15)</f>
        <v>4.1399999999999997</v>
      </c>
      <c r="D14" s="9">
        <f t="shared" si="13"/>
        <v>0.52679900669920998</v>
      </c>
      <c r="E14" s="9">
        <f t="shared" si="14"/>
        <v>0.24162665276490899</v>
      </c>
      <c r="F14" s="9">
        <f t="shared" si="15"/>
        <v>0.23157434053588125</v>
      </c>
      <c r="G14" s="9">
        <f t="shared" si="16"/>
        <v>1.0567731599007599</v>
      </c>
      <c r="H14" s="9">
        <f t="shared" si="17"/>
        <v>1.8982571859156463</v>
      </c>
      <c r="I14" s="9">
        <f t="shared" si="18"/>
        <v>4.1386162849052566</v>
      </c>
      <c r="J14" s="9">
        <f t="shared" si="19"/>
        <v>4.3182677220883852</v>
      </c>
      <c r="K14" s="11">
        <f t="shared" si="20"/>
        <v>0.54054054054054046</v>
      </c>
      <c r="L14" s="11">
        <f t="shared" si="21"/>
        <v>0.25188916876574308</v>
      </c>
      <c r="M14" s="11">
        <f t="shared" si="22"/>
        <v>0.24154589371980678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-0.26070084979295371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0.22890045888622165</v>
      </c>
      <c r="Q14" s="11">
        <f>2*'OddsRatio_working_3-way'!K14*'OddsRatio_working_3-way'!L14*'OddsRatio_working_3-way'!M14</f>
        <v>6.577599393282231E-2</v>
      </c>
      <c r="R14" s="11">
        <f t="shared" si="23"/>
        <v>0</v>
      </c>
      <c r="S14" s="11">
        <f t="shared" si="24"/>
        <v>-0.87801961162770414</v>
      </c>
      <c r="T14" s="11">
        <f t="shared" si="25"/>
        <v>-0.25230448609991496</v>
      </c>
      <c r="U14" s="11">
        <f>'OddsRatio_working_3-way'!S14-'OddsRatio_working_3-way'!R14^2/3</f>
        <v>-0.87801961162770414</v>
      </c>
      <c r="V14" s="11">
        <f>'OddsRatio_working_3-way'!S14*'OddsRatio_working_3-way'!R14/3-2*'OddsRatio_working_3-way'!R14^3/27-'OddsRatio_working_3-way'!T14</f>
        <v>0.25230448609991496</v>
      </c>
      <c r="W14" s="11">
        <f>'OddsRatio_working_3-way'!V14^2+4*'OddsRatio_working_3-way'!U14^3/27</f>
        <v>-3.6621188202468069E-2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0.15833409448742417</v>
      </c>
      <c r="Y14" s="11">
        <f>IF('OddsRatio_working_3-way'!W14&gt;=0,IF('OddsRatio_working_3-way'!V14+SQRT('OddsRatio_working_3-way'!W14)&gt;0,0,PI()),ACOS('OddsRatio_working_3-way'!V14/(2*'OddsRatio_working_3-way'!X14)))</f>
        <v>0.64890305022764494</v>
      </c>
      <c r="Z14" s="11">
        <f>'OddsRatio_working_3-way'!X14^(1/3)*COS('OddsRatio_working_3-way'!Y14/3)</f>
        <v>0.52838657995038008</v>
      </c>
      <c r="AA14" s="11">
        <f>'OddsRatio_working_3-way'!X14^(1/3)*COS(('OddsRatio_working_3-way'!Y14+2*PI())/3)</f>
        <v>-0.36474486630883834</v>
      </c>
      <c r="AB14" s="11">
        <f>'OddsRatio_working_3-way'!X14^(1/3)*COS(('OddsRatio_working_3-way'!Y14+4*PI())/3)</f>
        <v>-0.1636417136415419</v>
      </c>
      <c r="AC14" s="11">
        <f>'OddsRatio_working_3-way'!X14^(1/3)*SIN('OddsRatio_working_3-way'!Y14/3)</f>
        <v>0.1161069593273462</v>
      </c>
      <c r="AD14" s="11">
        <f>'OddsRatio_working_3-way'!X14^(1/3)*SIN(('OddsRatio_working_3-way'!Y14+2*PI())/3)</f>
        <v>0.39954272159213344</v>
      </c>
      <c r="AE14" s="11">
        <f>'OddsRatio_working_3-way'!X14^(1/3)*SIN(('OddsRatio_working_3-way'!Y14+4*PI())/3)</f>
        <v>-0.51564968091947949</v>
      </c>
      <c r="AF14" s="11">
        <f>-'OddsRatio_working_3-way'!U14/(3*'OddsRatio_working_3-way'!X14^(1/3))*COS(('OddsRatio_working_3-way'!Y14)/3)</f>
        <v>0.52838657995037996</v>
      </c>
      <c r="AG14" s="11">
        <f>-'OddsRatio_working_3-way'!U14/(3*'OddsRatio_working_3-way'!X14^(1/3))*COS(('OddsRatio_working_3-way'!Y14+2*PI())/3)</f>
        <v>-0.36474486630883823</v>
      </c>
      <c r="AH14" s="11">
        <f>-'OddsRatio_working_3-way'!U14/(3*'OddsRatio_working_3-way'!X14^(1/3))*COS(('OddsRatio_working_3-way'!Y14+4*PI())/3)</f>
        <v>-0.16364171364154187</v>
      </c>
      <c r="AI14" s="11">
        <f>'OddsRatio_working_3-way'!U14/(3*'OddsRatio_working_3-way'!X14^(1/3))*SIN(('OddsRatio_working_3-way'!Y14)/3)</f>
        <v>-0.11610695932734619</v>
      </c>
      <c r="AJ14" s="11">
        <f>'OddsRatio_working_3-way'!U14/(3*'OddsRatio_working_3-way'!X14^(1/3))*SIN(('OddsRatio_working_3-way'!Y14+2*PI())/3)</f>
        <v>-0.39954272159213339</v>
      </c>
      <c r="AK14" s="11">
        <f>'OddsRatio_working_3-way'!U14/(3*'OddsRatio_working_3-way'!X14^(1/3))*SIN(('OddsRatio_working_3-way'!Y14+4*PI())/3)</f>
        <v>0.51564968091947949</v>
      </c>
      <c r="AL14" s="11">
        <f>'OddsRatio_working_3-way'!Z14+'OddsRatio_working_3-way'!AF14</f>
        <v>1.0567731599007599</v>
      </c>
      <c r="AM14" s="11">
        <f>'OddsRatio_working_3-way'!AA14+'OddsRatio_working_3-way'!AG14</f>
        <v>-0.72948973261767658</v>
      </c>
      <c r="AN14" s="11">
        <f>'OddsRatio_working_3-way'!AB14+'OddsRatio_working_3-way'!AH14</f>
        <v>-0.32728342728308379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1.0567731599007599</v>
      </c>
      <c r="AS14" s="11">
        <f>IF(('OddsRatio_working_3-way'!X14=0),IF(Q14&gt;0,-Q14^(1/3),(-Q14)^(1/3)),'OddsRatio_working_3-way'!AM14-'OddsRatio_working_3-way'!R14/3)</f>
        <v>-0.72948973261767658</v>
      </c>
      <c r="AT14" s="11">
        <f>IF(('OddsRatio_working_3-way'!X14=0),IF(Q14&gt;0,-Q14^(1/3),(-Q14)^(1/3)),'OddsRatio_working_3-way'!AN14-'OddsRatio_working_3-way'!R14/3)</f>
        <v>-0.32728342728308379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2.5099999999999998</v>
      </c>
      <c r="B15" s="4">
        <f>IF('True_Odds_Calculator_3-way'!B16="","",'True_Odds_Calculator_3-way'!B16)</f>
        <v>3.35</v>
      </c>
      <c r="C15" s="4">
        <f>IF('True_Odds_Calculator_3-way'!C16="","",'True_Odds_Calculator_3-way'!C16)</f>
        <v>2.89</v>
      </c>
      <c r="D15" s="9">
        <f t="shared" si="13"/>
        <v>0.38312247649858849</v>
      </c>
      <c r="E15" s="9">
        <f t="shared" si="14"/>
        <v>0.28523886493044182</v>
      </c>
      <c r="F15" s="9">
        <f t="shared" si="15"/>
        <v>0.33163865857096975</v>
      </c>
      <c r="G15" s="9">
        <f t="shared" si="16"/>
        <v>1.0663121751373366</v>
      </c>
      <c r="H15" s="9">
        <f t="shared" si="17"/>
        <v>2.6101313844573779</v>
      </c>
      <c r="I15" s="9">
        <f t="shared" si="18"/>
        <v>3.5058336115727409</v>
      </c>
      <c r="J15" s="9">
        <f t="shared" si="19"/>
        <v>3.0153300110095662</v>
      </c>
      <c r="K15" s="11">
        <f t="shared" si="20"/>
        <v>0.39840637450199207</v>
      </c>
      <c r="L15" s="11">
        <f t="shared" si="21"/>
        <v>0.29850746268656714</v>
      </c>
      <c r="M15" s="11">
        <f t="shared" si="22"/>
        <v>0.34602076124567471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-0.27598802743886819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0.23662001274455963</v>
      </c>
      <c r="Q15" s="11">
        <f>2*'OddsRatio_working_3-way'!K15*'OddsRatio_working_3-way'!L15*'OddsRatio_working_3-way'!M15</f>
        <v>8.2302613128542479E-2</v>
      </c>
      <c r="R15" s="11">
        <f t="shared" si="23"/>
        <v>0</v>
      </c>
      <c r="S15" s="11">
        <f t="shared" si="24"/>
        <v>-0.85735607787178869</v>
      </c>
      <c r="T15" s="11">
        <f t="shared" si="25"/>
        <v>-0.29821080969453517</v>
      </c>
      <c r="U15" s="11">
        <f>'OddsRatio_working_3-way'!S15-'OddsRatio_working_3-way'!R15^2/3</f>
        <v>-0.85735607787178869</v>
      </c>
      <c r="V15" s="11">
        <f>'OddsRatio_working_3-way'!S15*'OddsRatio_working_3-way'!R15/3-2*'OddsRatio_working_3-way'!R15^3/27-'OddsRatio_working_3-way'!T15</f>
        <v>0.29821080969453517</v>
      </c>
      <c r="W15" s="11">
        <f>'OddsRatio_working_3-way'!V15^2+4*'OddsRatio_working_3-way'!U15^3/27</f>
        <v>-4.4344140385948472E-3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0.15277769884481268</v>
      </c>
      <c r="Y15" s="11">
        <f>IF('OddsRatio_working_3-way'!W15&gt;=0,IF('OddsRatio_working_3-way'!V15+SQRT('OddsRatio_working_3-way'!W15)&gt;0,0,PI()),ACOS('OddsRatio_working_3-way'!V15/(2*'OddsRatio_working_3-way'!X15)))</f>
        <v>0.21969871594691437</v>
      </c>
      <c r="Z15" s="11">
        <f>'OddsRatio_working_3-way'!X15^(1/3)*COS('OddsRatio_working_3-way'!Y15/3)</f>
        <v>0.53315608756866828</v>
      </c>
      <c r="AA15" s="11">
        <f>'OddsRatio_working_3-way'!X15^(1/3)*COS(('OddsRatio_working_3-way'!Y15+2*PI())/3)</f>
        <v>-0.30045221070102851</v>
      </c>
      <c r="AB15" s="11">
        <f>'OddsRatio_working_3-way'!X15^(1/3)*COS(('OddsRatio_working_3-way'!Y15+4*PI())/3)</f>
        <v>-0.23270387686763991</v>
      </c>
      <c r="AC15" s="11">
        <f>'OddsRatio_working_3-way'!X15^(1/3)*SIN('OddsRatio_working_3-way'!Y15/3)</f>
        <v>3.9114518775855568E-2</v>
      </c>
      <c r="AD15" s="11">
        <f>'OddsRatio_working_3-way'!X15^(1/3)*SIN(('OddsRatio_working_3-way'!Y15+2*PI())/3)</f>
        <v>0.4421694566288597</v>
      </c>
      <c r="AE15" s="11">
        <f>'OddsRatio_working_3-way'!X15^(1/3)*SIN(('OddsRatio_working_3-way'!Y15+4*PI())/3)</f>
        <v>-0.48128397540471518</v>
      </c>
      <c r="AF15" s="11">
        <f>-'OddsRatio_working_3-way'!U15/(3*'OddsRatio_working_3-way'!X15^(1/3))*COS(('OddsRatio_working_3-way'!Y15)/3)</f>
        <v>0.53315608756866828</v>
      </c>
      <c r="AG15" s="11">
        <f>-'OddsRatio_working_3-way'!U15/(3*'OddsRatio_working_3-way'!X15^(1/3))*COS(('OddsRatio_working_3-way'!Y15+2*PI())/3)</f>
        <v>-0.30045221070102851</v>
      </c>
      <c r="AH15" s="11">
        <f>-'OddsRatio_working_3-way'!U15/(3*'OddsRatio_working_3-way'!X15^(1/3))*COS(('OddsRatio_working_3-way'!Y15+4*PI())/3)</f>
        <v>-0.23270387686763991</v>
      </c>
      <c r="AI15" s="11">
        <f>'OddsRatio_working_3-way'!U15/(3*'OddsRatio_working_3-way'!X15^(1/3))*SIN(('OddsRatio_working_3-way'!Y15)/3)</f>
        <v>-3.9114518775855568E-2</v>
      </c>
      <c r="AJ15" s="11">
        <f>'OddsRatio_working_3-way'!U15/(3*'OddsRatio_working_3-way'!X15^(1/3))*SIN(('OddsRatio_working_3-way'!Y15+2*PI())/3)</f>
        <v>-0.4421694566288597</v>
      </c>
      <c r="AK15" s="11">
        <f>'OddsRatio_working_3-way'!U15/(3*'OddsRatio_working_3-way'!X15^(1/3))*SIN(('OddsRatio_working_3-way'!Y15+4*PI())/3)</f>
        <v>0.48128397540471518</v>
      </c>
      <c r="AL15" s="11">
        <f>'OddsRatio_working_3-way'!Z15+'OddsRatio_working_3-way'!AF15</f>
        <v>1.0663121751373366</v>
      </c>
      <c r="AM15" s="11">
        <f>'OddsRatio_working_3-way'!AA15+'OddsRatio_working_3-way'!AG15</f>
        <v>-0.60090442140205702</v>
      </c>
      <c r="AN15" s="11">
        <f>'OddsRatio_working_3-way'!AB15+'OddsRatio_working_3-way'!AH15</f>
        <v>-0.46540775373527982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1.0663121751373366</v>
      </c>
      <c r="AS15" s="11">
        <f>IF(('OddsRatio_working_3-way'!X15=0),IF(Q15&gt;0,-Q15^(1/3),(-Q15)^(1/3)),'OddsRatio_working_3-way'!AM15-'OddsRatio_working_3-way'!R15/3)</f>
        <v>-0.60090442140205702</v>
      </c>
      <c r="AT15" s="11">
        <f>IF(('OddsRatio_working_3-way'!X15=0),IF(Q15&gt;0,-Q15^(1/3),(-Q15)^(1/3)),'OddsRatio_working_3-way'!AN15-'OddsRatio_working_3-way'!R15/3)</f>
        <v>-0.46540775373527982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2.13</v>
      </c>
      <c r="B16" s="4">
        <f>IF('True_Odds_Calculator_3-way'!B17="","",'True_Odds_Calculator_3-way'!B17)</f>
        <v>3.57</v>
      </c>
      <c r="C16" s="4">
        <f>IF('True_Odds_Calculator_3-way'!C17="","",'True_Odds_Calculator_3-way'!C17)</f>
        <v>3.51</v>
      </c>
      <c r="D16" s="9">
        <f t="shared" si="13"/>
        <v>0.45627489189167664</v>
      </c>
      <c r="E16" s="9">
        <f t="shared" si="14"/>
        <v>0.26952445831657534</v>
      </c>
      <c r="F16" s="9">
        <f t="shared" si="15"/>
        <v>0.27420064979174824</v>
      </c>
      <c r="G16" s="9">
        <f t="shared" si="16"/>
        <v>1.0545674780566232</v>
      </c>
      <c r="H16" s="9">
        <f t="shared" si="17"/>
        <v>2.1916612502039849</v>
      </c>
      <c r="I16" s="9">
        <f t="shared" si="18"/>
        <v>3.7102384186055204</v>
      </c>
      <c r="J16" s="9">
        <f t="shared" si="19"/>
        <v>3.6469643699221237</v>
      </c>
      <c r="K16" s="11">
        <f t="shared" si="20"/>
        <v>0.46948356807511737</v>
      </c>
      <c r="L16" s="11">
        <f t="shared" si="21"/>
        <v>0.28011204481792717</v>
      </c>
      <c r="M16" s="11">
        <f t="shared" si="22"/>
        <v>0.28490028490028491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-0.27310544083074706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0.23266800400188969</v>
      </c>
      <c r="Q16" s="11">
        <f>2*'OddsRatio_working_3-way'!K16*'OddsRatio_working_3-way'!L16*'OddsRatio_working_3-way'!M16</f>
        <v>7.4933334622186695E-2</v>
      </c>
      <c r="R16" s="11">
        <f t="shared" si="23"/>
        <v>0</v>
      </c>
      <c r="S16" s="11">
        <f t="shared" si="24"/>
        <v>-0.85193470805322458</v>
      </c>
      <c r="T16" s="11">
        <f t="shared" si="25"/>
        <v>-0.27437510726351838</v>
      </c>
      <c r="U16" s="11">
        <f>'OddsRatio_working_3-way'!S16-'OddsRatio_working_3-way'!R16^2/3</f>
        <v>-0.85193470805322458</v>
      </c>
      <c r="V16" s="11">
        <f>'OddsRatio_working_3-way'!S16*'OddsRatio_working_3-way'!R16/3-2*'OddsRatio_working_3-way'!R16^3/27-'OddsRatio_working_3-way'!T16</f>
        <v>0.27437510726351838</v>
      </c>
      <c r="W16" s="11">
        <f>'OddsRatio_working_3-way'!V16^2+4*'OddsRatio_working_3-way'!U16^3/27</f>
        <v>-1.6322453379325585E-2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0.15133088982854162</v>
      </c>
      <c r="Y16" s="11">
        <f>IF('OddsRatio_working_3-way'!W16&gt;=0,IF('OddsRatio_working_3-way'!V16+SQRT('OddsRatio_working_3-way'!W16)&gt;0,0,PI()),ACOS('OddsRatio_working_3-way'!V16/(2*'OddsRatio_working_3-way'!X16)))</f>
        <v>0.43578176277148972</v>
      </c>
      <c r="Z16" s="11">
        <f>'OddsRatio_working_3-way'!X16^(1/3)*COS('OddsRatio_working_3-way'!Y16/3)</f>
        <v>0.5272837390283116</v>
      </c>
      <c r="AA16" s="11">
        <f>'OddsRatio_working_3-way'!X16^(1/3)*COS(('OddsRatio_working_3-way'!Y16+2*PI())/3)</f>
        <v>-0.33044434649329657</v>
      </c>
      <c r="AB16" s="11">
        <f>'OddsRatio_working_3-way'!X16^(1/3)*COS(('OddsRatio_working_3-way'!Y16+4*PI())/3)</f>
        <v>-0.1968393925350152</v>
      </c>
      <c r="AC16" s="11">
        <f>'OddsRatio_working_3-way'!X16^(1/3)*SIN('OddsRatio_working_3-way'!Y16/3)</f>
        <v>7.7136856132881446E-2</v>
      </c>
      <c r="AD16" s="11">
        <f>'OddsRatio_working_3-way'!X16^(1/3)*SIN(('OddsRatio_working_3-way'!Y16+2*PI())/3)</f>
        <v>0.41807268493452149</v>
      </c>
      <c r="AE16" s="11">
        <f>'OddsRatio_working_3-way'!X16^(1/3)*SIN(('OddsRatio_working_3-way'!Y16+4*PI())/3)</f>
        <v>-0.49520954106740284</v>
      </c>
      <c r="AF16" s="11">
        <f>-'OddsRatio_working_3-way'!U16/(3*'OddsRatio_working_3-way'!X16^(1/3))*COS(('OddsRatio_working_3-way'!Y16)/3)</f>
        <v>0.5272837390283116</v>
      </c>
      <c r="AG16" s="11">
        <f>-'OddsRatio_working_3-way'!U16/(3*'OddsRatio_working_3-way'!X16^(1/3))*COS(('OddsRatio_working_3-way'!Y16+2*PI())/3)</f>
        <v>-0.33044434649329657</v>
      </c>
      <c r="AH16" s="11">
        <f>-'OddsRatio_working_3-way'!U16/(3*'OddsRatio_working_3-way'!X16^(1/3))*COS(('OddsRatio_working_3-way'!Y16+4*PI())/3)</f>
        <v>-0.1968393925350152</v>
      </c>
      <c r="AI16" s="11">
        <f>'OddsRatio_working_3-way'!U16/(3*'OddsRatio_working_3-way'!X16^(1/3))*SIN(('OddsRatio_working_3-way'!Y16)/3)</f>
        <v>-7.7136856132881446E-2</v>
      </c>
      <c r="AJ16" s="11">
        <f>'OddsRatio_working_3-way'!U16/(3*'OddsRatio_working_3-way'!X16^(1/3))*SIN(('OddsRatio_working_3-way'!Y16+2*PI())/3)</f>
        <v>-0.41807268493452149</v>
      </c>
      <c r="AK16" s="11">
        <f>'OddsRatio_working_3-way'!U16/(3*'OddsRatio_working_3-way'!X16^(1/3))*SIN(('OddsRatio_working_3-way'!Y16+4*PI())/3)</f>
        <v>0.49520954106740284</v>
      </c>
      <c r="AL16" s="11">
        <f>'OddsRatio_working_3-way'!Z16+'OddsRatio_working_3-way'!AF16</f>
        <v>1.0545674780566232</v>
      </c>
      <c r="AM16" s="11">
        <f>'OddsRatio_working_3-way'!AA16+'OddsRatio_working_3-way'!AG16</f>
        <v>-0.66088869298659314</v>
      </c>
      <c r="AN16" s="11">
        <f>'OddsRatio_working_3-way'!AB16+'OddsRatio_working_3-way'!AH16</f>
        <v>-0.3936787850700304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1.0545674780566232</v>
      </c>
      <c r="AS16" s="11">
        <f>IF(('OddsRatio_working_3-way'!X16=0),IF(Q16&gt;0,-Q16^(1/3),(-Q16)^(1/3)),'OddsRatio_working_3-way'!AM16-'OddsRatio_working_3-way'!R16/3)</f>
        <v>-0.66088869298659314</v>
      </c>
      <c r="AT16" s="11">
        <f>IF(('OddsRatio_working_3-way'!X16=0),IF(Q16&gt;0,-Q16^(1/3),(-Q16)^(1/3)),'OddsRatio_working_3-way'!AN16-'OddsRatio_working_3-way'!R16/3)</f>
        <v>-0.3936787850700304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3.3</v>
      </c>
      <c r="B17" s="4">
        <f>IF('True_Odds_Calculator_3-way'!B18="","",'True_Odds_Calculator_3-way'!B18)</f>
        <v>3.5</v>
      </c>
      <c r="C17" s="4">
        <f>IF('True_Odds_Calculator_3-way'!C18="","",'True_Odds_Calculator_3-way'!C18)</f>
        <v>2.25</v>
      </c>
      <c r="D17" s="9">
        <f t="shared" si="13"/>
        <v>0.29247014392256437</v>
      </c>
      <c r="E17" s="9">
        <f t="shared" si="14"/>
        <v>0.27551901938908963</v>
      </c>
      <c r="F17" s="9">
        <f t="shared" si="15"/>
        <v>0.432010836688346</v>
      </c>
      <c r="G17" s="9">
        <f t="shared" si="16"/>
        <v>1.0518053994490941</v>
      </c>
      <c r="H17" s="9">
        <f t="shared" si="17"/>
        <v>3.4191524187329159</v>
      </c>
      <c r="I17" s="9">
        <f t="shared" si="18"/>
        <v>3.6295134986227358</v>
      </c>
      <c r="J17" s="9">
        <f t="shared" si="19"/>
        <v>2.3147567493113677</v>
      </c>
      <c r="K17" s="11">
        <f t="shared" si="20"/>
        <v>0.30303030303030304</v>
      </c>
      <c r="L17" s="11">
        <f t="shared" si="21"/>
        <v>0.2857142857142857</v>
      </c>
      <c r="M17" s="11">
        <f t="shared" si="22"/>
        <v>0.44444444444444442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-0.27657527657527659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0.23280423280423279</v>
      </c>
      <c r="Q17" s="11">
        <f>2*'OddsRatio_working_3-way'!K17*'OddsRatio_working_3-way'!L17*'OddsRatio_working_3-way'!M17</f>
        <v>7.6960076960076951E-2</v>
      </c>
      <c r="R17" s="11">
        <f t="shared" si="23"/>
        <v>0</v>
      </c>
      <c r="S17" s="11">
        <f t="shared" si="24"/>
        <v>-0.84173913043478255</v>
      </c>
      <c r="T17" s="11">
        <f t="shared" si="25"/>
        <v>-0.27826086956521734</v>
      </c>
      <c r="U17" s="11">
        <f>'OddsRatio_working_3-way'!S17-'OddsRatio_working_3-way'!R17^2/3</f>
        <v>-0.84173913043478255</v>
      </c>
      <c r="V17" s="11">
        <f>'OddsRatio_working_3-way'!S17*'OddsRatio_working_3-way'!R17/3-2*'OddsRatio_working_3-way'!R17^3/27-'OddsRatio_working_3-way'!T17</f>
        <v>0.27826086956521734</v>
      </c>
      <c r="W17" s="11">
        <f>'OddsRatio_working_3-way'!V17^2+4*'OddsRatio_working_3-way'!U17^3/27</f>
        <v>-1.0925409726978572E-2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0.14862244216316178</v>
      </c>
      <c r="Y17" s="11">
        <f>IF('OddsRatio_working_3-way'!W17&gt;=0,IF('OddsRatio_working_3-way'!V17+SQRT('OddsRatio_working_3-way'!W17)&gt;0,0,PI()),ACOS('OddsRatio_working_3-way'!V17/(2*'OddsRatio_working_3-way'!X17)))</f>
        <v>0.3593277797978387</v>
      </c>
      <c r="Z17" s="11">
        <f>'OddsRatio_working_3-way'!X17^(1/3)*COS('OddsRatio_working_3-way'!Y17/3)</f>
        <v>0.52590269972454706</v>
      </c>
      <c r="AA17" s="11">
        <f>'OddsRatio_working_3-way'!X17^(1/3)*COS(('OddsRatio_working_3-way'!Y17+2*PI())/3)</f>
        <v>-0.31776508377559409</v>
      </c>
      <c r="AB17" s="11">
        <f>'OddsRatio_working_3-way'!X17^(1/3)*COS(('OddsRatio_working_3-way'!Y17+4*PI())/3)</f>
        <v>-0.20813761594895303</v>
      </c>
      <c r="AC17" s="11">
        <f>'OddsRatio_working_3-way'!X17^(1/3)*SIN('OddsRatio_working_3-way'!Y17/3)</f>
        <v>6.3293448060288388E-2</v>
      </c>
      <c r="AD17" s="11">
        <f>'OddsRatio_working_3-way'!X17^(1/3)*SIN(('OddsRatio_working_3-way'!Y17+2*PI())/3)</f>
        <v>0.42379837385013308</v>
      </c>
      <c r="AE17" s="11">
        <f>'OddsRatio_working_3-way'!X17^(1/3)*SIN(('OddsRatio_working_3-way'!Y17+4*PI())/3)</f>
        <v>-0.48709182191042139</v>
      </c>
      <c r="AF17" s="11">
        <f>-'OddsRatio_working_3-way'!U17/(3*'OddsRatio_working_3-way'!X17^(1/3))*COS(('OddsRatio_working_3-way'!Y17)/3)</f>
        <v>0.52590269972454706</v>
      </c>
      <c r="AG17" s="11">
        <f>-'OddsRatio_working_3-way'!U17/(3*'OddsRatio_working_3-way'!X17^(1/3))*COS(('OddsRatio_working_3-way'!Y17+2*PI())/3)</f>
        <v>-0.31776508377559409</v>
      </c>
      <c r="AH17" s="11">
        <f>-'OddsRatio_working_3-way'!U17/(3*'OddsRatio_working_3-way'!X17^(1/3))*COS(('OddsRatio_working_3-way'!Y17+4*PI())/3)</f>
        <v>-0.20813761594895303</v>
      </c>
      <c r="AI17" s="11">
        <f>'OddsRatio_working_3-way'!U17/(3*'OddsRatio_working_3-way'!X17^(1/3))*SIN(('OddsRatio_working_3-way'!Y17)/3)</f>
        <v>-6.3293448060288388E-2</v>
      </c>
      <c r="AJ17" s="11">
        <f>'OddsRatio_working_3-way'!U17/(3*'OddsRatio_working_3-way'!X17^(1/3))*SIN(('OddsRatio_working_3-way'!Y17+2*PI())/3)</f>
        <v>-0.42379837385013308</v>
      </c>
      <c r="AK17" s="11">
        <f>'OddsRatio_working_3-way'!U17/(3*'OddsRatio_working_3-way'!X17^(1/3))*SIN(('OddsRatio_working_3-way'!Y17+4*PI())/3)</f>
        <v>0.48709182191042139</v>
      </c>
      <c r="AL17" s="11">
        <f>'OddsRatio_working_3-way'!Z17+'OddsRatio_working_3-way'!AF17</f>
        <v>1.0518053994490941</v>
      </c>
      <c r="AM17" s="11">
        <f>'OddsRatio_working_3-way'!AA17+'OddsRatio_working_3-way'!AG17</f>
        <v>-0.63553016755118819</v>
      </c>
      <c r="AN17" s="11">
        <f>'OddsRatio_working_3-way'!AB17+'OddsRatio_working_3-way'!AH17</f>
        <v>-0.41627523189790605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1.0518053994490941</v>
      </c>
      <c r="AS17" s="11">
        <f>IF(('OddsRatio_working_3-way'!X17=0),IF(Q17&gt;0,-Q17^(1/3),(-Q17)^(1/3)),'OddsRatio_working_3-way'!AM17-'OddsRatio_working_3-way'!R17/3)</f>
        <v>-0.63553016755118819</v>
      </c>
      <c r="AT17" s="11">
        <f>IF(('OddsRatio_working_3-way'!X17=0),IF(Q17&gt;0,-Q17^(1/3),(-Q17)^(1/3)),'OddsRatio_working_3-way'!AN17-'OddsRatio_working_3-way'!R17/3)</f>
        <v>-0.41627523189790605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1.92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4.3499999999999996</v>
      </c>
      <c r="D18" s="9">
        <f t="shared" si="13"/>
        <v>0.50265730287179866</v>
      </c>
      <c r="E18" s="9">
        <f t="shared" si="14"/>
        <v>0.28008386228998061</v>
      </c>
      <c r="F18" s="9">
        <f t="shared" si="15"/>
        <v>0.21725883483822064</v>
      </c>
      <c r="G18" s="9">
        <f t="shared" si="16"/>
        <v>1.0754641086368613</v>
      </c>
      <c r="H18" s="9">
        <f t="shared" si="17"/>
        <v>1.9894269799459119</v>
      </c>
      <c r="I18" s="9">
        <f t="shared" si="18"/>
        <v>3.5703592196420981</v>
      </c>
      <c r="J18" s="9">
        <f t="shared" si="19"/>
        <v>4.6028047639334844</v>
      </c>
      <c r="K18" s="11">
        <f t="shared" si="20"/>
        <v>0.52083333333333337</v>
      </c>
      <c r="L18" s="11">
        <f t="shared" si="21"/>
        <v>0.29498525073746312</v>
      </c>
      <c r="M18" s="11">
        <f t="shared" si="22"/>
        <v>0.22988505747126439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-0.26015989669865158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0.23522530770013231</v>
      </c>
      <c r="Q18" s="11">
        <f>2*'OddsRatio_working_3-way'!K18*'OddsRatio_working_3-way'!L18*'OddsRatio_working_3-way'!M18</f>
        <v>7.0638230540580271E-2</v>
      </c>
      <c r="R18" s="11">
        <f t="shared" si="23"/>
        <v>0</v>
      </c>
      <c r="S18" s="11">
        <f t="shared" si="24"/>
        <v>-0.9041566770477254</v>
      </c>
      <c r="T18" s="11">
        <f t="shared" si="25"/>
        <v>-0.27151852163595358</v>
      </c>
      <c r="U18" s="11">
        <f>'OddsRatio_working_3-way'!S18-'OddsRatio_working_3-way'!R18^2/3</f>
        <v>-0.9041566770477254</v>
      </c>
      <c r="V18" s="11">
        <f>'OddsRatio_working_3-way'!S18*'OddsRatio_working_3-way'!R18/3-2*'OddsRatio_working_3-way'!R18^3/27-'OddsRatio_working_3-way'!T18</f>
        <v>0.27151852163595358</v>
      </c>
      <c r="W18" s="11">
        <f>'OddsRatio_working_3-way'!V18^2+4*'OddsRatio_working_3-way'!U18^3/27</f>
        <v>-3.5781017971278486E-2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0.16545643351245992</v>
      </c>
      <c r="Y18" s="11">
        <f>IF('OddsRatio_working_3-way'!W18&gt;=0,IF('OddsRatio_working_3-way'!V18+SQRT('OddsRatio_working_3-way'!W18)&gt;0,0,PI()),ACOS('OddsRatio_working_3-way'!V18/(2*'OddsRatio_working_3-way'!X18)))</f>
        <v>0.60848732545923623</v>
      </c>
      <c r="Z18" s="11">
        <f>'OddsRatio_working_3-way'!X18^(1/3)*COS('OddsRatio_working_3-way'!Y18/3)</f>
        <v>0.53773205431843063</v>
      </c>
      <c r="AA18" s="11">
        <f>'OddsRatio_working_3-way'!X18^(1/3)*COS(('OddsRatio_working_3-way'!Y18+2*PI())/3)</f>
        <v>-0.36463840094618827</v>
      </c>
      <c r="AB18" s="11">
        <f>'OddsRatio_working_3-way'!X18^(1/3)*COS(('OddsRatio_working_3-way'!Y18+4*PI())/3)</f>
        <v>-0.17309365337224245</v>
      </c>
      <c r="AC18" s="11">
        <f>'OddsRatio_working_3-way'!X18^(1/3)*SIN('OddsRatio_working_3-way'!Y18/3)</f>
        <v>0.11058841157367669</v>
      </c>
      <c r="AD18" s="11">
        <f>'OddsRatio_working_3-way'!X18^(1/3)*SIN(('OddsRatio_working_3-way'!Y18+2*PI())/3)</f>
        <v>0.41039541368211618</v>
      </c>
      <c r="AE18" s="11">
        <f>'OddsRatio_working_3-way'!X18^(1/3)*SIN(('OddsRatio_working_3-way'!Y18+4*PI())/3)</f>
        <v>-0.52098382525579279</v>
      </c>
      <c r="AF18" s="11">
        <f>-'OddsRatio_working_3-way'!U18/(3*'OddsRatio_working_3-way'!X18^(1/3))*COS(('OddsRatio_working_3-way'!Y18)/3)</f>
        <v>0.53773205431843063</v>
      </c>
      <c r="AG18" s="11">
        <f>-'OddsRatio_working_3-way'!U18/(3*'OddsRatio_working_3-way'!X18^(1/3))*COS(('OddsRatio_working_3-way'!Y18+2*PI())/3)</f>
        <v>-0.36463840094618827</v>
      </c>
      <c r="AH18" s="11">
        <f>-'OddsRatio_working_3-way'!U18/(3*'OddsRatio_working_3-way'!X18^(1/3))*COS(('OddsRatio_working_3-way'!Y18+4*PI())/3)</f>
        <v>-0.17309365337224245</v>
      </c>
      <c r="AI18" s="11">
        <f>'OddsRatio_working_3-way'!U18/(3*'OddsRatio_working_3-way'!X18^(1/3))*SIN(('OddsRatio_working_3-way'!Y18)/3)</f>
        <v>-0.11058841157367669</v>
      </c>
      <c r="AJ18" s="11">
        <f>'OddsRatio_working_3-way'!U18/(3*'OddsRatio_working_3-way'!X18^(1/3))*SIN(('OddsRatio_working_3-way'!Y18+2*PI())/3)</f>
        <v>-0.41039541368211618</v>
      </c>
      <c r="AK18" s="11">
        <f>'OddsRatio_working_3-way'!U18/(3*'OddsRatio_working_3-way'!X18^(1/3))*SIN(('OddsRatio_working_3-way'!Y18+4*PI())/3)</f>
        <v>0.52098382525579279</v>
      </c>
      <c r="AL18" s="11">
        <f>'OddsRatio_working_3-way'!Z18+'OddsRatio_working_3-way'!AF18</f>
        <v>1.0754641086368613</v>
      </c>
      <c r="AM18" s="11">
        <f>'OddsRatio_working_3-way'!AA18+'OddsRatio_working_3-way'!AG18</f>
        <v>-0.72927680189237654</v>
      </c>
      <c r="AN18" s="11">
        <f>'OddsRatio_working_3-way'!AB18+'OddsRatio_working_3-way'!AH18</f>
        <v>-0.34618730674448489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1.0754641086368613</v>
      </c>
      <c r="AS18" s="11">
        <f>IF(('OddsRatio_working_3-way'!X18=0),IF(Q18&gt;0,-Q18^(1/3),(-Q18)^(1/3)),'OddsRatio_working_3-way'!AM18-'OddsRatio_working_3-way'!R18/3)</f>
        <v>-0.72927680189237654</v>
      </c>
      <c r="AT18" s="11">
        <f>IF(('OddsRatio_working_3-way'!X18=0),IF(Q18&gt;0,-Q18^(1/3),(-Q18)^(1/3)),'OddsRatio_working_3-way'!AN18-'OddsRatio_working_3-way'!R18/3)</f>
        <v>-0.34618730674448489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2.62</v>
      </c>
      <c r="B19" s="4">
        <f>IF('True_Odds_Calculator_3-way'!B20="","",'True_Odds_Calculator_3-way'!B20)</f>
        <v>3.41</v>
      </c>
      <c r="C19" s="4">
        <f>IF('True_Odds_Calculator_3-way'!C20="","",'True_Odds_Calculator_3-way'!C20)</f>
        <v>2.71</v>
      </c>
      <c r="D19" s="9">
        <f t="shared" si="13"/>
        <v>0.36631085557533544</v>
      </c>
      <c r="E19" s="9">
        <f t="shared" si="14"/>
        <v>0.27983568313469287</v>
      </c>
      <c r="F19" s="9">
        <f t="shared" si="15"/>
        <v>0.35385346128997158</v>
      </c>
      <c r="G19" s="9">
        <f t="shared" si="16"/>
        <v>1.067852979457488</v>
      </c>
      <c r="H19" s="9">
        <f t="shared" si="17"/>
        <v>2.7299218267211307</v>
      </c>
      <c r="I19" s="9">
        <f t="shared" si="18"/>
        <v>3.5735256804925468</v>
      </c>
      <c r="J19" s="9">
        <f t="shared" si="19"/>
        <v>2.8260285948723052</v>
      </c>
      <c r="K19" s="11">
        <f t="shared" si="20"/>
        <v>0.38167938931297707</v>
      </c>
      <c r="L19" s="11">
        <f t="shared" si="21"/>
        <v>0.29325513196480935</v>
      </c>
      <c r="M19" s="11">
        <f t="shared" si="22"/>
        <v>0.36900369003690037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-0.27574218098519543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0.23707563976761292</v>
      </c>
      <c r="Q19" s="11">
        <f>2*'OddsRatio_working_3-way'!K19*'OddsRatio_working_3-way'!L19*'OddsRatio_working_3-way'!M19</f>
        <v>8.2604752532269315E-2</v>
      </c>
      <c r="R19" s="11">
        <f t="shared" si="23"/>
        <v>0</v>
      </c>
      <c r="S19" s="11">
        <f t="shared" si="24"/>
        <v>-0.859772846216595</v>
      </c>
      <c r="T19" s="11">
        <f t="shared" si="25"/>
        <v>-0.29957242028452785</v>
      </c>
      <c r="U19" s="11">
        <f>'OddsRatio_working_3-way'!S19-'OddsRatio_working_3-way'!R19^2/3</f>
        <v>-0.859772846216595</v>
      </c>
      <c r="V19" s="11">
        <f>'OddsRatio_working_3-way'!S19*'OddsRatio_working_3-way'!R19/3-2*'OddsRatio_working_3-way'!R19^3/27-'OddsRatio_working_3-way'!T19</f>
        <v>0.29957242028452785</v>
      </c>
      <c r="W19" s="11">
        <f>'OddsRatio_working_3-way'!V19^2+4*'OddsRatio_working_3-way'!U19^3/27</f>
        <v>-4.4122352713399371E-3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0.15342414271103957</v>
      </c>
      <c r="Y19" s="11">
        <f>IF('OddsRatio_working_3-way'!W19&gt;=0,IF('OddsRatio_working_3-way'!V19+SQRT('OddsRatio_working_3-way'!W19)&gt;0,0,PI()),ACOS('OddsRatio_working_3-way'!V19/(2*'OddsRatio_working_3-way'!X19)))</f>
        <v>0.21820132039633888</v>
      </c>
      <c r="Z19" s="11">
        <f>'OddsRatio_working_3-way'!X19^(1/3)*COS('OddsRatio_working_3-way'!Y19/3)</f>
        <v>0.53392648972874401</v>
      </c>
      <c r="AA19" s="11">
        <f>'OddsRatio_working_3-way'!X19^(1/3)*COS(('OddsRatio_working_3-way'!Y19+2*PI())/3)</f>
        <v>-0.30065433016308013</v>
      </c>
      <c r="AB19" s="11">
        <f>'OddsRatio_working_3-way'!X19^(1/3)*COS(('OddsRatio_working_3-way'!Y19+4*PI())/3)</f>
        <v>-0.23327215956566399</v>
      </c>
      <c r="AC19" s="11">
        <f>'OddsRatio_working_3-way'!X19^(1/3)*SIN('OddsRatio_working_3-way'!Y19/3)</f>
        <v>3.8903114332999443E-2</v>
      </c>
      <c r="AD19" s="11">
        <f>'OddsRatio_working_3-way'!X19^(1/3)*SIN(('OddsRatio_working_3-way'!Y19+2*PI())/3)</f>
        <v>0.44294234669204369</v>
      </c>
      <c r="AE19" s="11">
        <f>'OddsRatio_working_3-way'!X19^(1/3)*SIN(('OddsRatio_working_3-way'!Y19+4*PI())/3)</f>
        <v>-0.48184546102504316</v>
      </c>
      <c r="AF19" s="11">
        <f>-'OddsRatio_working_3-way'!U19/(3*'OddsRatio_working_3-way'!X19^(1/3))*COS(('OddsRatio_working_3-way'!Y19)/3)</f>
        <v>0.53392648972874401</v>
      </c>
      <c r="AG19" s="11">
        <f>-'OddsRatio_working_3-way'!U19/(3*'OddsRatio_working_3-way'!X19^(1/3))*COS(('OddsRatio_working_3-way'!Y19+2*PI())/3)</f>
        <v>-0.30065433016308013</v>
      </c>
      <c r="AH19" s="11">
        <f>-'OddsRatio_working_3-way'!U19/(3*'OddsRatio_working_3-way'!X19^(1/3))*COS(('OddsRatio_working_3-way'!Y19+4*PI())/3)</f>
        <v>-0.23327215956566399</v>
      </c>
      <c r="AI19" s="11">
        <f>'OddsRatio_working_3-way'!U19/(3*'OddsRatio_working_3-way'!X19^(1/3))*SIN(('OddsRatio_working_3-way'!Y19)/3)</f>
        <v>-3.8903114332999443E-2</v>
      </c>
      <c r="AJ19" s="11">
        <f>'OddsRatio_working_3-way'!U19/(3*'OddsRatio_working_3-way'!X19^(1/3))*SIN(('OddsRatio_working_3-way'!Y19+2*PI())/3)</f>
        <v>-0.44294234669204369</v>
      </c>
      <c r="AK19" s="11">
        <f>'OddsRatio_working_3-way'!U19/(3*'OddsRatio_working_3-way'!X19^(1/3))*SIN(('OddsRatio_working_3-way'!Y19+4*PI())/3)</f>
        <v>0.48184546102504316</v>
      </c>
      <c r="AL19" s="11">
        <f>'OddsRatio_working_3-way'!Z19+'OddsRatio_working_3-way'!AF19</f>
        <v>1.067852979457488</v>
      </c>
      <c r="AM19" s="11">
        <f>'OddsRatio_working_3-way'!AA19+'OddsRatio_working_3-way'!AG19</f>
        <v>-0.60130866032616026</v>
      </c>
      <c r="AN19" s="11">
        <f>'OddsRatio_working_3-way'!AB19+'OddsRatio_working_3-way'!AH19</f>
        <v>-0.46654431913132799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1.067852979457488</v>
      </c>
      <c r="AS19" s="11">
        <f>IF(('OddsRatio_working_3-way'!X19=0),IF(Q19&gt;0,-Q19^(1/3),(-Q19)^(1/3)),'OddsRatio_working_3-way'!AM19-'OddsRatio_working_3-way'!R19/3)</f>
        <v>-0.60130866032616026</v>
      </c>
      <c r="AT19" s="11">
        <f>IF(('OddsRatio_working_3-way'!X19=0),IF(Q19&gt;0,-Q19^(1/3),(-Q19)^(1/3)),'OddsRatio_working_3-way'!AN19-'OddsRatio_working_3-way'!R19/3)</f>
        <v>-0.46654431913132799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2.97</v>
      </c>
      <c r="B20" s="4">
        <f>IF('True_Odds_Calculator_3-way'!B21="","",'True_Odds_Calculator_3-way'!B21)</f>
        <v>3.23</v>
      </c>
      <c r="C20" s="4">
        <f>IF('True_Odds_Calculator_3-way'!C21="","",'True_Odds_Calculator_3-way'!C21)</f>
        <v>2.59</v>
      </c>
      <c r="D20" s="9">
        <f t="shared" si="13"/>
        <v>0.32597127271712723</v>
      </c>
      <c r="E20" s="9">
        <f t="shared" si="14"/>
        <v>0.29934234464990683</v>
      </c>
      <c r="F20" s="9">
        <f t="shared" si="15"/>
        <v>0.37468638263296589</v>
      </c>
      <c r="G20" s="9">
        <f t="shared" si="16"/>
        <v>1.049621824710405</v>
      </c>
      <c r="H20" s="9">
        <f t="shared" si="17"/>
        <v>3.0677549946794986</v>
      </c>
      <c r="I20" s="9">
        <f t="shared" si="18"/>
        <v>3.3406566691042028</v>
      </c>
      <c r="J20" s="9">
        <f t="shared" si="19"/>
        <v>2.6688987012895447</v>
      </c>
      <c r="K20" s="11">
        <f t="shared" si="20"/>
        <v>0.33670033670033667</v>
      </c>
      <c r="L20" s="11">
        <f t="shared" si="21"/>
        <v>0.30959752321981426</v>
      </c>
      <c r="M20" s="11">
        <f t="shared" si="22"/>
        <v>0.38610038610038611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-0.28113147927389426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0.2330342887618429</v>
      </c>
      <c r="Q20" s="11">
        <f>2*'OddsRatio_working_3-way'!K20*'OddsRatio_working_3-way'!L20*'OddsRatio_working_3-way'!M20</f>
        <v>8.0495436532588227E-2</v>
      </c>
      <c r="R20" s="11">
        <f t="shared" si="23"/>
        <v>0</v>
      </c>
      <c r="S20" s="11">
        <f t="shared" si="24"/>
        <v>-0.82891567092992691</v>
      </c>
      <c r="T20" s="11">
        <f t="shared" si="25"/>
        <v>-0.28632665662519069</v>
      </c>
      <c r="U20" s="11">
        <f>'OddsRatio_working_3-way'!S20-'OddsRatio_working_3-way'!R20^2/3</f>
        <v>-0.82891567092992691</v>
      </c>
      <c r="V20" s="11">
        <f>'OddsRatio_working_3-way'!S20*'OddsRatio_working_3-way'!R20/3-2*'OddsRatio_working_3-way'!R20^3/27-'OddsRatio_working_3-way'!T20</f>
        <v>0.28632665662519069</v>
      </c>
      <c r="W20" s="11">
        <f>'OddsRatio_working_3-way'!V20^2+4*'OddsRatio_working_3-way'!U20^3/27</f>
        <v>-2.3946669654096309E-3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0.14523913148629186</v>
      </c>
      <c r="Y20" s="11">
        <f>IF('OddsRatio_working_3-way'!W20&gt;=0,IF('OddsRatio_working_3-way'!V20+SQRT('OddsRatio_working_3-way'!W20)&gt;0,0,PI()),ACOS('OddsRatio_working_3-way'!V20/(2*'OddsRatio_working_3-way'!X20)))</f>
        <v>0.16927190382500856</v>
      </c>
      <c r="Z20" s="11">
        <f>'OddsRatio_working_3-way'!X20^(1/3)*COS('OddsRatio_working_3-way'!Y20/3)</f>
        <v>0.5248109123552025</v>
      </c>
      <c r="AA20" s="11">
        <f>'OddsRatio_working_3-way'!X20^(1/3)*COS(('OddsRatio_working_3-way'!Y20+2*PI())/3)</f>
        <v>-0.28807737541159639</v>
      </c>
      <c r="AB20" s="11">
        <f>'OddsRatio_working_3-way'!X20^(1/3)*COS(('OddsRatio_working_3-way'!Y20+4*PI())/3)</f>
        <v>-0.23673353694360622</v>
      </c>
      <c r="AC20" s="11">
        <f>'OddsRatio_working_3-way'!X20^(1/3)*SIN('OddsRatio_working_3-way'!Y20/3)</f>
        <v>2.9643378960722902E-2</v>
      </c>
      <c r="AD20" s="11">
        <f>'OddsRatio_working_3-way'!X20^(1/3)*SIN(('OddsRatio_working_3-way'!Y20+2*PI())/3)</f>
        <v>0.43967789280253244</v>
      </c>
      <c r="AE20" s="11">
        <f>'OddsRatio_working_3-way'!X20^(1/3)*SIN(('OddsRatio_working_3-way'!Y20+4*PI())/3)</f>
        <v>-0.46932127176325522</v>
      </c>
      <c r="AF20" s="11">
        <f>-'OddsRatio_working_3-way'!U20/(3*'OddsRatio_working_3-way'!X20^(1/3))*COS(('OddsRatio_working_3-way'!Y20)/3)</f>
        <v>0.52481091235520239</v>
      </c>
      <c r="AG20" s="11">
        <f>-'OddsRatio_working_3-way'!U20/(3*'OddsRatio_working_3-way'!X20^(1/3))*COS(('OddsRatio_working_3-way'!Y20+2*PI())/3)</f>
        <v>-0.28807737541159634</v>
      </c>
      <c r="AH20" s="11">
        <f>-'OddsRatio_working_3-way'!U20/(3*'OddsRatio_working_3-way'!X20^(1/3))*COS(('OddsRatio_working_3-way'!Y20+4*PI())/3)</f>
        <v>-0.23673353694360619</v>
      </c>
      <c r="AI20" s="11">
        <f>'OddsRatio_working_3-way'!U20/(3*'OddsRatio_working_3-way'!X20^(1/3))*SIN(('OddsRatio_working_3-way'!Y20)/3)</f>
        <v>-2.9643378960722895E-2</v>
      </c>
      <c r="AJ20" s="11">
        <f>'OddsRatio_working_3-way'!U20/(3*'OddsRatio_working_3-way'!X20^(1/3))*SIN(('OddsRatio_working_3-way'!Y20+2*PI())/3)</f>
        <v>-0.43967789280253239</v>
      </c>
      <c r="AK20" s="11">
        <f>'OddsRatio_working_3-way'!U20/(3*'OddsRatio_working_3-way'!X20^(1/3))*SIN(('OddsRatio_working_3-way'!Y20+4*PI())/3)</f>
        <v>0.46932127176325511</v>
      </c>
      <c r="AL20" s="11">
        <f>'OddsRatio_working_3-way'!Z20+'OddsRatio_working_3-way'!AF20</f>
        <v>1.049621824710405</v>
      </c>
      <c r="AM20" s="11">
        <f>'OddsRatio_working_3-way'!AA20+'OddsRatio_working_3-way'!AG20</f>
        <v>-0.57615475082319278</v>
      </c>
      <c r="AN20" s="11">
        <f>'OddsRatio_working_3-way'!AB20+'OddsRatio_working_3-way'!AH20</f>
        <v>-0.47346707388721243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1.049621824710405</v>
      </c>
      <c r="AS20" s="11">
        <f>IF(('OddsRatio_working_3-way'!X20=0),IF(Q20&gt;0,-Q20^(1/3),(-Q20)^(1/3)),'OddsRatio_working_3-way'!AM20-'OddsRatio_working_3-way'!R20/3)</f>
        <v>-0.57615475082319278</v>
      </c>
      <c r="AT20" s="11">
        <f>IF(('OddsRatio_working_3-way'!X20=0),IF(Q20&gt;0,-Q20^(1/3),(-Q20)^(1/3)),'OddsRatio_working_3-way'!AN20-'OddsRatio_working_3-way'!R20/3)</f>
        <v>-0.47346707388721243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2.95</v>
      </c>
      <c r="B21" s="4">
        <f>IF('True_Odds_Calculator_3-way'!B22="","",'True_Odds_Calculator_3-way'!B22)</f>
        <v>3.3</v>
      </c>
      <c r="C21" s="4">
        <f>IF('True_Odds_Calculator_3-way'!C22="","",'True_Odds_Calculator_3-way'!C22)</f>
        <v>2.5499999999999998</v>
      </c>
      <c r="D21" s="9">
        <f t="shared" si="13"/>
        <v>0.32762147157427129</v>
      </c>
      <c r="E21" s="9">
        <f t="shared" si="14"/>
        <v>0.29234081036631687</v>
      </c>
      <c r="F21" s="9">
        <f t="shared" si="15"/>
        <v>0.38003771805941172</v>
      </c>
      <c r="G21" s="9">
        <f t="shared" si="16"/>
        <v>1.0524630760612896</v>
      </c>
      <c r="H21" s="9">
        <f t="shared" si="17"/>
        <v>3.0523029983195151</v>
      </c>
      <c r="I21" s="9">
        <f t="shared" si="18"/>
        <v>3.4206650749409659</v>
      </c>
      <c r="J21" s="9">
        <f t="shared" si="19"/>
        <v>2.6313177678949984</v>
      </c>
      <c r="K21" s="11">
        <f t="shared" si="20"/>
        <v>0.33898305084745761</v>
      </c>
      <c r="L21" s="11">
        <f t="shared" si="21"/>
        <v>0.30303030303030304</v>
      </c>
      <c r="M21" s="11">
        <f t="shared" si="22"/>
        <v>0.39215686274509809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-0.2800386718631982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0.2336425068229655</v>
      </c>
      <c r="Q21" s="11">
        <f>2*'OddsRatio_working_3-way'!K21*'OddsRatio_working_3-way'!L21*'OddsRatio_working_3-way'!M21</f>
        <v>8.0566381663091546E-2</v>
      </c>
      <c r="R21" s="11">
        <f t="shared" si="23"/>
        <v>0</v>
      </c>
      <c r="S21" s="11">
        <f t="shared" si="24"/>
        <v>-0.83432229294781934</v>
      </c>
      <c r="T21" s="11">
        <f t="shared" si="25"/>
        <v>-0.28769734239579975</v>
      </c>
      <c r="U21" s="11">
        <f>'OddsRatio_working_3-way'!S21-'OddsRatio_working_3-way'!R21^2/3</f>
        <v>-0.83432229294781934</v>
      </c>
      <c r="V21" s="11">
        <f>'OddsRatio_working_3-way'!S21*'OddsRatio_working_3-way'!R21/3-2*'OddsRatio_working_3-way'!R21^3/27-'OddsRatio_working_3-way'!T21</f>
        <v>0.28769734239579975</v>
      </c>
      <c r="W21" s="11">
        <f>'OddsRatio_working_3-way'!V21^2+4*'OddsRatio_working_3-way'!U21^3/27</f>
        <v>-3.2697180382345314E-3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0.14666243457327491</v>
      </c>
      <c r="Y21" s="11">
        <f>IF('OddsRatio_working_3-way'!W21&gt;=0,IF('OddsRatio_working_3-way'!V21+SQRT('OddsRatio_working_3-way'!W21)&gt;0,0,PI()),ACOS('OddsRatio_working_3-way'!V21/(2*'OddsRatio_working_3-way'!X21)))</f>
        <v>0.19619870367901759</v>
      </c>
      <c r="Z21" s="11">
        <f>'OddsRatio_working_3-way'!X21^(1/3)*COS('OddsRatio_working_3-way'!Y21/3)</f>
        <v>0.52623153803064482</v>
      </c>
      <c r="AA21" s="11">
        <f>'OddsRatio_working_3-way'!X21^(1/3)*COS(('OddsRatio_working_3-way'!Y21+2*PI())/3)</f>
        <v>-0.29296287144388949</v>
      </c>
      <c r="AB21" s="11">
        <f>'OddsRatio_working_3-way'!X21^(1/3)*COS(('OddsRatio_working_3-way'!Y21+4*PI())/3)</f>
        <v>-0.23326866658675519</v>
      </c>
      <c r="AC21" s="11">
        <f>'OddsRatio_working_3-way'!X21^(1/3)*SIN('OddsRatio_working_3-way'!Y21/3)</f>
        <v>3.446446524332708E-2</v>
      </c>
      <c r="AD21" s="11">
        <f>'OddsRatio_working_3-way'!X21^(1/3)*SIN(('OddsRatio_working_3-way'!Y21+2*PI())/3)</f>
        <v>0.43849764758543175</v>
      </c>
      <c r="AE21" s="11">
        <f>'OddsRatio_working_3-way'!X21^(1/3)*SIN(('OddsRatio_working_3-way'!Y21+4*PI())/3)</f>
        <v>-0.47296211282875894</v>
      </c>
      <c r="AF21" s="11">
        <f>-'OddsRatio_working_3-way'!U21/(3*'OddsRatio_working_3-way'!X21^(1/3))*COS(('OddsRatio_working_3-way'!Y21)/3)</f>
        <v>0.52623153803064482</v>
      </c>
      <c r="AG21" s="11">
        <f>-'OddsRatio_working_3-way'!U21/(3*'OddsRatio_working_3-way'!X21^(1/3))*COS(('OddsRatio_working_3-way'!Y21+2*PI())/3)</f>
        <v>-0.29296287144388949</v>
      </c>
      <c r="AH21" s="11">
        <f>-'OddsRatio_working_3-way'!U21/(3*'OddsRatio_working_3-way'!X21^(1/3))*COS(('OddsRatio_working_3-way'!Y21+4*PI())/3)</f>
        <v>-0.23326866658675519</v>
      </c>
      <c r="AI21" s="11">
        <f>'OddsRatio_working_3-way'!U21/(3*'OddsRatio_working_3-way'!X21^(1/3))*SIN(('OddsRatio_working_3-way'!Y21)/3)</f>
        <v>-3.446446524332708E-2</v>
      </c>
      <c r="AJ21" s="11">
        <f>'OddsRatio_working_3-way'!U21/(3*'OddsRatio_working_3-way'!X21^(1/3))*SIN(('OddsRatio_working_3-way'!Y21+2*PI())/3)</f>
        <v>-0.43849764758543175</v>
      </c>
      <c r="AK21" s="11">
        <f>'OddsRatio_working_3-way'!U21/(3*'OddsRatio_working_3-way'!X21^(1/3))*SIN(('OddsRatio_working_3-way'!Y21+4*PI())/3)</f>
        <v>0.47296211282875894</v>
      </c>
      <c r="AL21" s="11">
        <f>'OddsRatio_working_3-way'!Z21+'OddsRatio_working_3-way'!AF21</f>
        <v>1.0524630760612896</v>
      </c>
      <c r="AM21" s="11">
        <f>'OddsRatio_working_3-way'!AA21+'OddsRatio_working_3-way'!AG21</f>
        <v>-0.58592574288777899</v>
      </c>
      <c r="AN21" s="11">
        <f>'OddsRatio_working_3-way'!AB21+'OddsRatio_working_3-way'!AH21</f>
        <v>-0.46653733317351037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1.0524630760612896</v>
      </c>
      <c r="AS21" s="11">
        <f>IF(('OddsRatio_working_3-way'!X21=0),IF(Q21&gt;0,-Q21^(1/3),(-Q21)^(1/3)),'OddsRatio_working_3-way'!AM21-'OddsRatio_working_3-way'!R21/3)</f>
        <v>-0.58592574288777899</v>
      </c>
      <c r="AT21" s="11">
        <f>IF(('OddsRatio_working_3-way'!X21=0),IF(Q21&gt;0,-Q21^(1/3),(-Q21)^(1/3)),'OddsRatio_working_3-way'!AN21-'OddsRatio_working_3-way'!R21/3)</f>
        <v>-0.46653733317351037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2.23</v>
      </c>
      <c r="B22" s="4">
        <f>IF('True_Odds_Calculator_3-way'!B23="","",'True_Odds_Calculator_3-way'!B23)</f>
        <v>3.31</v>
      </c>
      <c r="C22" s="4">
        <f>IF('True_Odds_Calculator_3-way'!C23="","",'True_Odds_Calculator_3-way'!C23)</f>
        <v>3.53</v>
      </c>
      <c r="D22" s="9">
        <f t="shared" si="13"/>
        <v>0.43571205293658671</v>
      </c>
      <c r="E22" s="9">
        <f t="shared" si="14"/>
        <v>0.29135413620570333</v>
      </c>
      <c r="F22" s="9">
        <f t="shared" si="15"/>
        <v>0.27293381085770996</v>
      </c>
      <c r="G22" s="9">
        <f t="shared" si="16"/>
        <v>1.0529217302515406</v>
      </c>
      <c r="H22" s="9">
        <f t="shared" si="17"/>
        <v>2.2950937282093946</v>
      </c>
      <c r="I22" s="9">
        <f t="shared" si="18"/>
        <v>3.4322491968810591</v>
      </c>
      <c r="J22" s="9">
        <f t="shared" si="19"/>
        <v>3.6638919775363976</v>
      </c>
      <c r="K22" s="11">
        <f t="shared" si="20"/>
        <v>0.44843049327354262</v>
      </c>
      <c r="L22" s="11">
        <f t="shared" si="21"/>
        <v>0.30211480362537763</v>
      </c>
      <c r="M22" s="11">
        <f t="shared" si="22"/>
        <v>0.28328611898016998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-0.27588624634436254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0.23295987728579404</v>
      </c>
      <c r="Q22" s="11">
        <f>2*'OddsRatio_working_3-way'!K22*'OddsRatio_working_3-way'!L22*'OddsRatio_working_3-way'!M22</f>
        <v>7.6757784937658669E-2</v>
      </c>
      <c r="R22" s="11">
        <f t="shared" si="23"/>
        <v>0</v>
      </c>
      <c r="S22" s="11">
        <f t="shared" si="24"/>
        <v>-0.84440554892690223</v>
      </c>
      <c r="T22" s="11">
        <f t="shared" si="25"/>
        <v>-0.27822258613736484</v>
      </c>
      <c r="U22" s="11">
        <f>'OddsRatio_working_3-way'!S22-'OddsRatio_working_3-way'!R22^2/3</f>
        <v>-0.84440554892690223</v>
      </c>
      <c r="V22" s="11">
        <f>'OddsRatio_working_3-way'!S22*'OddsRatio_working_3-way'!R22/3-2*'OddsRatio_working_3-way'!R22^3/27-'OddsRatio_working_3-way'!T22</f>
        <v>0.27822258613736484</v>
      </c>
      <c r="W22" s="11">
        <f>'OddsRatio_working_3-way'!V22^2+4*'OddsRatio_working_3-way'!U22^3/27</f>
        <v>-1.1789031349073664E-2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0.14932919907542952</v>
      </c>
      <c r="Y22" s="11">
        <f>IF('OddsRatio_working_3-way'!W22&gt;=0,IF('OddsRatio_working_3-way'!V22+SQRT('OddsRatio_working_3-way'!W22)&gt;0,0,PI()),ACOS('OddsRatio_working_3-way'!V22/(2*'OddsRatio_working_3-way'!X22)))</f>
        <v>0.37207598765553151</v>
      </c>
      <c r="Z22" s="11">
        <f>'OddsRatio_working_3-way'!X22^(1/3)*COS('OddsRatio_working_3-way'!Y22/3)</f>
        <v>0.52646086512577017</v>
      </c>
      <c r="AA22" s="11">
        <f>'OddsRatio_working_3-way'!X22^(1/3)*COS(('OddsRatio_working_3-way'!Y22+2*PI())/3)</f>
        <v>-0.32006884694958937</v>
      </c>
      <c r="AB22" s="11">
        <f>'OddsRatio_working_3-way'!X22^(1/3)*COS(('OddsRatio_working_3-way'!Y22+4*PI())/3)</f>
        <v>-0.20639201817618091</v>
      </c>
      <c r="AC22" s="11">
        <f>'OddsRatio_working_3-way'!X22^(1/3)*SIN('OddsRatio_working_3-way'!Y22/3)</f>
        <v>6.563134769295044E-2</v>
      </c>
      <c r="AD22" s="11">
        <f>'OddsRatio_working_3-way'!X22^(1/3)*SIN(('OddsRatio_working_3-way'!Y22+2*PI())/3)</f>
        <v>0.42311280945077478</v>
      </c>
      <c r="AE22" s="11">
        <f>'OddsRatio_working_3-way'!X22^(1/3)*SIN(('OddsRatio_working_3-way'!Y22+4*PI())/3)</f>
        <v>-0.48874415714372521</v>
      </c>
      <c r="AF22" s="11">
        <f>-'OddsRatio_working_3-way'!U22/(3*'OddsRatio_working_3-way'!X22^(1/3))*COS(('OddsRatio_working_3-way'!Y22)/3)</f>
        <v>0.52646086512577028</v>
      </c>
      <c r="AG22" s="11">
        <f>-'OddsRatio_working_3-way'!U22/(3*'OddsRatio_working_3-way'!X22^(1/3))*COS(('OddsRatio_working_3-way'!Y22+2*PI())/3)</f>
        <v>-0.32006884694958943</v>
      </c>
      <c r="AH22" s="11">
        <f>-'OddsRatio_working_3-way'!U22/(3*'OddsRatio_working_3-way'!X22^(1/3))*COS(('OddsRatio_working_3-way'!Y22+4*PI())/3)</f>
        <v>-0.20639201817618097</v>
      </c>
      <c r="AI22" s="11">
        <f>'OddsRatio_working_3-way'!U22/(3*'OddsRatio_working_3-way'!X22^(1/3))*SIN(('OddsRatio_working_3-way'!Y22)/3)</f>
        <v>-6.5631347692950454E-2</v>
      </c>
      <c r="AJ22" s="11">
        <f>'OddsRatio_working_3-way'!U22/(3*'OddsRatio_working_3-way'!X22^(1/3))*SIN(('OddsRatio_working_3-way'!Y22+2*PI())/3)</f>
        <v>-0.4231128094507749</v>
      </c>
      <c r="AK22" s="11">
        <f>'OddsRatio_working_3-way'!U22/(3*'OddsRatio_working_3-way'!X22^(1/3))*SIN(('OddsRatio_working_3-way'!Y22+4*PI())/3)</f>
        <v>0.48874415714372532</v>
      </c>
      <c r="AL22" s="11">
        <f>'OddsRatio_working_3-way'!Z22+'OddsRatio_working_3-way'!AF22</f>
        <v>1.0529217302515406</v>
      </c>
      <c r="AM22" s="11">
        <f>'OddsRatio_working_3-way'!AA22+'OddsRatio_working_3-way'!AG22</f>
        <v>-0.64013769389917874</v>
      </c>
      <c r="AN22" s="11">
        <f>'OddsRatio_working_3-way'!AB22+'OddsRatio_working_3-way'!AH22</f>
        <v>-0.41278403635236188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1.0529217302515406</v>
      </c>
      <c r="AS22" s="11">
        <f>IF(('OddsRatio_working_3-way'!X22=0),IF(Q22&gt;0,-Q22^(1/3),(-Q22)^(1/3)),'OddsRatio_working_3-way'!AM22-'OddsRatio_working_3-way'!R22/3)</f>
        <v>-0.64013769389917874</v>
      </c>
      <c r="AT22" s="11">
        <f>IF(('OddsRatio_working_3-way'!X22=0),IF(Q22&gt;0,-Q22^(1/3),(-Q22)^(1/3)),'OddsRatio_working_3-way'!AN22-'OddsRatio_working_3-way'!R22/3)</f>
        <v>-0.41278403635236188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1.71</v>
      </c>
      <c r="B23" s="4">
        <f>IF('True_Odds_Calculator_3-way'!B24="","",'True_Odds_Calculator_3-way'!B24)</f>
        <v>3.8</v>
      </c>
      <c r="C23" s="4">
        <f>IF('True_Odds_Calculator_3-way'!C24="","",'True_Odds_Calculator_3-way'!C24)</f>
        <v>5.27</v>
      </c>
      <c r="D23" s="9">
        <f t="shared" si="13"/>
        <v>0.56908245922689127</v>
      </c>
      <c r="E23" s="9">
        <f t="shared" si="14"/>
        <v>0.25086558779999757</v>
      </c>
      <c r="F23" s="9">
        <f t="shared" si="15"/>
        <v>0.18005195297311119</v>
      </c>
      <c r="G23" s="9">
        <f t="shared" si="16"/>
        <v>1.0664994218754553</v>
      </c>
      <c r="H23" s="9">
        <f t="shared" si="17"/>
        <v>1.7572145895315732</v>
      </c>
      <c r="I23" s="9">
        <f t="shared" si="18"/>
        <v>3.9861983812512753</v>
      </c>
      <c r="J23" s="9">
        <f t="shared" si="19"/>
        <v>5.5539525314081937</v>
      </c>
      <c r="K23" s="11">
        <f t="shared" si="20"/>
        <v>0.58479532163742687</v>
      </c>
      <c r="L23" s="11">
        <f t="shared" si="21"/>
        <v>0.26315789473684209</v>
      </c>
      <c r="M23" s="11">
        <f t="shared" si="22"/>
        <v>0.18975332068311196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-0.2478871034906085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0.2271900330739629</v>
      </c>
      <c r="Q23" s="11">
        <f>2*'OddsRatio_working_3-way'!K23*'OddsRatio_working_3-way'!L23*'OddsRatio_working_3-way'!M23</f>
        <v>5.8403607474026446E-2</v>
      </c>
      <c r="R23" s="11">
        <f t="shared" si="23"/>
        <v>0</v>
      </c>
      <c r="S23" s="11">
        <f t="shared" si="24"/>
        <v>-0.91650606213392738</v>
      </c>
      <c r="T23" s="11">
        <f t="shared" si="25"/>
        <v>-0.23560567149972422</v>
      </c>
      <c r="U23" s="11">
        <f>'OddsRatio_working_3-way'!S23-'OddsRatio_working_3-way'!R23^2/3</f>
        <v>-0.91650606213392738</v>
      </c>
      <c r="V23" s="11">
        <f>'OddsRatio_working_3-way'!S23*'OddsRatio_working_3-way'!R23/3-2*'OddsRatio_working_3-way'!R23^3/27-'OddsRatio_working_3-way'!T23</f>
        <v>0.23560567149972422</v>
      </c>
      <c r="W23" s="11">
        <f>'OddsRatio_working_3-way'!V23^2+4*'OddsRatio_working_3-way'!U23^3/27</f>
        <v>-5.8541796194033255E-2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0.16885780159417363</v>
      </c>
      <c r="Y23" s="11">
        <f>IF('OddsRatio_working_3-way'!W23&gt;=0,IF('OddsRatio_working_3-way'!V23+SQRT('OddsRatio_working_3-way'!W23)&gt;0,0,PI()),ACOS('OddsRatio_working_3-way'!V23/(2*'OddsRatio_working_3-way'!X23)))</f>
        <v>0.79869089597380116</v>
      </c>
      <c r="Z23" s="11">
        <f>'OddsRatio_working_3-way'!X23^(1/3)*COS('OddsRatio_working_3-way'!Y23/3)</f>
        <v>0.53324971093772766</v>
      </c>
      <c r="AA23" s="11">
        <f>'OddsRatio_working_3-way'!X23^(1/3)*COS(('OddsRatio_working_3-way'!Y23+2*PI())/3)</f>
        <v>-0.39256164466131677</v>
      </c>
      <c r="AB23" s="11">
        <f>'OddsRatio_working_3-way'!X23^(1/3)*COS(('OddsRatio_working_3-way'!Y23+4*PI())/3)</f>
        <v>-0.14068806627641101</v>
      </c>
      <c r="AC23" s="11">
        <f>'OddsRatio_working_3-way'!X23^(1/3)*SIN('OddsRatio_working_3-way'!Y23/3)</f>
        <v>0.14541927828227966</v>
      </c>
      <c r="AD23" s="11">
        <f>'OddsRatio_working_3-way'!X23^(1/3)*SIN(('OddsRatio_working_3-way'!Y23+2*PI())/3)</f>
        <v>0.38909815709164092</v>
      </c>
      <c r="AE23" s="11">
        <f>'OddsRatio_working_3-way'!X23^(1/3)*SIN(('OddsRatio_working_3-way'!Y23+4*PI())/3)</f>
        <v>-0.5345174353739206</v>
      </c>
      <c r="AF23" s="11">
        <f>-'OddsRatio_working_3-way'!U23/(3*'OddsRatio_working_3-way'!X23^(1/3))*COS(('OddsRatio_working_3-way'!Y23)/3)</f>
        <v>0.53324971093772755</v>
      </c>
      <c r="AG23" s="11">
        <f>-'OddsRatio_working_3-way'!U23/(3*'OddsRatio_working_3-way'!X23^(1/3))*COS(('OddsRatio_working_3-way'!Y23+2*PI())/3)</f>
        <v>-0.39256164466131671</v>
      </c>
      <c r="AH23" s="11">
        <f>-'OddsRatio_working_3-way'!U23/(3*'OddsRatio_working_3-way'!X23^(1/3))*COS(('OddsRatio_working_3-way'!Y23+4*PI())/3)</f>
        <v>-0.14068806627641098</v>
      </c>
      <c r="AI23" s="11">
        <f>'OddsRatio_working_3-way'!U23/(3*'OddsRatio_working_3-way'!X23^(1/3))*SIN(('OddsRatio_working_3-way'!Y23)/3)</f>
        <v>-0.14541927828227963</v>
      </c>
      <c r="AJ23" s="11">
        <f>'OddsRatio_working_3-way'!U23/(3*'OddsRatio_working_3-way'!X23^(1/3))*SIN(('OddsRatio_working_3-way'!Y23+2*PI())/3)</f>
        <v>-0.38909815709164081</v>
      </c>
      <c r="AK23" s="11">
        <f>'OddsRatio_working_3-way'!U23/(3*'OddsRatio_working_3-way'!X23^(1/3))*SIN(('OddsRatio_working_3-way'!Y23+4*PI())/3)</f>
        <v>0.5345174353739206</v>
      </c>
      <c r="AL23" s="11">
        <f>'OddsRatio_working_3-way'!Z23+'OddsRatio_working_3-way'!AF23</f>
        <v>1.0664994218754553</v>
      </c>
      <c r="AM23" s="11">
        <f>'OddsRatio_working_3-way'!AA23+'OddsRatio_working_3-way'!AG23</f>
        <v>-0.78512328932263342</v>
      </c>
      <c r="AN23" s="11">
        <f>'OddsRatio_working_3-way'!AB23+'OddsRatio_working_3-way'!AH23</f>
        <v>-0.28137613255282201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1.0664994218754553</v>
      </c>
      <c r="AS23" s="11">
        <f>IF(('OddsRatio_working_3-way'!X23=0),IF(Q23&gt;0,-Q23^(1/3),(-Q23)^(1/3)),'OddsRatio_working_3-way'!AM23-'OddsRatio_working_3-way'!R23/3)</f>
        <v>-0.78512328932263342</v>
      </c>
      <c r="AT23" s="11">
        <f>IF(('OddsRatio_working_3-way'!X23=0),IF(Q23&gt;0,-Q23^(1/3),(-Q23)^(1/3)),'OddsRatio_working_3-way'!AN23-'OddsRatio_working_3-way'!R23/3)</f>
        <v>-0.28137613255282201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2.0299999999999998</v>
      </c>
      <c r="B24" s="4">
        <f>IF('True_Odds_Calculator_3-way'!B25="","",'True_Odds_Calculator_3-way'!B25)</f>
        <v>3.35</v>
      </c>
      <c r="C24" s="4">
        <f>IF('True_Odds_Calculator_3-way'!C25="","",'True_Odds_Calculator_3-way'!C25)</f>
        <v>4.0999999999999996</v>
      </c>
      <c r="D24" s="9">
        <f t="shared" si="13"/>
        <v>0.47891408997197715</v>
      </c>
      <c r="E24" s="9">
        <f t="shared" si="14"/>
        <v>0.28715328990339262</v>
      </c>
      <c r="F24" s="9">
        <f t="shared" si="15"/>
        <v>0.23393262012463029</v>
      </c>
      <c r="G24" s="9">
        <f t="shared" si="16"/>
        <v>1.0563661857228841</v>
      </c>
      <c r="H24" s="9">
        <f t="shared" si="17"/>
        <v>2.0880571712945706</v>
      </c>
      <c r="I24" s="9">
        <f t="shared" si="18"/>
        <v>3.4824605364487775</v>
      </c>
      <c r="J24" s="9">
        <f t="shared" si="19"/>
        <v>4.2747351757409398</v>
      </c>
      <c r="K24" s="11">
        <f t="shared" si="20"/>
        <v>0.49261083743842371</v>
      </c>
      <c r="L24" s="11">
        <f t="shared" si="21"/>
        <v>0.29850746268656714</v>
      </c>
      <c r="M24" s="11">
        <f t="shared" si="22"/>
        <v>0.24390243902439027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-0.26911758640415606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0.23240758839468406</v>
      </c>
      <c r="Q24" s="11">
        <f>2*'OddsRatio_working_3-way'!K24*'OddsRatio_working_3-way'!L24*'OddsRatio_working_3-way'!M24</f>
        <v>7.1730737158853114E-2</v>
      </c>
      <c r="R24" s="11">
        <f t="shared" si="23"/>
        <v>0</v>
      </c>
      <c r="S24" s="11">
        <f t="shared" si="24"/>
        <v>-0.8635912334828183</v>
      </c>
      <c r="T24" s="11">
        <f t="shared" si="25"/>
        <v>-0.26654050416136371</v>
      </c>
      <c r="U24" s="11">
        <f>'OddsRatio_working_3-way'!S24-'OddsRatio_working_3-way'!R24^2/3</f>
        <v>-0.8635912334828183</v>
      </c>
      <c r="V24" s="11">
        <f>'OddsRatio_working_3-way'!S24*'OddsRatio_working_3-way'!R24/3-2*'OddsRatio_working_3-way'!R24^3/27-'OddsRatio_working_3-way'!T24</f>
        <v>0.26654050416136371</v>
      </c>
      <c r="W24" s="11">
        <f>'OddsRatio_working_3-way'!V24^2+4*'OddsRatio_working_3-way'!U24^3/27</f>
        <v>-2.4372092873868115E-2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0.15444734801256871</v>
      </c>
      <c r="Y24" s="11">
        <f>IF('OddsRatio_working_3-way'!W24&gt;=0,IF('OddsRatio_working_3-way'!V24+SQRT('OddsRatio_working_3-way'!W24)&gt;0,0,PI()),ACOS('OddsRatio_working_3-way'!V24/(2*'OddsRatio_working_3-way'!X24)))</f>
        <v>0.52984643919139662</v>
      </c>
      <c r="Z24" s="11">
        <f>'OddsRatio_working_3-way'!X24^(1/3)*COS('OddsRatio_working_3-way'!Y24/3)</f>
        <v>0.52818309286144205</v>
      </c>
      <c r="AA24" s="11">
        <f>'OddsRatio_working_3-way'!X24^(1/3)*COS(('OddsRatio_working_3-way'!Y24+2*PI())/3)</f>
        <v>-0.34572961158537502</v>
      </c>
      <c r="AB24" s="11">
        <f>'OddsRatio_working_3-way'!X24^(1/3)*COS(('OddsRatio_working_3-way'!Y24+4*PI())/3)</f>
        <v>-0.18245348127606714</v>
      </c>
      <c r="AC24" s="11">
        <f>'OddsRatio_working_3-way'!X24^(1/3)*SIN('OddsRatio_working_3-way'!Y24/3)</f>
        <v>9.4267517786319283E-2</v>
      </c>
      <c r="AD24" s="11">
        <f>'OddsRatio_working_3-way'!X24^(1/3)*SIN(('OddsRatio_working_3-way'!Y24+2*PI())/3)</f>
        <v>0.41028621737428428</v>
      </c>
      <c r="AE24" s="11">
        <f>'OddsRatio_working_3-way'!X24^(1/3)*SIN(('OddsRatio_working_3-way'!Y24+4*PI())/3)</f>
        <v>-0.50455373516060364</v>
      </c>
      <c r="AF24" s="11">
        <f>-'OddsRatio_working_3-way'!U24/(3*'OddsRatio_working_3-way'!X24^(1/3))*COS(('OddsRatio_working_3-way'!Y24)/3)</f>
        <v>0.52818309286144205</v>
      </c>
      <c r="AG24" s="11">
        <f>-'OddsRatio_working_3-way'!U24/(3*'OddsRatio_working_3-way'!X24^(1/3))*COS(('OddsRatio_working_3-way'!Y24+2*PI())/3)</f>
        <v>-0.34572961158537502</v>
      </c>
      <c r="AH24" s="11">
        <f>-'OddsRatio_working_3-way'!U24/(3*'OddsRatio_working_3-way'!X24^(1/3))*COS(('OddsRatio_working_3-way'!Y24+4*PI())/3)</f>
        <v>-0.18245348127606714</v>
      </c>
      <c r="AI24" s="11">
        <f>'OddsRatio_working_3-way'!U24/(3*'OddsRatio_working_3-way'!X24^(1/3))*SIN(('OddsRatio_working_3-way'!Y24)/3)</f>
        <v>-9.4267517786319283E-2</v>
      </c>
      <c r="AJ24" s="11">
        <f>'OddsRatio_working_3-way'!U24/(3*'OddsRatio_working_3-way'!X24^(1/3))*SIN(('OddsRatio_working_3-way'!Y24+2*PI())/3)</f>
        <v>-0.41028621737428428</v>
      </c>
      <c r="AK24" s="11">
        <f>'OddsRatio_working_3-way'!U24/(3*'OddsRatio_working_3-way'!X24^(1/3))*SIN(('OddsRatio_working_3-way'!Y24+4*PI())/3)</f>
        <v>0.50455373516060364</v>
      </c>
      <c r="AL24" s="11">
        <f>'OddsRatio_working_3-way'!Z24+'OddsRatio_working_3-way'!AF24</f>
        <v>1.0563661857228841</v>
      </c>
      <c r="AM24" s="11">
        <f>'OddsRatio_working_3-way'!AA24+'OddsRatio_working_3-way'!AG24</f>
        <v>-0.69145922317075004</v>
      </c>
      <c r="AN24" s="11">
        <f>'OddsRatio_working_3-way'!AB24+'OddsRatio_working_3-way'!AH24</f>
        <v>-0.36490696255213428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1.0563661857228841</v>
      </c>
      <c r="AS24" s="11">
        <f>IF(('OddsRatio_working_3-way'!X24=0),IF(Q24&gt;0,-Q24^(1/3),(-Q24)^(1/3)),'OddsRatio_working_3-way'!AM24-'OddsRatio_working_3-way'!R24/3)</f>
        <v>-0.69145922317075004</v>
      </c>
      <c r="AT24" s="11">
        <f>IF(('OddsRatio_working_3-way'!X24=0),IF(Q24&gt;0,-Q24^(1/3),(-Q24)^(1/3)),'OddsRatio_working_3-way'!AN24-'OddsRatio_working_3-way'!R24/3)</f>
        <v>-0.36490696255213428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3.31</v>
      </c>
      <c r="B25" s="4">
        <f>IF('True_Odds_Calculator_3-way'!B26="","",'True_Odds_Calculator_3-way'!B26)</f>
        <v>3.37</v>
      </c>
      <c r="C25" s="4">
        <f>IF('True_Odds_Calculator_3-way'!C26="","",'True_Odds_Calculator_3-way'!C26)</f>
        <v>2.2999999999999998</v>
      </c>
      <c r="D25" s="9">
        <f t="shared" si="13"/>
        <v>0.29148111088051742</v>
      </c>
      <c r="E25" s="9">
        <f t="shared" si="14"/>
        <v>0.28621389144118053</v>
      </c>
      <c r="F25" s="9">
        <f t="shared" si="15"/>
        <v>0.42230499767830204</v>
      </c>
      <c r="G25" s="9">
        <f t="shared" si="16"/>
        <v>1.0522744780662179</v>
      </c>
      <c r="H25" s="9">
        <f t="shared" si="17"/>
        <v>3.4307540443329629</v>
      </c>
      <c r="I25" s="9">
        <f t="shared" si="18"/>
        <v>3.4938905130169364</v>
      </c>
      <c r="J25" s="9">
        <f t="shared" si="19"/>
        <v>2.3679568214860836</v>
      </c>
      <c r="K25" s="11">
        <f t="shared" si="20"/>
        <v>0.30211480362537763</v>
      </c>
      <c r="L25" s="11">
        <f t="shared" si="21"/>
        <v>0.29673590504451036</v>
      </c>
      <c r="M25" s="11">
        <f t="shared" si="22"/>
        <v>0.43478260869565222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-0.27740733970200127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0.23308560517091448</v>
      </c>
      <c r="Q25" s="11">
        <f>2*'OddsRatio_working_3-way'!K25*'OddsRatio_working_3-way'!L25*'OddsRatio_working_3-way'!M25</f>
        <v>7.7955051896626923E-2</v>
      </c>
      <c r="R25" s="11">
        <f t="shared" si="23"/>
        <v>0</v>
      </c>
      <c r="S25" s="11">
        <f t="shared" si="24"/>
        <v>-0.8402286883299539</v>
      </c>
      <c r="T25" s="11">
        <f t="shared" si="25"/>
        <v>-0.2810129392407873</v>
      </c>
      <c r="U25" s="11">
        <f>'OddsRatio_working_3-way'!S25-'OddsRatio_working_3-way'!R25^2/3</f>
        <v>-0.8402286883299539</v>
      </c>
      <c r="V25" s="11">
        <f>'OddsRatio_working_3-way'!S25*'OddsRatio_working_3-way'!R25/3-2*'OddsRatio_working_3-way'!R25^3/27-'OddsRatio_working_3-way'!T25</f>
        <v>0.2810129392407873</v>
      </c>
      <c r="W25" s="11">
        <f>'OddsRatio_working_3-way'!V25^2+4*'OddsRatio_working_3-way'!U25^3/27</f>
        <v>-8.9114641660171662E-3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0.14822258278241845</v>
      </c>
      <c r="Y25" s="11">
        <f>IF('OddsRatio_working_3-way'!W25&gt;=0,IF('OddsRatio_working_3-way'!V25+SQRT('OddsRatio_working_3-way'!W25)&gt;0,0,PI()),ACOS('OddsRatio_working_3-way'!V25/(2*'OddsRatio_working_3-way'!X25)))</f>
        <v>0.32408533148093555</v>
      </c>
      <c r="Z25" s="11">
        <f>'OddsRatio_working_3-way'!X25^(1/3)*COS('OddsRatio_working_3-way'!Y25/3)</f>
        <v>0.52613723903310894</v>
      </c>
      <c r="AA25" s="11">
        <f>'OddsRatio_working_3-way'!X25^(1/3)*COS(('OddsRatio_working_3-way'!Y25+2*PI())/3)</f>
        <v>-0.31248396490087188</v>
      </c>
      <c r="AB25" s="11">
        <f>'OddsRatio_working_3-way'!X25^(1/3)*COS(('OddsRatio_working_3-way'!Y25+4*PI())/3)</f>
        <v>-0.21365327413223709</v>
      </c>
      <c r="AC25" s="11">
        <f>'OddsRatio_working_3-way'!X25^(1/3)*SIN('OddsRatio_working_3-way'!Y25/3)</f>
        <v>5.7059925919468048E-2</v>
      </c>
      <c r="AD25" s="11">
        <f>'OddsRatio_working_3-way'!X25^(1/3)*SIN(('OddsRatio_working_3-way'!Y25+2*PI())/3)</f>
        <v>0.42711825191994385</v>
      </c>
      <c r="AE25" s="11">
        <f>'OddsRatio_working_3-way'!X25^(1/3)*SIN(('OddsRatio_working_3-way'!Y25+4*PI())/3)</f>
        <v>-0.48417817783941181</v>
      </c>
      <c r="AF25" s="11">
        <f>-'OddsRatio_working_3-way'!U25/(3*'OddsRatio_working_3-way'!X25^(1/3))*COS(('OddsRatio_working_3-way'!Y25)/3)</f>
        <v>0.52613723903310894</v>
      </c>
      <c r="AG25" s="11">
        <f>-'OddsRatio_working_3-way'!U25/(3*'OddsRatio_working_3-way'!X25^(1/3))*COS(('OddsRatio_working_3-way'!Y25+2*PI())/3)</f>
        <v>-0.31248396490087188</v>
      </c>
      <c r="AH25" s="11">
        <f>-'OddsRatio_working_3-way'!U25/(3*'OddsRatio_working_3-way'!X25^(1/3))*COS(('OddsRatio_working_3-way'!Y25+4*PI())/3)</f>
        <v>-0.21365327413223709</v>
      </c>
      <c r="AI25" s="11">
        <f>'OddsRatio_working_3-way'!U25/(3*'OddsRatio_working_3-way'!X25^(1/3))*SIN(('OddsRatio_working_3-way'!Y25)/3)</f>
        <v>-5.7059925919468048E-2</v>
      </c>
      <c r="AJ25" s="11">
        <f>'OddsRatio_working_3-way'!U25/(3*'OddsRatio_working_3-way'!X25^(1/3))*SIN(('OddsRatio_working_3-way'!Y25+2*PI())/3)</f>
        <v>-0.42711825191994385</v>
      </c>
      <c r="AK25" s="11">
        <f>'OddsRatio_working_3-way'!U25/(3*'OddsRatio_working_3-way'!X25^(1/3))*SIN(('OddsRatio_working_3-way'!Y25+4*PI())/3)</f>
        <v>0.48417817783941181</v>
      </c>
      <c r="AL25" s="11">
        <f>'OddsRatio_working_3-way'!Z25+'OddsRatio_working_3-way'!AF25</f>
        <v>1.0522744780662179</v>
      </c>
      <c r="AM25" s="11">
        <f>'OddsRatio_working_3-way'!AA25+'OddsRatio_working_3-way'!AG25</f>
        <v>-0.62496792980174376</v>
      </c>
      <c r="AN25" s="11">
        <f>'OddsRatio_working_3-way'!AB25+'OddsRatio_working_3-way'!AH25</f>
        <v>-0.42730654826447417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1.0522744780662179</v>
      </c>
      <c r="AS25" s="11">
        <f>IF(('OddsRatio_working_3-way'!X25=0),IF(Q25&gt;0,-Q25^(1/3),(-Q25)^(1/3)),'OddsRatio_working_3-way'!AM25-'OddsRatio_working_3-way'!R25/3)</f>
        <v>-0.62496792980174376</v>
      </c>
      <c r="AT25" s="11">
        <f>IF(('OddsRatio_working_3-way'!X25=0),IF(Q25&gt;0,-Q25^(1/3),(-Q25)^(1/3)),'OddsRatio_working_3-way'!AN25-'OddsRatio_working_3-way'!R25/3)</f>
        <v>-0.42730654826447417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2.2799999999999998</v>
      </c>
      <c r="B26" s="4">
        <f>IF('True_Odds_Calculator_3-way'!B27="","",'True_Odds_Calculator_3-way'!B27)</f>
        <v>3.12</v>
      </c>
      <c r="C26" s="4">
        <f>IF('True_Odds_Calculator_3-way'!C27="","",'True_Odds_Calculator_3-way'!C27)</f>
        <v>3.51</v>
      </c>
      <c r="D26" s="9">
        <f t="shared" si="13"/>
        <v>0.4222765211359833</v>
      </c>
      <c r="E26" s="9">
        <f t="shared" si="14"/>
        <v>0.30619028288851646</v>
      </c>
      <c r="F26" s="9">
        <f t="shared" si="15"/>
        <v>0.27153319597550046</v>
      </c>
      <c r="G26" s="9">
        <f t="shared" si="16"/>
        <v>1.0688410206855157</v>
      </c>
      <c r="H26" s="9">
        <f t="shared" si="17"/>
        <v>2.3681165064774596</v>
      </c>
      <c r="I26" s="9">
        <f t="shared" si="18"/>
        <v>3.265942963853294</v>
      </c>
      <c r="J26" s="9">
        <f t="shared" si="19"/>
        <v>3.6827909619206438</v>
      </c>
      <c r="K26" s="11">
        <f t="shared" si="20"/>
        <v>0.43859649122807021</v>
      </c>
      <c r="L26" s="11">
        <f t="shared" si="21"/>
        <v>0.32051282051282048</v>
      </c>
      <c r="M26" s="11">
        <f t="shared" si="22"/>
        <v>0.28490028490028491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-0.27278657598045819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0.23669600255295259</v>
      </c>
      <c r="Q26" s="11">
        <f>2*'OddsRatio_working_3-way'!K26*'OddsRatio_working_3-way'!L26*'OddsRatio_working_3-way'!M26</f>
        <v>8.0100170068681087E-2</v>
      </c>
      <c r="R26" s="11">
        <f t="shared" si="23"/>
        <v>0</v>
      </c>
      <c r="S26" s="11">
        <f t="shared" si="24"/>
        <v>-0.86769666616552621</v>
      </c>
      <c r="T26" s="11">
        <f t="shared" si="25"/>
        <v>-0.29363677366007657</v>
      </c>
      <c r="U26" s="11">
        <f>'OddsRatio_working_3-way'!S26-'OddsRatio_working_3-way'!R26^2/3</f>
        <v>-0.86769666616552621</v>
      </c>
      <c r="V26" s="11">
        <f>'OddsRatio_working_3-way'!S26*'OddsRatio_working_3-way'!R26/3-2*'OddsRatio_working_3-way'!R26^3/27-'OddsRatio_working_3-way'!T26</f>
        <v>0.29363677366007657</v>
      </c>
      <c r="W26" s="11">
        <f>'OddsRatio_working_3-way'!V26^2+4*'OddsRatio_working_3-way'!U26^3/27</f>
        <v>-1.0560653242960391E-2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0.15554999846388576</v>
      </c>
      <c r="Y26" s="11">
        <f>IF('OddsRatio_working_3-way'!W26&gt;=0,IF('OddsRatio_working_3-way'!V26+SQRT('OddsRatio_working_3-way'!W26)&gt;0,0,PI()),ACOS('OddsRatio_working_3-way'!V26/(2*'OddsRatio_working_3-way'!X26)))</f>
        <v>0.33665105827605601</v>
      </c>
      <c r="Z26" s="11">
        <f>'OddsRatio_working_3-way'!X26^(1/3)*COS('OddsRatio_working_3-way'!Y26/3)</f>
        <v>0.53442051034275784</v>
      </c>
      <c r="AA26" s="11">
        <f>'OddsRatio_working_3-way'!X26^(1/3)*COS(('OddsRatio_working_3-way'!Y26+2*PI())/3)</f>
        <v>-0.31936584101912102</v>
      </c>
      <c r="AB26" s="11">
        <f>'OddsRatio_working_3-way'!X26^(1/3)*COS(('OddsRatio_working_3-way'!Y26+4*PI())/3)</f>
        <v>-0.21505466932363698</v>
      </c>
      <c r="AC26" s="11">
        <f>'OddsRatio_working_3-way'!X26^(1/3)*SIN('OddsRatio_working_3-way'!Y26/3)</f>
        <v>6.0224083057873051E-2</v>
      </c>
      <c r="AD26" s="11">
        <f>'OddsRatio_working_3-way'!X26^(1/3)*SIN(('OddsRatio_working_3-way'!Y26+2*PI())/3)</f>
        <v>0.43270969673133619</v>
      </c>
      <c r="AE26" s="11">
        <f>'OddsRatio_working_3-way'!X26^(1/3)*SIN(('OddsRatio_working_3-way'!Y26+4*PI())/3)</f>
        <v>-0.49293377978920921</v>
      </c>
      <c r="AF26" s="11">
        <f>-'OddsRatio_working_3-way'!U26/(3*'OddsRatio_working_3-way'!X26^(1/3))*COS(('OddsRatio_working_3-way'!Y26)/3)</f>
        <v>0.53442051034275784</v>
      </c>
      <c r="AG26" s="11">
        <f>-'OddsRatio_working_3-way'!U26/(3*'OddsRatio_working_3-way'!X26^(1/3))*COS(('OddsRatio_working_3-way'!Y26+2*PI())/3)</f>
        <v>-0.31936584101912102</v>
      </c>
      <c r="AH26" s="11">
        <f>-'OddsRatio_working_3-way'!U26/(3*'OddsRatio_working_3-way'!X26^(1/3))*COS(('OddsRatio_working_3-way'!Y26+4*PI())/3)</f>
        <v>-0.21505466932363698</v>
      </c>
      <c r="AI26" s="11">
        <f>'OddsRatio_working_3-way'!U26/(3*'OddsRatio_working_3-way'!X26^(1/3))*SIN(('OddsRatio_working_3-way'!Y26)/3)</f>
        <v>-6.0224083057873051E-2</v>
      </c>
      <c r="AJ26" s="11">
        <f>'OddsRatio_working_3-way'!U26/(3*'OddsRatio_working_3-way'!X26^(1/3))*SIN(('OddsRatio_working_3-way'!Y26+2*PI())/3)</f>
        <v>-0.43270969673133619</v>
      </c>
      <c r="AK26" s="11">
        <f>'OddsRatio_working_3-way'!U26/(3*'OddsRatio_working_3-way'!X26^(1/3))*SIN(('OddsRatio_working_3-way'!Y26+4*PI())/3)</f>
        <v>0.49293377978920921</v>
      </c>
      <c r="AL26" s="11">
        <f>'OddsRatio_working_3-way'!Z26+'OddsRatio_working_3-way'!AF26</f>
        <v>1.0688410206855157</v>
      </c>
      <c r="AM26" s="11">
        <f>'OddsRatio_working_3-way'!AA26+'OddsRatio_working_3-way'!AG26</f>
        <v>-0.63873168203824204</v>
      </c>
      <c r="AN26" s="11">
        <f>'OddsRatio_working_3-way'!AB26+'OddsRatio_working_3-way'!AH26</f>
        <v>-0.43010933864727396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1.0688410206855157</v>
      </c>
      <c r="AS26" s="11">
        <f>IF(('OddsRatio_working_3-way'!X26=0),IF(Q26&gt;0,-Q26^(1/3),(-Q26)^(1/3)),'OddsRatio_working_3-way'!AM26-'OddsRatio_working_3-way'!R26/3)</f>
        <v>-0.63873168203824204</v>
      </c>
      <c r="AT26" s="11">
        <f>IF(('OddsRatio_working_3-way'!X26=0),IF(Q26&gt;0,-Q26^(1/3),(-Q26)^(1/3)),'OddsRatio_working_3-way'!AN26-'OddsRatio_working_3-way'!R26/3)</f>
        <v>-0.43010933864727396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7.11</v>
      </c>
      <c r="B27" s="4">
        <f>IF('True_Odds_Calculator_3-way'!B28="","",'True_Odds_Calculator_3-way'!B28)</f>
        <v>5.14</v>
      </c>
      <c r="C27" s="4">
        <f>IF('True_Odds_Calculator_3-way'!C28="","",'True_Odds_Calculator_3-way'!C28)</f>
        <v>1.4</v>
      </c>
      <c r="D27" s="9">
        <f t="shared" si="13"/>
        <v>0.1285619865738126</v>
      </c>
      <c r="E27" s="9">
        <f t="shared" si="14"/>
        <v>0.17879944871623876</v>
      </c>
      <c r="F27" s="9">
        <f t="shared" si="15"/>
        <v>0.69263856470994867</v>
      </c>
      <c r="G27" s="9">
        <f t="shared" si="16"/>
        <v>1.1093860887559832</v>
      </c>
      <c r="H27" s="9">
        <f t="shared" si="17"/>
        <v>7.7783490022990573</v>
      </c>
      <c r="I27" s="9">
        <f t="shared" si="18"/>
        <v>5.5928584074497705</v>
      </c>
      <c r="J27" s="9">
        <f t="shared" si="19"/>
        <v>1.4437544355023935</v>
      </c>
      <c r="K27" s="11">
        <f t="shared" si="20"/>
        <v>0.14064697609001406</v>
      </c>
      <c r="L27" s="11">
        <f t="shared" si="21"/>
        <v>0.19455252918287938</v>
      </c>
      <c r="M27" s="11">
        <f t="shared" si="22"/>
        <v>0.7142857142857143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-0.19776106275638372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0.20815596100036823</v>
      </c>
      <c r="Q27" s="11">
        <f>2*'OddsRatio_working_3-way'!K27*'OddsRatio_working_3-way'!L27*'OddsRatio_working_3-way'!M27</f>
        <v>3.9090321314623144E-2</v>
      </c>
      <c r="R27" s="11">
        <f t="shared" si="23"/>
        <v>0</v>
      </c>
      <c r="S27" s="11">
        <f t="shared" si="24"/>
        <v>-1.0525629165777173</v>
      </c>
      <c r="T27" s="11">
        <f t="shared" si="25"/>
        <v>-0.19766439747938355</v>
      </c>
      <c r="U27" s="11">
        <f>'OddsRatio_working_3-way'!S27-'OddsRatio_working_3-way'!R27^2/3</f>
        <v>-1.0525629165777173</v>
      </c>
      <c r="V27" s="11">
        <f>'OddsRatio_working_3-way'!S27*'OddsRatio_working_3-way'!R27/3-2*'OddsRatio_working_3-way'!R27^3/27-'OddsRatio_working_3-way'!T27</f>
        <v>0.19766439747938355</v>
      </c>
      <c r="W27" s="11">
        <f>'OddsRatio_working_3-way'!V27^2+4*'OddsRatio_working_3-way'!U27^3/27</f>
        <v>-0.13368768290552474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0.20782137578724455</v>
      </c>
      <c r="Y27" s="11">
        <f>IF('OddsRatio_working_3-way'!W27&gt;=0,IF('OddsRatio_working_3-way'!V27+SQRT('OddsRatio_working_3-way'!W27)&gt;0,0,PI()),ACOS('OddsRatio_working_3-way'!V27/(2*'OddsRatio_working_3-way'!X27)))</f>
        <v>1.0751921727912073</v>
      </c>
      <c r="Z27" s="11">
        <f>'OddsRatio_working_3-way'!X27^(1/3)*COS('OddsRatio_working_3-way'!Y27/3)</f>
        <v>0.55469304437799161</v>
      </c>
      <c r="AA27" s="11">
        <f>'OddsRatio_working_3-way'!X27^(1/3)*COS(('OddsRatio_working_3-way'!Y27+2*PI())/3)</f>
        <v>-0.45728386971150392</v>
      </c>
      <c r="AB27" s="11">
        <f>'OddsRatio_working_3-way'!X27^(1/3)*COS(('OddsRatio_working_3-way'!Y27+4*PI())/3)</f>
        <v>-9.7409174666487797E-2</v>
      </c>
      <c r="AC27" s="11">
        <f>'OddsRatio_working_3-way'!X27^(1/3)*SIN('OddsRatio_working_3-way'!Y27/3)</f>
        <v>0.20777375205877455</v>
      </c>
      <c r="AD27" s="11">
        <f>'OddsRatio_working_3-way'!X27^(1/3)*SIN(('OddsRatio_working_3-way'!Y27+2*PI())/3)</f>
        <v>0.37649139170448243</v>
      </c>
      <c r="AE27" s="11">
        <f>'OddsRatio_working_3-way'!X27^(1/3)*SIN(('OddsRatio_working_3-way'!Y27+4*PI())/3)</f>
        <v>-0.584265143763257</v>
      </c>
      <c r="AF27" s="11">
        <f>-'OddsRatio_working_3-way'!U27/(3*'OddsRatio_working_3-way'!X27^(1/3))*COS(('OddsRatio_working_3-way'!Y27)/3)</f>
        <v>0.55469304437799161</v>
      </c>
      <c r="AG27" s="11">
        <f>-'OddsRatio_working_3-way'!U27/(3*'OddsRatio_working_3-way'!X27^(1/3))*COS(('OddsRatio_working_3-way'!Y27+2*PI())/3)</f>
        <v>-0.45728386971150392</v>
      </c>
      <c r="AH27" s="11">
        <f>-'OddsRatio_working_3-way'!U27/(3*'OddsRatio_working_3-way'!X27^(1/3))*COS(('OddsRatio_working_3-way'!Y27+4*PI())/3)</f>
        <v>-9.7409174666487797E-2</v>
      </c>
      <c r="AI27" s="11">
        <f>'OddsRatio_working_3-way'!U27/(3*'OddsRatio_working_3-way'!X27^(1/3))*SIN(('OddsRatio_working_3-way'!Y27)/3)</f>
        <v>-0.20777375205877455</v>
      </c>
      <c r="AJ27" s="11">
        <f>'OddsRatio_working_3-way'!U27/(3*'OddsRatio_working_3-way'!X27^(1/3))*SIN(('OddsRatio_working_3-way'!Y27+2*PI())/3)</f>
        <v>-0.37649139170448243</v>
      </c>
      <c r="AK27" s="11">
        <f>'OddsRatio_working_3-way'!U27/(3*'OddsRatio_working_3-way'!X27^(1/3))*SIN(('OddsRatio_working_3-way'!Y27+4*PI())/3)</f>
        <v>0.584265143763257</v>
      </c>
      <c r="AL27" s="11">
        <f>'OddsRatio_working_3-way'!Z27+'OddsRatio_working_3-way'!AF27</f>
        <v>1.1093860887559832</v>
      </c>
      <c r="AM27" s="11">
        <f>'OddsRatio_working_3-way'!AA27+'OddsRatio_working_3-way'!AG27</f>
        <v>-0.91456773942300784</v>
      </c>
      <c r="AN27" s="11">
        <f>'OddsRatio_working_3-way'!AB27+'OddsRatio_working_3-way'!AH27</f>
        <v>-0.19481834933297559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1.1093860887559832</v>
      </c>
      <c r="AS27" s="11">
        <f>IF(('OddsRatio_working_3-way'!X27=0),IF(Q27&gt;0,-Q27^(1/3),(-Q27)^(1/3)),'OddsRatio_working_3-way'!AM27-'OddsRatio_working_3-way'!R27/3)</f>
        <v>-0.91456773942300784</v>
      </c>
      <c r="AT27" s="11">
        <f>IF(('OddsRatio_working_3-way'!X27=0),IF(Q27&gt;0,-Q27^(1/3),(-Q27)^(1/3)),'OddsRatio_working_3-way'!AN27-'OddsRatio_working_3-way'!R27/3)</f>
        <v>-0.19481834933297559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1.98</v>
      </c>
      <c r="B28" s="4">
        <f>IF('True_Odds_Calculator_3-way'!B29="","",'True_Odds_Calculator_3-way'!B29)</f>
        <v>3.72</v>
      </c>
      <c r="C28" s="4">
        <f>IF('True_Odds_Calculator_3-way'!C29="","",'True_Odds_Calculator_3-way'!C29)</f>
        <v>3.67</v>
      </c>
      <c r="D28" s="9">
        <f t="shared" si="13"/>
        <v>0.48689562079598603</v>
      </c>
      <c r="E28" s="9">
        <f t="shared" si="14"/>
        <v>0.25478283622330761</v>
      </c>
      <c r="F28" s="9">
        <f t="shared" si="15"/>
        <v>0.25832154298070653</v>
      </c>
      <c r="G28" s="9">
        <f t="shared" si="16"/>
        <v>1.075334989234451</v>
      </c>
      <c r="H28" s="9">
        <f t="shared" si="17"/>
        <v>2.0538282894497621</v>
      </c>
      <c r="I28" s="9">
        <f t="shared" si="18"/>
        <v>3.9249111707177069</v>
      </c>
      <c r="J28" s="9">
        <f t="shared" si="19"/>
        <v>3.871144421255984</v>
      </c>
      <c r="K28" s="11">
        <f t="shared" si="20"/>
        <v>0.50505050505050508</v>
      </c>
      <c r="L28" s="11">
        <f t="shared" si="21"/>
        <v>0.26881720430107525</v>
      </c>
      <c r="M28" s="11">
        <f t="shared" si="22"/>
        <v>0.27247956403269757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-0.26328859483469669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0.2356488029336759</v>
      </c>
      <c r="Q28" s="11">
        <f>2*'OddsRatio_working_3-way'!K28*'OddsRatio_working_3-way'!L28*'OddsRatio_working_3-way'!M28</f>
        <v>7.3987065285298567E-2</v>
      </c>
      <c r="R28" s="11">
        <f t="shared" si="23"/>
        <v>0</v>
      </c>
      <c r="S28" s="11">
        <f t="shared" si="24"/>
        <v>-0.89502092972020242</v>
      </c>
      <c r="T28" s="11">
        <f t="shared" si="25"/>
        <v>-0.28101128091686106</v>
      </c>
      <c r="U28" s="11">
        <f>'OddsRatio_working_3-way'!S28-'OddsRatio_working_3-way'!R28^2/3</f>
        <v>-0.89502092972020242</v>
      </c>
      <c r="V28" s="11">
        <f>'OddsRatio_working_3-way'!S28*'OddsRatio_working_3-way'!R28/3-2*'OddsRatio_working_3-way'!R28^3/27-'OddsRatio_working_3-way'!T28</f>
        <v>0.28101128091686106</v>
      </c>
      <c r="W28" s="11">
        <f>'OddsRatio_working_3-way'!V28^2+4*'OddsRatio_working_3-way'!U28^3/27</f>
        <v>-2.7250092866140163E-2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0.16295508036624323</v>
      </c>
      <c r="Y28" s="11">
        <f>IF('OddsRatio_working_3-way'!W28&gt;=0,IF('OddsRatio_working_3-way'!V28+SQRT('OddsRatio_working_3-way'!W28)&gt;0,0,PI()),ACOS('OddsRatio_working_3-way'!V28/(2*'OddsRatio_working_3-way'!X28)))</f>
        <v>0.53112971875666504</v>
      </c>
      <c r="Z28" s="11">
        <f>'OddsRatio_working_3-way'!X28^(1/3)*COS('OddsRatio_working_3-way'!Y28/3)</f>
        <v>0.53766749461722563</v>
      </c>
      <c r="AA28" s="11">
        <f>'OddsRatio_working_3-way'!X28^(1/3)*COS(('OddsRatio_working_3-way'!Y28+2*PI())/3)</f>
        <v>-0.35214329870626093</v>
      </c>
      <c r="AB28" s="11">
        <f>'OddsRatio_working_3-way'!X28^(1/3)*COS(('OddsRatio_working_3-way'!Y28+4*PI())/3)</f>
        <v>-0.18552419591096483</v>
      </c>
      <c r="AC28" s="11">
        <f>'OddsRatio_working_3-way'!X28^(1/3)*SIN('OddsRatio_working_3-way'!Y28/3)</f>
        <v>9.6197583850998206E-2</v>
      </c>
      <c r="AD28" s="11">
        <f>'OddsRatio_working_3-way'!X28^(1/3)*SIN(('OddsRatio_working_3-way'!Y28+2*PI())/3)</f>
        <v>0.41753491720215119</v>
      </c>
      <c r="AE28" s="11">
        <f>'OddsRatio_working_3-way'!X28^(1/3)*SIN(('OddsRatio_working_3-way'!Y28+4*PI())/3)</f>
        <v>-0.51373250105314938</v>
      </c>
      <c r="AF28" s="11">
        <f>-'OddsRatio_working_3-way'!U28/(3*'OddsRatio_working_3-way'!X28^(1/3))*COS(('OddsRatio_working_3-way'!Y28)/3)</f>
        <v>0.53766749461722552</v>
      </c>
      <c r="AG28" s="11">
        <f>-'OddsRatio_working_3-way'!U28/(3*'OddsRatio_working_3-way'!X28^(1/3))*COS(('OddsRatio_working_3-way'!Y28+2*PI())/3)</f>
        <v>-0.35214329870626088</v>
      </c>
      <c r="AH28" s="11">
        <f>-'OddsRatio_working_3-way'!U28/(3*'OddsRatio_working_3-way'!X28^(1/3))*COS(('OddsRatio_working_3-way'!Y28+4*PI())/3)</f>
        <v>-0.18552419591096478</v>
      </c>
      <c r="AI28" s="11">
        <f>'OddsRatio_working_3-way'!U28/(3*'OddsRatio_working_3-way'!X28^(1/3))*SIN(('OddsRatio_working_3-way'!Y28)/3)</f>
        <v>-9.6197583850998178E-2</v>
      </c>
      <c r="AJ28" s="11">
        <f>'OddsRatio_working_3-way'!U28/(3*'OddsRatio_working_3-way'!X28^(1/3))*SIN(('OddsRatio_working_3-way'!Y28+2*PI())/3)</f>
        <v>-0.41753491720215113</v>
      </c>
      <c r="AK28" s="11">
        <f>'OddsRatio_working_3-way'!U28/(3*'OddsRatio_working_3-way'!X28^(1/3))*SIN(('OddsRatio_working_3-way'!Y28+4*PI())/3)</f>
        <v>0.51373250105314927</v>
      </c>
      <c r="AL28" s="11">
        <f>'OddsRatio_working_3-way'!Z28+'OddsRatio_working_3-way'!AF28</f>
        <v>1.075334989234451</v>
      </c>
      <c r="AM28" s="11">
        <f>'OddsRatio_working_3-way'!AA28+'OddsRatio_working_3-way'!AG28</f>
        <v>-0.70428659741252186</v>
      </c>
      <c r="AN28" s="11">
        <f>'OddsRatio_working_3-way'!AB28+'OddsRatio_working_3-way'!AH28</f>
        <v>-0.37104839182192961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1.075334989234451</v>
      </c>
      <c r="AS28" s="11">
        <f>IF(('OddsRatio_working_3-way'!X28=0),IF(Q28&gt;0,-Q28^(1/3),(-Q28)^(1/3)),'OddsRatio_working_3-way'!AM28-'OddsRatio_working_3-way'!R28/3)</f>
        <v>-0.70428659741252186</v>
      </c>
      <c r="AT28" s="11">
        <f>IF(('OddsRatio_working_3-way'!X28=0),IF(Q28&gt;0,-Q28^(1/3),(-Q28)^(1/3)),'OddsRatio_working_3-way'!AN28-'OddsRatio_working_3-way'!R28/3)</f>
        <v>-0.37104839182192961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2.19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3.16</v>
      </c>
      <c r="D29" s="9">
        <f t="shared" si="13"/>
        <v>0.43971722788059653</v>
      </c>
      <c r="E29" s="9">
        <f t="shared" si="14"/>
        <v>0.25842453025698525</v>
      </c>
      <c r="F29" s="9">
        <f t="shared" si="15"/>
        <v>0.30185824186241816</v>
      </c>
      <c r="G29" s="9">
        <f t="shared" si="16"/>
        <v>1.0707469006688988</v>
      </c>
      <c r="H29" s="9">
        <f t="shared" si="17"/>
        <v>2.2741888117959892</v>
      </c>
      <c r="I29" s="9">
        <f t="shared" si="18"/>
        <v>3.8696016937926498</v>
      </c>
      <c r="J29" s="9">
        <f t="shared" si="19"/>
        <v>3.3128133054448217</v>
      </c>
      <c r="K29" s="11">
        <f t="shared" si="20"/>
        <v>0.45662100456621008</v>
      </c>
      <c r="L29" s="11">
        <f t="shared" si="21"/>
        <v>0.27173913043478259</v>
      </c>
      <c r="M29" s="11">
        <f t="shared" si="22"/>
        <v>0.31645569620253161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-0.27049328638957792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0.23677633612533072</v>
      </c>
      <c r="Q29" s="11">
        <f>2*'OddsRatio_working_3-way'!K29*'OddsRatio_working_3-way'!L29*'OddsRatio_working_3-way'!M29</f>
        <v>7.8532781467771401E-2</v>
      </c>
      <c r="R29" s="11">
        <f t="shared" si="23"/>
        <v>0</v>
      </c>
      <c r="S29" s="11">
        <f t="shared" si="24"/>
        <v>-0.87535014005602207</v>
      </c>
      <c r="T29" s="11">
        <f t="shared" si="25"/>
        <v>-0.29033172141161601</v>
      </c>
      <c r="U29" s="11">
        <f>'OddsRatio_working_3-way'!S29-'OddsRatio_working_3-way'!R29^2/3</f>
        <v>-0.87535014005602207</v>
      </c>
      <c r="V29" s="11">
        <f>'OddsRatio_working_3-way'!S29*'OddsRatio_working_3-way'!R29/3-2*'OddsRatio_working_3-way'!R29^3/27-'OddsRatio_working_3-way'!T29</f>
        <v>0.29033172141161601</v>
      </c>
      <c r="W29" s="11">
        <f>'OddsRatio_working_3-way'!V29^2+4*'OddsRatio_working_3-way'!U29^3/27</f>
        <v>-1.5074369290909523E-2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0.15761256116561723</v>
      </c>
      <c r="Y29" s="11">
        <f>IF('OddsRatio_working_3-way'!W29&gt;=0,IF('OddsRatio_working_3-way'!V29+SQRT('OddsRatio_working_3-way'!W29)&gt;0,0,PI()),ACOS('OddsRatio_working_3-way'!V29/(2*'OddsRatio_working_3-way'!X29)))</f>
        <v>0.40008017766110959</v>
      </c>
      <c r="Z29" s="11">
        <f>'OddsRatio_working_3-way'!X29^(1/3)*COS('OddsRatio_working_3-way'!Y29/3)</f>
        <v>0.53537345033444927</v>
      </c>
      <c r="AA29" s="11">
        <f>'OddsRatio_working_3-way'!X29^(1/3)*COS(('OddsRatio_working_3-way'!Y29+2*PI())/3)</f>
        <v>-0.3298879029836112</v>
      </c>
      <c r="AB29" s="11">
        <f>'OddsRatio_working_3-way'!X29^(1/3)*COS(('OddsRatio_working_3-way'!Y29+4*PI())/3)</f>
        <v>-0.20548554735083793</v>
      </c>
      <c r="AC29" s="11">
        <f>'OddsRatio_working_3-way'!X29^(1/3)*SIN('OddsRatio_working_3-way'!Y29/3)</f>
        <v>7.1823733512405147E-2</v>
      </c>
      <c r="AD29" s="11">
        <f>'OddsRatio_working_3-way'!X29^(1/3)*SIN(('OddsRatio_working_3-way'!Y29+2*PI())/3)</f>
        <v>0.42773514174515692</v>
      </c>
      <c r="AE29" s="11">
        <f>'OddsRatio_working_3-way'!X29^(1/3)*SIN(('OddsRatio_working_3-way'!Y29+4*PI())/3)</f>
        <v>-0.4995588752575621</v>
      </c>
      <c r="AF29" s="11">
        <f>-'OddsRatio_working_3-way'!U29/(3*'OddsRatio_working_3-way'!X29^(1/3))*COS(('OddsRatio_working_3-way'!Y29)/3)</f>
        <v>0.53537345033444939</v>
      </c>
      <c r="AG29" s="11">
        <f>-'OddsRatio_working_3-way'!U29/(3*'OddsRatio_working_3-way'!X29^(1/3))*COS(('OddsRatio_working_3-way'!Y29+2*PI())/3)</f>
        <v>-0.32988790298361126</v>
      </c>
      <c r="AH29" s="11">
        <f>-'OddsRatio_working_3-way'!U29/(3*'OddsRatio_working_3-way'!X29^(1/3))*COS(('OddsRatio_working_3-way'!Y29+4*PI())/3)</f>
        <v>-0.20548554735083799</v>
      </c>
      <c r="AI29" s="11">
        <f>'OddsRatio_working_3-way'!U29/(3*'OddsRatio_working_3-way'!X29^(1/3))*SIN(('OddsRatio_working_3-way'!Y29)/3)</f>
        <v>-7.1823733512405161E-2</v>
      </c>
      <c r="AJ29" s="11">
        <f>'OddsRatio_working_3-way'!U29/(3*'OddsRatio_working_3-way'!X29^(1/3))*SIN(('OddsRatio_working_3-way'!Y29+2*PI())/3)</f>
        <v>-0.42773514174515703</v>
      </c>
      <c r="AK29" s="11">
        <f>'OddsRatio_working_3-way'!U29/(3*'OddsRatio_working_3-way'!X29^(1/3))*SIN(('OddsRatio_working_3-way'!Y29+4*PI())/3)</f>
        <v>0.49955887525756221</v>
      </c>
      <c r="AL29" s="11">
        <f>'OddsRatio_working_3-way'!Z29+'OddsRatio_working_3-way'!AF29</f>
        <v>1.0707469006688988</v>
      </c>
      <c r="AM29" s="11">
        <f>'OddsRatio_working_3-way'!AA29+'OddsRatio_working_3-way'!AG29</f>
        <v>-0.65977580596722252</v>
      </c>
      <c r="AN29" s="11">
        <f>'OddsRatio_working_3-way'!AB29+'OddsRatio_working_3-way'!AH29</f>
        <v>-0.41097109470167592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1.0707469006688988</v>
      </c>
      <c r="AS29" s="11">
        <f>IF(('OddsRatio_working_3-way'!X29=0),IF(Q29&gt;0,-Q29^(1/3),(-Q29)^(1/3)),'OddsRatio_working_3-way'!AM29-'OddsRatio_working_3-way'!R29/3)</f>
        <v>-0.65977580596722252</v>
      </c>
      <c r="AT29" s="11">
        <f>IF(('OddsRatio_working_3-way'!X29=0),IF(Q29&gt;0,-Q29^(1/3),(-Q29)^(1/3)),'OddsRatio_working_3-way'!AN29-'OddsRatio_working_3-way'!R29/3)</f>
        <v>-0.41097109470167592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3.02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2.38</v>
      </c>
      <c r="D30" s="9">
        <f t="shared" si="13"/>
        <v>0.31674513871796645</v>
      </c>
      <c r="E30" s="9">
        <f t="shared" si="14"/>
        <v>0.27899735651522151</v>
      </c>
      <c r="F30" s="9">
        <f t="shared" si="15"/>
        <v>0.40425750476681205</v>
      </c>
      <c r="G30" s="9">
        <f t="shared" si="16"/>
        <v>1.0678774177931971</v>
      </c>
      <c r="H30" s="9">
        <f t="shared" si="17"/>
        <v>3.1571123839422572</v>
      </c>
      <c r="I30" s="9">
        <f t="shared" si="18"/>
        <v>3.5842633510595365</v>
      </c>
      <c r="J30" s="9">
        <f t="shared" si="19"/>
        <v>2.4736708365546121</v>
      </c>
      <c r="K30" s="11">
        <f t="shared" si="20"/>
        <v>0.33112582781456956</v>
      </c>
      <c r="L30" s="11">
        <f t="shared" si="21"/>
        <v>0.29239766081871343</v>
      </c>
      <c r="M30" s="11">
        <f t="shared" si="22"/>
        <v>0.42016806722689076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-0.27443267303435837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0.23676253352508664</v>
      </c>
      <c r="Q30" s="11">
        <f>2*'OddsRatio_working_3-way'!K30*'OddsRatio_working_3-way'!L30*'OddsRatio_working_3-way'!M30</f>
        <v>8.1361695369445569E-2</v>
      </c>
      <c r="R30" s="11">
        <f t="shared" si="23"/>
        <v>0</v>
      </c>
      <c r="S30" s="11">
        <f t="shared" si="24"/>
        <v>-0.86273449479335318</v>
      </c>
      <c r="T30" s="11">
        <f t="shared" si="25"/>
        <v>-0.29647233498053371</v>
      </c>
      <c r="U30" s="11">
        <f>'OddsRatio_working_3-way'!S30-'OddsRatio_working_3-way'!R30^2/3</f>
        <v>-0.86273449479335318</v>
      </c>
      <c r="V30" s="11">
        <f>'OddsRatio_working_3-way'!S30*'OddsRatio_working_3-way'!R30/3-2*'OddsRatio_working_3-way'!R30^3/27-'OddsRatio_working_3-way'!T30</f>
        <v>0.29647233498053371</v>
      </c>
      <c r="W30" s="11">
        <f>'OddsRatio_working_3-way'!V30^2+4*'OddsRatio_working_3-way'!U30^3/27</f>
        <v>-7.2363930128126475E-3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0.15421757229773009</v>
      </c>
      <c r="Y30" s="11">
        <f>IF('OddsRatio_working_3-way'!W30&gt;=0,IF('OddsRatio_working_3-way'!V30+SQRT('OddsRatio_working_3-way'!W30)&gt;0,0,PI()),ACOS('OddsRatio_working_3-way'!V30/(2*'OddsRatio_working_3-way'!X30)))</f>
        <v>0.27942383416502392</v>
      </c>
      <c r="Z30" s="11">
        <f>'OddsRatio_working_3-way'!X30^(1/3)*COS('OddsRatio_working_3-way'!Y30/3)</f>
        <v>0.53393870889659856</v>
      </c>
      <c r="AA30" s="11">
        <f>'OddsRatio_working_3-way'!X30^(1/3)*COS(('OddsRatio_working_3-way'!Y30+2*PI())/3)</f>
        <v>-0.31016327826535206</v>
      </c>
      <c r="AB30" s="11">
        <f>'OddsRatio_working_3-way'!X30^(1/3)*COS(('OddsRatio_working_3-way'!Y30+4*PI())/3)</f>
        <v>-0.22377543063124641</v>
      </c>
      <c r="AC30" s="11">
        <f>'OddsRatio_working_3-way'!X30^(1/3)*SIN('OddsRatio_working_3-way'!Y30/3)</f>
        <v>4.9876047086263267E-2</v>
      </c>
      <c r="AD30" s="11">
        <f>'OddsRatio_working_3-way'!X30^(1/3)*SIN(('OddsRatio_working_3-way'!Y30+2*PI())/3)</f>
        <v>0.437466462425187</v>
      </c>
      <c r="AE30" s="11">
        <f>'OddsRatio_working_3-way'!X30^(1/3)*SIN(('OddsRatio_working_3-way'!Y30+4*PI())/3)</f>
        <v>-0.48734250951145025</v>
      </c>
      <c r="AF30" s="11">
        <f>-'OddsRatio_working_3-way'!U30/(3*'OddsRatio_working_3-way'!X30^(1/3))*COS(('OddsRatio_working_3-way'!Y30)/3)</f>
        <v>0.53393870889659856</v>
      </c>
      <c r="AG30" s="11">
        <f>-'OddsRatio_working_3-way'!U30/(3*'OddsRatio_working_3-way'!X30^(1/3))*COS(('OddsRatio_working_3-way'!Y30+2*PI())/3)</f>
        <v>-0.31016327826535206</v>
      </c>
      <c r="AH30" s="11">
        <f>-'OddsRatio_working_3-way'!U30/(3*'OddsRatio_working_3-way'!X30^(1/3))*COS(('OddsRatio_working_3-way'!Y30+4*PI())/3)</f>
        <v>-0.22377543063124641</v>
      </c>
      <c r="AI30" s="11">
        <f>'OddsRatio_working_3-way'!U30/(3*'OddsRatio_working_3-way'!X30^(1/3))*SIN(('OddsRatio_working_3-way'!Y30)/3)</f>
        <v>-4.9876047086263267E-2</v>
      </c>
      <c r="AJ30" s="11">
        <f>'OddsRatio_working_3-way'!U30/(3*'OddsRatio_working_3-way'!X30^(1/3))*SIN(('OddsRatio_working_3-way'!Y30+2*PI())/3)</f>
        <v>-0.437466462425187</v>
      </c>
      <c r="AK30" s="11">
        <f>'OddsRatio_working_3-way'!U30/(3*'OddsRatio_working_3-way'!X30^(1/3))*SIN(('OddsRatio_working_3-way'!Y30+4*PI())/3)</f>
        <v>0.48734250951145025</v>
      </c>
      <c r="AL30" s="11">
        <f>'OddsRatio_working_3-way'!Z30+'OddsRatio_working_3-way'!AF30</f>
        <v>1.0678774177931971</v>
      </c>
      <c r="AM30" s="11">
        <f>'OddsRatio_working_3-way'!AA30+'OddsRatio_working_3-way'!AG30</f>
        <v>-0.62032655653070412</v>
      </c>
      <c r="AN30" s="11">
        <f>'OddsRatio_working_3-way'!AB30+'OddsRatio_working_3-way'!AH30</f>
        <v>-0.44755086126249283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1.0678774177931971</v>
      </c>
      <c r="AS30" s="11">
        <f>IF(('OddsRatio_working_3-way'!X30=0),IF(Q30&gt;0,-Q30^(1/3),(-Q30)^(1/3)),'OddsRatio_working_3-way'!AM30-'OddsRatio_working_3-way'!R30/3)</f>
        <v>-0.62032655653070412</v>
      </c>
      <c r="AT30" s="11">
        <f>IF(('OddsRatio_working_3-way'!X30=0),IF(Q30&gt;0,-Q30^(1/3),(-Q30)^(1/3)),'OddsRatio_working_3-way'!AN30-'OddsRatio_working_3-way'!R30/3)</f>
        <v>-0.44755086126249283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2.64</v>
      </c>
      <c r="B31" s="4">
        <f>IF('True_Odds_Calculator_3-way'!B32="","",'True_Odds_Calculator_3-way'!B32)</f>
        <v>3.76</v>
      </c>
      <c r="C31" s="4">
        <f>IF('True_Odds_Calculator_3-way'!C32="","",'True_Odds_Calculator_3-way'!C32)</f>
        <v>2.5099999999999998</v>
      </c>
      <c r="D31" s="9">
        <f t="shared" si="13"/>
        <v>0.3636124687689844</v>
      </c>
      <c r="E31" s="9">
        <f t="shared" si="14"/>
        <v>0.25345804955192586</v>
      </c>
      <c r="F31" s="9">
        <f t="shared" si="15"/>
        <v>0.38292948167908969</v>
      </c>
      <c r="G31" s="9">
        <f t="shared" si="16"/>
        <v>1.067183363908303</v>
      </c>
      <c r="H31" s="9">
        <f t="shared" si="17"/>
        <v>2.7501807168096168</v>
      </c>
      <c r="I31" s="9">
        <f t="shared" si="18"/>
        <v>3.9454260843869169</v>
      </c>
      <c r="J31" s="9">
        <f t="shared" si="19"/>
        <v>2.6114468795015378</v>
      </c>
      <c r="K31" s="11">
        <f t="shared" si="20"/>
        <v>0.37878787878787878</v>
      </c>
      <c r="L31" s="11">
        <f t="shared" si="21"/>
        <v>0.26595744680851063</v>
      </c>
      <c r="M31" s="11">
        <f t="shared" si="22"/>
        <v>0.39840637450199207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-0.27432436597902388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0.23720398868741671</v>
      </c>
      <c r="Q31" s="11">
        <f>2*'OddsRatio_working_3-way'!K31*'OddsRatio_working_3-way'!L31*'OddsRatio_working_3-way'!M31</f>
        <v>8.0272077389988733E-2</v>
      </c>
      <c r="R31" s="11">
        <f t="shared" si="23"/>
        <v>0</v>
      </c>
      <c r="S31" s="11">
        <f t="shared" si="24"/>
        <v>-0.86468435948396372</v>
      </c>
      <c r="T31" s="11">
        <f t="shared" si="25"/>
        <v>-0.29261738053602832</v>
      </c>
      <c r="U31" s="11">
        <f>'OddsRatio_working_3-way'!S31-'OddsRatio_working_3-way'!R31^2/3</f>
        <v>-0.86468435948396372</v>
      </c>
      <c r="V31" s="11">
        <f>'OddsRatio_working_3-way'!S31*'OddsRatio_working_3-way'!R31/3-2*'OddsRatio_working_3-way'!R31^3/27-'OddsRatio_working_3-way'!T31</f>
        <v>0.29261738053602832</v>
      </c>
      <c r="W31" s="11">
        <f>'OddsRatio_working_3-way'!V31^2+4*'OddsRatio_working_3-way'!U31^3/27</f>
        <v>-1.0153790553463798E-2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0.15474068788236547</v>
      </c>
      <c r="Y31" s="11">
        <f>IF('OddsRatio_working_3-way'!W31&gt;=0,IF('OddsRatio_working_3-way'!V31+SQRT('OddsRatio_working_3-way'!W31)&gt;0,0,PI()),ACOS('OddsRatio_working_3-way'!V31/(2*'OddsRatio_working_3-way'!X31)))</f>
        <v>0.33164242094258722</v>
      </c>
      <c r="Z31" s="11">
        <f>'OddsRatio_working_3-way'!X31^(1/3)*COS('OddsRatio_working_3-way'!Y31/3)</f>
        <v>0.53359168195415163</v>
      </c>
      <c r="AA31" s="11">
        <f>'OddsRatio_working_3-way'!X31^(1/3)*COS(('OddsRatio_working_3-way'!Y31+2*PI())/3)</f>
        <v>-0.31808938426466288</v>
      </c>
      <c r="AB31" s="11">
        <f>'OddsRatio_working_3-way'!X31^(1/3)*COS(('OddsRatio_working_3-way'!Y31+4*PI())/3)</f>
        <v>-0.2155022976894887</v>
      </c>
      <c r="AC31" s="11">
        <f>'OddsRatio_working_3-way'!X31^(1/3)*SIN('OddsRatio_working_3-way'!Y31/3)</f>
        <v>5.922868204955628E-2</v>
      </c>
      <c r="AD31" s="11">
        <f>'OddsRatio_working_3-way'!X31^(1/3)*SIN(('OddsRatio_working_3-way'!Y31+2*PI())/3)</f>
        <v>0.4324896107955839</v>
      </c>
      <c r="AE31" s="11">
        <f>'OddsRatio_working_3-way'!X31^(1/3)*SIN(('OddsRatio_working_3-way'!Y31+4*PI())/3)</f>
        <v>-0.49171829284514013</v>
      </c>
      <c r="AF31" s="11">
        <f>-'OddsRatio_working_3-way'!U31/(3*'OddsRatio_working_3-way'!X31^(1/3))*COS(('OddsRatio_working_3-way'!Y31)/3)</f>
        <v>0.53359168195415152</v>
      </c>
      <c r="AG31" s="11">
        <f>-'OddsRatio_working_3-way'!U31/(3*'OddsRatio_working_3-way'!X31^(1/3))*COS(('OddsRatio_working_3-way'!Y31+2*PI())/3)</f>
        <v>-0.31808938426466282</v>
      </c>
      <c r="AH31" s="11">
        <f>-'OddsRatio_working_3-way'!U31/(3*'OddsRatio_working_3-way'!X31^(1/3))*COS(('OddsRatio_working_3-way'!Y31+4*PI())/3)</f>
        <v>-0.21550229768948864</v>
      </c>
      <c r="AI31" s="11">
        <f>'OddsRatio_working_3-way'!U31/(3*'OddsRatio_working_3-way'!X31^(1/3))*SIN(('OddsRatio_working_3-way'!Y31)/3)</f>
        <v>-5.9228682049556267E-2</v>
      </c>
      <c r="AJ31" s="11">
        <f>'OddsRatio_working_3-way'!U31/(3*'OddsRatio_working_3-way'!X31^(1/3))*SIN(('OddsRatio_working_3-way'!Y31+2*PI())/3)</f>
        <v>-0.43248961079558379</v>
      </c>
      <c r="AK31" s="11">
        <f>'OddsRatio_working_3-way'!U31/(3*'OddsRatio_working_3-way'!X31^(1/3))*SIN(('OddsRatio_working_3-way'!Y31+4*PI())/3)</f>
        <v>0.49171829284514001</v>
      </c>
      <c r="AL31" s="11">
        <f>'OddsRatio_working_3-way'!Z31+'OddsRatio_working_3-way'!AF31</f>
        <v>1.067183363908303</v>
      </c>
      <c r="AM31" s="11">
        <f>'OddsRatio_working_3-way'!AA31+'OddsRatio_working_3-way'!AG31</f>
        <v>-0.63617876852932564</v>
      </c>
      <c r="AN31" s="11">
        <f>'OddsRatio_working_3-way'!AB31+'OddsRatio_working_3-way'!AH31</f>
        <v>-0.43100459537897734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1.067183363908303</v>
      </c>
      <c r="AS31" s="11">
        <f>IF(('OddsRatio_working_3-way'!X31=0),IF(Q31&gt;0,-Q31^(1/3),(-Q31)^(1/3)),'OddsRatio_working_3-way'!AM31-'OddsRatio_working_3-way'!R31/3)</f>
        <v>-0.63617876852932564</v>
      </c>
      <c r="AT31" s="11">
        <f>IF(('OddsRatio_working_3-way'!X31=0),IF(Q31&gt;0,-Q31^(1/3),(-Q31)^(1/3)),'OddsRatio_working_3-way'!AN31-'OddsRatio_working_3-way'!R31/3)</f>
        <v>-0.43100459537897734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2.83</v>
      </c>
      <c r="B32" s="4">
        <f>IF('True_Odds_Calculator_3-way'!B33="","",'True_Odds_Calculator_3-way'!B33)</f>
        <v>3.55</v>
      </c>
      <c r="C32" s="4">
        <f>IF('True_Odds_Calculator_3-way'!C33="","",'True_Odds_Calculator_3-way'!C33)</f>
        <v>2.44</v>
      </c>
      <c r="D32" s="9">
        <f t="shared" si="13"/>
        <v>0.33811053470108476</v>
      </c>
      <c r="E32" s="9">
        <f t="shared" si="14"/>
        <v>0.26825322869286411</v>
      </c>
      <c r="F32" s="9">
        <f t="shared" si="15"/>
        <v>0.39363623660605085</v>
      </c>
      <c r="G32" s="9">
        <f t="shared" si="16"/>
        <v>1.0697336973647937</v>
      </c>
      <c r="H32" s="9">
        <f t="shared" si="17"/>
        <v>2.9576126661775728</v>
      </c>
      <c r="I32" s="9">
        <f t="shared" si="18"/>
        <v>3.7278209282802242</v>
      </c>
      <c r="J32" s="9">
        <f t="shared" si="19"/>
        <v>2.5404165242053032</v>
      </c>
      <c r="K32" s="11">
        <f t="shared" si="20"/>
        <v>0.35335689045936397</v>
      </c>
      <c r="L32" s="11">
        <f t="shared" si="21"/>
        <v>0.28169014084507044</v>
      </c>
      <c r="M32" s="11">
        <f t="shared" si="22"/>
        <v>0.4098360655737705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-0.2741253172746726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0.23742058444625935</v>
      </c>
      <c r="Q32" s="11">
        <f>2*'OddsRatio_working_3-way'!K32*'OddsRatio_working_3-way'!L32*'OddsRatio_working_3-way'!M32</f>
        <v>8.1587829706618334E-2</v>
      </c>
      <c r="R32" s="11">
        <f t="shared" si="23"/>
        <v>0</v>
      </c>
      <c r="S32" s="11">
        <f t="shared" si="24"/>
        <v>-0.86610236079860059</v>
      </c>
      <c r="T32" s="11">
        <f t="shared" si="25"/>
        <v>-0.2976296772503782</v>
      </c>
      <c r="U32" s="11">
        <f>'OddsRatio_working_3-way'!S32-'OddsRatio_working_3-way'!R32^2/3</f>
        <v>-0.86610236079860059</v>
      </c>
      <c r="V32" s="11">
        <f>'OddsRatio_working_3-way'!S32*'OddsRatio_working_3-way'!R32/3-2*'OddsRatio_working_3-way'!R32^3/27-'OddsRatio_working_3-way'!T32</f>
        <v>0.2976296772503782</v>
      </c>
      <c r="W32" s="11">
        <f>'OddsRatio_working_3-way'!V32^2+4*'OddsRatio_working_3-way'!U32^3/27</f>
        <v>-7.6672747024207483E-3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0.1551214842329916</v>
      </c>
      <c r="Y32" s="11">
        <f>IF('OddsRatio_working_3-way'!W32&gt;=0,IF('OddsRatio_working_3-way'!V32+SQRT('OddsRatio_working_3-way'!W32)&gt;0,0,PI()),ACOS('OddsRatio_working_3-way'!V32/(2*'OddsRatio_working_3-way'!X32)))</f>
        <v>0.28612823991440717</v>
      </c>
      <c r="Z32" s="11">
        <f>'OddsRatio_working_3-way'!X32^(1/3)*COS('OddsRatio_working_3-way'!Y32/3)</f>
        <v>0.53486684868239687</v>
      </c>
      <c r="AA32" s="11">
        <f>'OddsRatio_working_3-way'!X32^(1/3)*COS(('OddsRatio_working_3-way'!Y32+2*PI())/3)</f>
        <v>-0.31174686287931724</v>
      </c>
      <c r="AB32" s="11">
        <f>'OddsRatio_working_3-way'!X32^(1/3)*COS(('OddsRatio_working_3-way'!Y32+4*PI())/3)</f>
        <v>-0.22311998580307971</v>
      </c>
      <c r="AC32" s="11">
        <f>'OddsRatio_working_3-way'!X32^(1/3)*SIN('OddsRatio_working_3-way'!Y32/3)</f>
        <v>5.1168751337401647E-2</v>
      </c>
      <c r="AD32" s="11">
        <f>'OddsRatio_working_3-way'!X32^(1/3)*SIN(('OddsRatio_working_3-way'!Y32+2*PI())/3)</f>
        <v>0.43762390293238213</v>
      </c>
      <c r="AE32" s="11">
        <f>'OddsRatio_working_3-way'!X32^(1/3)*SIN(('OddsRatio_working_3-way'!Y32+4*PI())/3)</f>
        <v>-0.4887926542697838</v>
      </c>
      <c r="AF32" s="11">
        <f>-'OddsRatio_working_3-way'!U32/(3*'OddsRatio_working_3-way'!X32^(1/3))*COS(('OddsRatio_working_3-way'!Y32)/3)</f>
        <v>0.53486684868239687</v>
      </c>
      <c r="AG32" s="11">
        <f>-'OddsRatio_working_3-way'!U32/(3*'OddsRatio_working_3-way'!X32^(1/3))*COS(('OddsRatio_working_3-way'!Y32+2*PI())/3)</f>
        <v>-0.31174686287931724</v>
      </c>
      <c r="AH32" s="11">
        <f>-'OddsRatio_working_3-way'!U32/(3*'OddsRatio_working_3-way'!X32^(1/3))*COS(('OddsRatio_working_3-way'!Y32+4*PI())/3)</f>
        <v>-0.22311998580307971</v>
      </c>
      <c r="AI32" s="11">
        <f>'OddsRatio_working_3-way'!U32/(3*'OddsRatio_working_3-way'!X32^(1/3))*SIN(('OddsRatio_working_3-way'!Y32)/3)</f>
        <v>-5.1168751337401647E-2</v>
      </c>
      <c r="AJ32" s="11">
        <f>'OddsRatio_working_3-way'!U32/(3*'OddsRatio_working_3-way'!X32^(1/3))*SIN(('OddsRatio_working_3-way'!Y32+2*PI())/3)</f>
        <v>-0.43762390293238213</v>
      </c>
      <c r="AK32" s="11">
        <f>'OddsRatio_working_3-way'!U32/(3*'OddsRatio_working_3-way'!X32^(1/3))*SIN(('OddsRatio_working_3-way'!Y32+4*PI())/3)</f>
        <v>0.4887926542697838</v>
      </c>
      <c r="AL32" s="11">
        <f>'OddsRatio_working_3-way'!Z32+'OddsRatio_working_3-way'!AF32</f>
        <v>1.0697336973647937</v>
      </c>
      <c r="AM32" s="11">
        <f>'OddsRatio_working_3-way'!AA32+'OddsRatio_working_3-way'!AG32</f>
        <v>-0.62349372575863449</v>
      </c>
      <c r="AN32" s="11">
        <f>'OddsRatio_working_3-way'!AB32+'OddsRatio_working_3-way'!AH32</f>
        <v>-0.44623997160615941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1.0697336973647937</v>
      </c>
      <c r="AS32" s="11">
        <f>IF(('OddsRatio_working_3-way'!X32=0),IF(Q32&gt;0,-Q32^(1/3),(-Q32)^(1/3)),'OddsRatio_working_3-way'!AM32-'OddsRatio_working_3-way'!R32/3)</f>
        <v>-0.62349372575863449</v>
      </c>
      <c r="AT32" s="11">
        <f>IF(('OddsRatio_working_3-way'!X32=0),IF(Q32&gt;0,-Q32^(1/3),(-Q32)^(1/3)),'OddsRatio_working_3-way'!AN32-'OddsRatio_working_3-way'!R32/3)</f>
        <v>-0.44623997160615941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1.98</v>
      </c>
      <c r="B33" s="4">
        <f>IF('True_Odds_Calculator_3-way'!B34="","",'True_Odds_Calculator_3-way'!B34)</f>
        <v>3.45</v>
      </c>
      <c r="C33" s="4">
        <f>IF('True_Odds_Calculator_3-way'!C34="","",'True_Odds_Calculator_3-way'!C34)</f>
        <v>3.97</v>
      </c>
      <c r="D33" s="9">
        <f t="shared" si="13"/>
        <v>0.48670486405011376</v>
      </c>
      <c r="E33" s="9">
        <f t="shared" si="14"/>
        <v>0.2749834008585989</v>
      </c>
      <c r="F33" s="9">
        <f t="shared" si="15"/>
        <v>0.23831173509128728</v>
      </c>
      <c r="G33" s="9">
        <f t="shared" si="16"/>
        <v>1.0761563846497924</v>
      </c>
      <c r="H33" s="9">
        <f t="shared" si="17"/>
        <v>2.0546332569567962</v>
      </c>
      <c r="I33" s="9">
        <f t="shared" si="18"/>
        <v>3.6365831423919905</v>
      </c>
      <c r="J33" s="9">
        <f t="shared" si="19"/>
        <v>4.1961844624098843</v>
      </c>
      <c r="K33" s="11">
        <f t="shared" si="20"/>
        <v>0.50505050505050508</v>
      </c>
      <c r="L33" s="11">
        <f t="shared" si="21"/>
        <v>0.28985507246376813</v>
      </c>
      <c r="M33" s="11">
        <f t="shared" si="22"/>
        <v>0.25188916876574308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-0.26295038878545607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0.23599629338321704</v>
      </c>
      <c r="Q33" s="11">
        <f>2*'OddsRatio_working_3-way'!K33*'OddsRatio_working_3-way'!L33*'OddsRatio_working_3-way'!M33</f>
        <v>7.3748841682255331E-2</v>
      </c>
      <c r="R33" s="11">
        <f t="shared" si="23"/>
        <v>0</v>
      </c>
      <c r="S33" s="11">
        <f t="shared" si="24"/>
        <v>-0.89749360886387142</v>
      </c>
      <c r="T33" s="11">
        <f t="shared" si="25"/>
        <v>-0.28046675276995986</v>
      </c>
      <c r="U33" s="11">
        <f>'OddsRatio_working_3-way'!S33-'OddsRatio_working_3-way'!R33^2/3</f>
        <v>-0.89749360886387142</v>
      </c>
      <c r="V33" s="11">
        <f>'OddsRatio_working_3-way'!S33*'OddsRatio_working_3-way'!R33/3-2*'OddsRatio_working_3-way'!R33^3/27-'OddsRatio_working_3-way'!T33</f>
        <v>0.28046675276995986</v>
      </c>
      <c r="W33" s="11">
        <f>'OddsRatio_working_3-way'!V33^2+4*'OddsRatio_working_3-way'!U33^3/27</f>
        <v>-2.8438610247665433E-2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0.16363084187966462</v>
      </c>
      <c r="Y33" s="11">
        <f>IF('OddsRatio_working_3-way'!W33&gt;=0,IF('OddsRatio_working_3-way'!V33+SQRT('OddsRatio_working_3-way'!W33)&gt;0,0,PI()),ACOS('OddsRatio_working_3-way'!V33/(2*'OddsRatio_working_3-way'!X33)))</f>
        <v>0.54135611841948861</v>
      </c>
      <c r="Z33" s="11">
        <f>'OddsRatio_working_3-way'!X33^(1/3)*COS('OddsRatio_working_3-way'!Y33/3)</f>
        <v>0.53807819232489618</v>
      </c>
      <c r="AA33" s="11">
        <f>'OddsRatio_working_3-way'!X33^(1/3)*COS(('OddsRatio_working_3-way'!Y33+2*PI())/3)</f>
        <v>-0.35405260346715189</v>
      </c>
      <c r="AB33" s="11">
        <f>'OddsRatio_working_3-way'!X33^(1/3)*COS(('OddsRatio_working_3-way'!Y33+4*PI())/3)</f>
        <v>-0.18402558885774437</v>
      </c>
      <c r="AC33" s="11">
        <f>'OddsRatio_working_3-way'!X33^(1/3)*SIN('OddsRatio_working_3-way'!Y33/3)</f>
        <v>9.8165142654249887E-2</v>
      </c>
      <c r="AD33" s="11">
        <f>'OddsRatio_working_3-way'!X33^(1/3)*SIN(('OddsRatio_working_3-way'!Y33+2*PI())/3)</f>
        <v>0.41690681244864403</v>
      </c>
      <c r="AE33" s="11">
        <f>'OddsRatio_working_3-way'!X33^(1/3)*SIN(('OddsRatio_working_3-way'!Y33+4*PI())/3)</f>
        <v>-0.51507195510289394</v>
      </c>
      <c r="AF33" s="11">
        <f>-'OddsRatio_working_3-way'!U33/(3*'OddsRatio_working_3-way'!X33^(1/3))*COS(('OddsRatio_working_3-way'!Y33)/3)</f>
        <v>0.53807819232489618</v>
      </c>
      <c r="AG33" s="11">
        <f>-'OddsRatio_working_3-way'!U33/(3*'OddsRatio_working_3-way'!X33^(1/3))*COS(('OddsRatio_working_3-way'!Y33+2*PI())/3)</f>
        <v>-0.35405260346715189</v>
      </c>
      <c r="AH33" s="11">
        <f>-'OddsRatio_working_3-way'!U33/(3*'OddsRatio_working_3-way'!X33^(1/3))*COS(('OddsRatio_working_3-way'!Y33+4*PI())/3)</f>
        <v>-0.18402558885774437</v>
      </c>
      <c r="AI33" s="11">
        <f>'OddsRatio_working_3-way'!U33/(3*'OddsRatio_working_3-way'!X33^(1/3))*SIN(('OddsRatio_working_3-way'!Y33)/3)</f>
        <v>-9.8165142654249887E-2</v>
      </c>
      <c r="AJ33" s="11">
        <f>'OddsRatio_working_3-way'!U33/(3*'OddsRatio_working_3-way'!X33^(1/3))*SIN(('OddsRatio_working_3-way'!Y33+2*PI())/3)</f>
        <v>-0.41690681244864403</v>
      </c>
      <c r="AK33" s="11">
        <f>'OddsRatio_working_3-way'!U33/(3*'OddsRatio_working_3-way'!X33^(1/3))*SIN(('OddsRatio_working_3-way'!Y33+4*PI())/3)</f>
        <v>0.51507195510289394</v>
      </c>
      <c r="AL33" s="11">
        <f>'OddsRatio_working_3-way'!Z33+'OddsRatio_working_3-way'!AF33</f>
        <v>1.0761563846497924</v>
      </c>
      <c r="AM33" s="11">
        <f>'OddsRatio_working_3-way'!AA33+'OddsRatio_working_3-way'!AG33</f>
        <v>-0.70810520693430379</v>
      </c>
      <c r="AN33" s="11">
        <f>'OddsRatio_working_3-way'!AB33+'OddsRatio_working_3-way'!AH33</f>
        <v>-0.36805117771548873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1.0761563846497924</v>
      </c>
      <c r="AS33" s="11">
        <f>IF(('OddsRatio_working_3-way'!X33=0),IF(Q33&gt;0,-Q33^(1/3),(-Q33)^(1/3)),'OddsRatio_working_3-way'!AM33-'OddsRatio_working_3-way'!R33/3)</f>
        <v>-0.70810520693430379</v>
      </c>
      <c r="AT33" s="11">
        <f>IF(('OddsRatio_working_3-way'!X33=0),IF(Q33&gt;0,-Q33^(1/3),(-Q33)^(1/3)),'OddsRatio_working_3-way'!AN33-'OddsRatio_working_3-way'!R33/3)</f>
        <v>-0.36805117771548873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2.92</v>
      </c>
      <c r="B34" s="4">
        <f>IF('True_Odds_Calculator_3-way'!B35="","",'True_Odds_Calculator_3-way'!B35)</f>
        <v>3.31</v>
      </c>
      <c r="C34" s="4">
        <f>IF('True_Odds_Calculator_3-way'!C35="","",'True_Odds_Calculator_3-way'!C35)</f>
        <v>2.5</v>
      </c>
      <c r="D34" s="9">
        <f t="shared" si="13"/>
        <v>0.3276237995534193</v>
      </c>
      <c r="E34" s="9">
        <f t="shared" si="14"/>
        <v>0.28825496906612469</v>
      </c>
      <c r="F34" s="9">
        <f t="shared" si="15"/>
        <v>0.38412123138045595</v>
      </c>
      <c r="G34" s="9">
        <f t="shared" si="16"/>
        <v>1.0688965154849637</v>
      </c>
      <c r="H34" s="9">
        <f t="shared" si="17"/>
        <v>3.0522813097311303</v>
      </c>
      <c r="I34" s="9">
        <f t="shared" si="18"/>
        <v>3.4691509507702656</v>
      </c>
      <c r="J34" s="9">
        <f t="shared" si="19"/>
        <v>2.6033447732274451</v>
      </c>
      <c r="K34" s="11">
        <f t="shared" si="20"/>
        <v>0.34246575342465752</v>
      </c>
      <c r="L34" s="11">
        <f t="shared" si="21"/>
        <v>0.30211480362537763</v>
      </c>
      <c r="M34" s="11">
        <f t="shared" si="22"/>
        <v>0.4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-0.27533005007656319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0.23713942805115257</v>
      </c>
      <c r="Q34" s="11">
        <f>2*'OddsRatio_working_3-way'!K34*'OddsRatio_working_3-way'!L34*'OddsRatio_working_3-way'!M34</f>
        <v>8.2771179075445928E-2</v>
      </c>
      <c r="R34" s="11">
        <f t="shared" si="23"/>
        <v>0</v>
      </c>
      <c r="S34" s="11">
        <f t="shared" si="24"/>
        <v>-0.86129148629148666</v>
      </c>
      <c r="T34" s="11">
        <f t="shared" si="25"/>
        <v>-0.3006253006253008</v>
      </c>
      <c r="U34" s="11">
        <f>'OddsRatio_working_3-way'!S34-'OddsRatio_working_3-way'!R34^2/3</f>
        <v>-0.86129148629148666</v>
      </c>
      <c r="V34" s="11">
        <f>'OddsRatio_working_3-way'!S34*'OddsRatio_working_3-way'!R34/3-2*'OddsRatio_working_3-way'!R34^3/27-'OddsRatio_working_3-way'!T34</f>
        <v>0.3006253006253008</v>
      </c>
      <c r="W34" s="11">
        <f>'OddsRatio_working_3-way'!V34^2+4*'OddsRatio_working_3-way'!U34^3/27</f>
        <v>-4.2801108779798452E-3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0.15383081799011564</v>
      </c>
      <c r="Y34" s="11">
        <f>IF('OddsRatio_working_3-way'!W34&gt;=0,IF('OddsRatio_working_3-way'!V34+SQRT('OddsRatio_working_3-way'!W34)&gt;0,0,PI()),ACOS('OddsRatio_working_3-way'!V34/(2*'OddsRatio_working_3-way'!X34)))</f>
        <v>0.21428056809325802</v>
      </c>
      <c r="Z34" s="11">
        <f>'OddsRatio_working_3-way'!X34^(1/3)*COS('OddsRatio_working_3-way'!Y34/3)</f>
        <v>0.53444825774248184</v>
      </c>
      <c r="AA34" s="11">
        <f>'OddsRatio_working_3-way'!X34^(1/3)*COS(('OddsRatio_working_3-way'!Y34+2*PI())/3)</f>
        <v>-0.30034008303069348</v>
      </c>
      <c r="AB34" s="11">
        <f>'OddsRatio_working_3-way'!X34^(1/3)*COS(('OddsRatio_working_3-way'!Y34+4*PI())/3)</f>
        <v>-0.2341081747117883</v>
      </c>
      <c r="AC34" s="11">
        <f>'OddsRatio_working_3-way'!X34^(1/3)*SIN('OddsRatio_working_3-way'!Y34/3)</f>
        <v>3.8239010096862459E-2</v>
      </c>
      <c r="AD34" s="11">
        <f>'OddsRatio_working_3-way'!X34^(1/3)*SIN(('OddsRatio_working_3-way'!Y34+2*PI())/3)</f>
        <v>0.44372626316489139</v>
      </c>
      <c r="AE34" s="11">
        <f>'OddsRatio_working_3-way'!X34^(1/3)*SIN(('OddsRatio_working_3-way'!Y34+4*PI())/3)</f>
        <v>-0.48196527326175387</v>
      </c>
      <c r="AF34" s="11">
        <f>-'OddsRatio_working_3-way'!U34/(3*'OddsRatio_working_3-way'!X34^(1/3))*COS(('OddsRatio_working_3-way'!Y34)/3)</f>
        <v>0.53444825774248184</v>
      </c>
      <c r="AG34" s="11">
        <f>-'OddsRatio_working_3-way'!U34/(3*'OddsRatio_working_3-way'!X34^(1/3))*COS(('OddsRatio_working_3-way'!Y34+2*PI())/3)</f>
        <v>-0.30034008303069348</v>
      </c>
      <c r="AH34" s="11">
        <f>-'OddsRatio_working_3-way'!U34/(3*'OddsRatio_working_3-way'!X34^(1/3))*COS(('OddsRatio_working_3-way'!Y34+4*PI())/3)</f>
        <v>-0.2341081747117883</v>
      </c>
      <c r="AI34" s="11">
        <f>'OddsRatio_working_3-way'!U34/(3*'OddsRatio_working_3-way'!X34^(1/3))*SIN(('OddsRatio_working_3-way'!Y34)/3)</f>
        <v>-3.8239010096862459E-2</v>
      </c>
      <c r="AJ34" s="11">
        <f>'OddsRatio_working_3-way'!U34/(3*'OddsRatio_working_3-way'!X34^(1/3))*SIN(('OddsRatio_working_3-way'!Y34+2*PI())/3)</f>
        <v>-0.44372626316489139</v>
      </c>
      <c r="AK34" s="11">
        <f>'OddsRatio_working_3-way'!U34/(3*'OddsRatio_working_3-way'!X34^(1/3))*SIN(('OddsRatio_working_3-way'!Y34+4*PI())/3)</f>
        <v>0.48196527326175387</v>
      </c>
      <c r="AL34" s="11">
        <f>'OddsRatio_working_3-way'!Z34+'OddsRatio_working_3-way'!AF34</f>
        <v>1.0688965154849637</v>
      </c>
      <c r="AM34" s="11">
        <f>'OddsRatio_working_3-way'!AA34+'OddsRatio_working_3-way'!AG34</f>
        <v>-0.60068016606138697</v>
      </c>
      <c r="AN34" s="11">
        <f>'OddsRatio_working_3-way'!AB34+'OddsRatio_working_3-way'!AH34</f>
        <v>-0.46821634942357659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1.0688965154849637</v>
      </c>
      <c r="AS34" s="11">
        <f>IF(('OddsRatio_working_3-way'!X34=0),IF(Q34&gt;0,-Q34^(1/3),(-Q34)^(1/3)),'OddsRatio_working_3-way'!AM34-'OddsRatio_working_3-way'!R34/3)</f>
        <v>-0.60068016606138697</v>
      </c>
      <c r="AT34" s="11">
        <f>IF(('OddsRatio_working_3-way'!X34=0),IF(Q34&gt;0,-Q34^(1/3),(-Q34)^(1/3)),'OddsRatio_working_3-way'!AN34-'OddsRatio_working_3-way'!R34/3)</f>
        <v>-0.46821634942357659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2.66</v>
      </c>
      <c r="B35" s="4">
        <f>IF('True_Odds_Calculator_3-way'!B36="","",'True_Odds_Calculator_3-way'!B36)</f>
        <v>3.44</v>
      </c>
      <c r="C35" s="4">
        <f>IF('True_Odds_Calculator_3-way'!C36="","",'True_Odds_Calculator_3-way'!C36)</f>
        <v>2.65</v>
      </c>
      <c r="D35" s="9">
        <f t="shared" si="13"/>
        <v>0.36064009612249498</v>
      </c>
      <c r="E35" s="9">
        <f t="shared" si="14"/>
        <v>0.2773254081139756</v>
      </c>
      <c r="F35" s="9">
        <f t="shared" si="15"/>
        <v>0.36203449576352947</v>
      </c>
      <c r="G35" s="9">
        <f t="shared" si="16"/>
        <v>1.0679804401729207</v>
      </c>
      <c r="H35" s="9">
        <f t="shared" si="17"/>
        <v>2.7728475306870486</v>
      </c>
      <c r="I35" s="9">
        <f t="shared" si="18"/>
        <v>3.6058722740219262</v>
      </c>
      <c r="J35" s="9">
        <f t="shared" si="19"/>
        <v>2.7621677262853184</v>
      </c>
      <c r="K35" s="11">
        <f t="shared" si="20"/>
        <v>0.37593984962406013</v>
      </c>
      <c r="L35" s="11">
        <f t="shared" si="21"/>
        <v>0.29069767441860467</v>
      </c>
      <c r="M35" s="11">
        <f t="shared" si="22"/>
        <v>0.37735849056603776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-0.2756105929589221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0.23712748303404416</v>
      </c>
      <c r="Q35" s="11">
        <f>2*'OddsRatio_working_3-way'!K35*'OddsRatio_working_3-way'!L35*'OddsRatio_working_3-way'!M35</f>
        <v>8.2479124533580556E-2</v>
      </c>
      <c r="R35" s="11">
        <f t="shared" si="23"/>
        <v>0</v>
      </c>
      <c r="S35" s="11">
        <f t="shared" si="24"/>
        <v>-0.86037144105483065</v>
      </c>
      <c r="T35" s="11">
        <f t="shared" si="25"/>
        <v>-0.29925963167124536</v>
      </c>
      <c r="U35" s="11">
        <f>'OddsRatio_working_3-way'!S35-'OddsRatio_working_3-way'!R35^2/3</f>
        <v>-0.86037144105483065</v>
      </c>
      <c r="V35" s="11">
        <f>'OddsRatio_working_3-way'!S35*'OddsRatio_working_3-way'!R35/3-2*'OddsRatio_working_3-way'!R35^3/27-'OddsRatio_working_3-way'!T35</f>
        <v>0.29925963167124536</v>
      </c>
      <c r="W35" s="11">
        <f>'OddsRatio_working_3-way'!V35^2+4*'OddsRatio_working_3-way'!U35^3/27</f>
        <v>-4.7963409145572178E-3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0.15358439704488755</v>
      </c>
      <c r="Y35" s="11">
        <f>IF('OddsRatio_working_3-way'!W35&gt;=0,IF('OddsRatio_working_3-way'!V35+SQRT('OddsRatio_working_3-way'!W35)&gt;0,0,PI()),ACOS('OddsRatio_working_3-way'!V35/(2*'OddsRatio_working_3-way'!X35)))</f>
        <v>0.22741965763839556</v>
      </c>
      <c r="Z35" s="11">
        <f>'OddsRatio_working_3-way'!X35^(1/3)*COS('OddsRatio_working_3-way'!Y35/3)</f>
        <v>0.53399022008646047</v>
      </c>
      <c r="AA35" s="11">
        <f>'OddsRatio_working_3-way'!X35^(1/3)*COS(('OddsRatio_working_3-way'!Y35+2*PI())/3)</f>
        <v>-0.30211908907063889</v>
      </c>
      <c r="AB35" s="11">
        <f>'OddsRatio_working_3-way'!X35^(1/3)*COS(('OddsRatio_working_3-way'!Y35+4*PI())/3)</f>
        <v>-0.23187113101582149</v>
      </c>
      <c r="AC35" s="11">
        <f>'OddsRatio_working_3-way'!X35^(1/3)*SIN('OddsRatio_working_3-way'!Y35/3)</f>
        <v>4.0557677492970332E-2</v>
      </c>
      <c r="AD35" s="11">
        <f>'OddsRatio_working_3-way'!X35^(1/3)*SIN(('OddsRatio_working_3-way'!Y35+2*PI())/3)</f>
        <v>0.44217025722083297</v>
      </c>
      <c r="AE35" s="11">
        <f>'OddsRatio_working_3-way'!X35^(1/3)*SIN(('OddsRatio_working_3-way'!Y35+4*PI())/3)</f>
        <v>-0.48272793471380332</v>
      </c>
      <c r="AF35" s="11">
        <f>-'OddsRatio_working_3-way'!U35/(3*'OddsRatio_working_3-way'!X35^(1/3))*COS(('OddsRatio_working_3-way'!Y35)/3)</f>
        <v>0.53399022008646035</v>
      </c>
      <c r="AG35" s="11">
        <f>-'OddsRatio_working_3-way'!U35/(3*'OddsRatio_working_3-way'!X35^(1/3))*COS(('OddsRatio_working_3-way'!Y35+2*PI())/3)</f>
        <v>-0.30211908907063878</v>
      </c>
      <c r="AH35" s="11">
        <f>-'OddsRatio_working_3-way'!U35/(3*'OddsRatio_working_3-way'!X35^(1/3))*COS(('OddsRatio_working_3-way'!Y35+4*PI())/3)</f>
        <v>-0.23187113101582144</v>
      </c>
      <c r="AI35" s="11">
        <f>'OddsRatio_working_3-way'!U35/(3*'OddsRatio_working_3-way'!X35^(1/3))*SIN(('OddsRatio_working_3-way'!Y35)/3)</f>
        <v>-4.0557677492970318E-2</v>
      </c>
      <c r="AJ35" s="11">
        <f>'OddsRatio_working_3-way'!U35/(3*'OddsRatio_working_3-way'!X35^(1/3))*SIN(('OddsRatio_working_3-way'!Y35+2*PI())/3)</f>
        <v>-0.44217025722083292</v>
      </c>
      <c r="AK35" s="11">
        <f>'OddsRatio_working_3-way'!U35/(3*'OddsRatio_working_3-way'!X35^(1/3))*SIN(('OddsRatio_working_3-way'!Y35+4*PI())/3)</f>
        <v>0.48272793471380326</v>
      </c>
      <c r="AL35" s="11">
        <f>'OddsRatio_working_3-way'!Z35+'OddsRatio_working_3-way'!AF35</f>
        <v>1.0679804401729207</v>
      </c>
      <c r="AM35" s="11">
        <f>'OddsRatio_working_3-way'!AA35+'OddsRatio_working_3-way'!AG35</f>
        <v>-0.60423817814127767</v>
      </c>
      <c r="AN35" s="11">
        <f>'OddsRatio_working_3-way'!AB35+'OddsRatio_working_3-way'!AH35</f>
        <v>-0.46374226203164293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1.0679804401729207</v>
      </c>
      <c r="AS35" s="11">
        <f>IF(('OddsRatio_working_3-way'!X35=0),IF(Q35&gt;0,-Q35^(1/3),(-Q35)^(1/3)),'OddsRatio_working_3-way'!AM35-'OddsRatio_working_3-way'!R35/3)</f>
        <v>-0.60423817814127767</v>
      </c>
      <c r="AT35" s="11">
        <f>IF(('OddsRatio_working_3-way'!X35=0),IF(Q35&gt;0,-Q35^(1/3),(-Q35)^(1/3)),'OddsRatio_working_3-way'!AN35-'OddsRatio_working_3-way'!R35/3)</f>
        <v>-0.46374226203164293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1.98</v>
      </c>
      <c r="B36" s="4">
        <f>IF('True_Odds_Calculator_3-way'!B37="","",'True_Odds_Calculator_3-way'!B37)</f>
        <v>3.78</v>
      </c>
      <c r="C36" s="4">
        <f>IF('True_Odds_Calculator_3-way'!C37="","",'True_Odds_Calculator_3-way'!C37)</f>
        <v>3.63</v>
      </c>
      <c r="D36" s="9">
        <f t="shared" si="13"/>
        <v>0.48737800008491311</v>
      </c>
      <c r="E36" s="9">
        <f t="shared" si="14"/>
        <v>0.25102513272138605</v>
      </c>
      <c r="F36" s="9">
        <f t="shared" si="15"/>
        <v>0.2615968671937009</v>
      </c>
      <c r="G36" s="9">
        <f t="shared" si="16"/>
        <v>1.0732607407220018</v>
      </c>
      <c r="H36" s="9">
        <f t="shared" si="17"/>
        <v>2.0517955259075618</v>
      </c>
      <c r="I36" s="9">
        <f t="shared" si="18"/>
        <v>3.9836648592071642</v>
      </c>
      <c r="J36" s="9">
        <f t="shared" si="19"/>
        <v>3.8226757480988649</v>
      </c>
      <c r="K36" s="11">
        <f t="shared" si="20"/>
        <v>0.50505050505050508</v>
      </c>
      <c r="L36" s="11">
        <f t="shared" si="21"/>
        <v>0.26455026455026459</v>
      </c>
      <c r="M36" s="11">
        <f t="shared" si="22"/>
        <v>0.27548209366391185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-0.26373210731949637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0.23519995971786606</v>
      </c>
      <c r="Q36" s="11">
        <f>2*'OddsRatio_working_3-way'!K36*'OddsRatio_working_3-way'!L36*'OddsRatio_working_3-way'!M36</f>
        <v>7.3615010866311767E-2</v>
      </c>
      <c r="R36" s="11">
        <f t="shared" si="23"/>
        <v>0</v>
      </c>
      <c r="S36" s="11">
        <f t="shared" si="24"/>
        <v>-0.8918139020249618</v>
      </c>
      <c r="T36" s="11">
        <f t="shared" si="25"/>
        <v>-0.2791279818544482</v>
      </c>
      <c r="U36" s="11">
        <f>'OddsRatio_working_3-way'!S36-'OddsRatio_working_3-way'!R36^2/3</f>
        <v>-0.8918139020249618</v>
      </c>
      <c r="V36" s="11">
        <f>'OddsRatio_working_3-way'!S36*'OddsRatio_working_3-way'!R36/3-2*'OddsRatio_working_3-way'!R36^3/27-'OddsRatio_working_3-way'!T36</f>
        <v>0.2791279818544482</v>
      </c>
      <c r="W36" s="11">
        <f>'OddsRatio_working_3-way'!V36^2+4*'OddsRatio_working_3-way'!U36^3/27</f>
        <v>-2.7167298085474051E-2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0.16208001753733495</v>
      </c>
      <c r="Y36" s="11">
        <f>IF('OddsRatio_working_3-way'!W36&gt;=0,IF('OddsRatio_working_3-way'!V36+SQRT('OddsRatio_working_3-way'!W36)&gt;0,0,PI()),ACOS('OddsRatio_working_3-way'!V36/(2*'OddsRatio_working_3-way'!X36)))</f>
        <v>0.53340486741165249</v>
      </c>
      <c r="Z36" s="11">
        <f>'OddsRatio_working_3-way'!X36^(1/3)*COS('OddsRatio_working_3-way'!Y36/3)</f>
        <v>0.53663037036100092</v>
      </c>
      <c r="AA36" s="11">
        <f>'OddsRatio_working_3-way'!X36^(1/3)*COS(('OddsRatio_working_3-way'!Y36+2*PI())/3)</f>
        <v>-0.35182781722441164</v>
      </c>
      <c r="AB36" s="11">
        <f>'OddsRatio_working_3-way'!X36^(1/3)*COS(('OddsRatio_working_3-way'!Y36+4*PI())/3)</f>
        <v>-0.18480255313658939</v>
      </c>
      <c r="AC36" s="11">
        <f>'OddsRatio_working_3-way'!X36^(1/3)*SIN('OddsRatio_working_3-way'!Y36/3)</f>
        <v>9.6432081182572543E-2</v>
      </c>
      <c r="AD36" s="11">
        <f>'OddsRatio_working_3-way'!X36^(1/3)*SIN(('OddsRatio_working_3-way'!Y36+2*PI())/3)</f>
        <v>0.41651949258359239</v>
      </c>
      <c r="AE36" s="11">
        <f>'OddsRatio_working_3-way'!X36^(1/3)*SIN(('OddsRatio_working_3-way'!Y36+4*PI())/3)</f>
        <v>-0.51295157376616496</v>
      </c>
      <c r="AF36" s="11">
        <f>-'OddsRatio_working_3-way'!U36/(3*'OddsRatio_working_3-way'!X36^(1/3))*COS(('OddsRatio_working_3-way'!Y36)/3)</f>
        <v>0.53663037036100081</v>
      </c>
      <c r="AG36" s="11">
        <f>-'OddsRatio_working_3-way'!U36/(3*'OddsRatio_working_3-way'!X36^(1/3))*COS(('OddsRatio_working_3-way'!Y36+2*PI())/3)</f>
        <v>-0.35182781722441159</v>
      </c>
      <c r="AH36" s="11">
        <f>-'OddsRatio_working_3-way'!U36/(3*'OddsRatio_working_3-way'!X36^(1/3))*COS(('OddsRatio_working_3-way'!Y36+4*PI())/3)</f>
        <v>-0.18480255313658936</v>
      </c>
      <c r="AI36" s="11">
        <f>'OddsRatio_working_3-way'!U36/(3*'OddsRatio_working_3-way'!X36^(1/3))*SIN(('OddsRatio_working_3-way'!Y36)/3)</f>
        <v>-9.6432081182572515E-2</v>
      </c>
      <c r="AJ36" s="11">
        <f>'OddsRatio_working_3-way'!U36/(3*'OddsRatio_working_3-way'!X36^(1/3))*SIN(('OddsRatio_working_3-way'!Y36+2*PI())/3)</f>
        <v>-0.41651949258359233</v>
      </c>
      <c r="AK36" s="11">
        <f>'OddsRatio_working_3-way'!U36/(3*'OddsRatio_working_3-way'!X36^(1/3))*SIN(('OddsRatio_working_3-way'!Y36+4*PI())/3)</f>
        <v>0.51295157376616485</v>
      </c>
      <c r="AL36" s="11">
        <f>'OddsRatio_working_3-way'!Z36+'OddsRatio_working_3-way'!AF36</f>
        <v>1.0732607407220018</v>
      </c>
      <c r="AM36" s="11">
        <f>'OddsRatio_working_3-way'!AA36+'OddsRatio_working_3-way'!AG36</f>
        <v>-0.70365563444882318</v>
      </c>
      <c r="AN36" s="11">
        <f>'OddsRatio_working_3-way'!AB36+'OddsRatio_working_3-way'!AH36</f>
        <v>-0.36960510627317877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1.0732607407220018</v>
      </c>
      <c r="AS36" s="11">
        <f>IF(('OddsRatio_working_3-way'!X36=0),IF(Q36&gt;0,-Q36^(1/3),(-Q36)^(1/3)),'OddsRatio_working_3-way'!AM36-'OddsRatio_working_3-way'!R36/3)</f>
        <v>-0.70365563444882318</v>
      </c>
      <c r="AT36" s="11">
        <f>IF(('OddsRatio_working_3-way'!X36=0),IF(Q36&gt;0,-Q36^(1/3),(-Q36)^(1/3)),'OddsRatio_working_3-way'!AN36-'OddsRatio_working_3-way'!R36/3)</f>
        <v>-0.36960510627317877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2.46</v>
      </c>
      <c r="B37" s="4">
        <f>IF('True_Odds_Calculator_3-way'!B38="","",'True_Odds_Calculator_3-way'!B38)</f>
        <v>3.1</v>
      </c>
      <c r="C37" s="4">
        <f>IF('True_Odds_Calculator_3-way'!C38="","",'True_Odds_Calculator_3-way'!C38)</f>
        <v>3.18</v>
      </c>
      <c r="D37" s="9">
        <f t="shared" si="13"/>
        <v>0.39088982100474418</v>
      </c>
      <c r="E37" s="9">
        <f t="shared" si="14"/>
        <v>0.30851428505254691</v>
      </c>
      <c r="F37" s="9">
        <f t="shared" si="15"/>
        <v>0.30059589394270902</v>
      </c>
      <c r="G37" s="9">
        <f t="shared" si="16"/>
        <v>1.0673052362021294</v>
      </c>
      <c r="H37" s="9">
        <f t="shared" si="17"/>
        <v>2.5582656448551089</v>
      </c>
      <c r="I37" s="9">
        <f t="shared" si="18"/>
        <v>3.241340996024471</v>
      </c>
      <c r="J37" s="9">
        <f t="shared" si="19"/>
        <v>3.326725414920642</v>
      </c>
      <c r="K37" s="11">
        <f t="shared" si="20"/>
        <v>0.4065040650406504</v>
      </c>
      <c r="L37" s="11">
        <f t="shared" si="21"/>
        <v>0.32258064516129031</v>
      </c>
      <c r="M37" s="11">
        <f t="shared" si="22"/>
        <v>0.31446540880503143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-0.2756161889068679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0.23669439372421724</v>
      </c>
      <c r="Q37" s="11">
        <f>2*'OddsRatio_working_3-way'!K37*'OddsRatio_working_3-way'!L37*'OddsRatio_working_3-way'!M37</f>
        <v>8.2471914189622728E-2</v>
      </c>
      <c r="R37" s="11">
        <f t="shared" si="23"/>
        <v>0</v>
      </c>
      <c r="S37" s="11">
        <f t="shared" si="24"/>
        <v>-0.85878262326672505</v>
      </c>
      <c r="T37" s="11">
        <f t="shared" si="25"/>
        <v>-0.29922739486645467</v>
      </c>
      <c r="U37" s="11">
        <f>'OddsRatio_working_3-way'!S37-'OddsRatio_working_3-way'!R37^2/3</f>
        <v>-0.85878262326672505</v>
      </c>
      <c r="V37" s="11">
        <f>'OddsRatio_working_3-way'!S37*'OddsRatio_working_3-way'!R37/3-2*'OddsRatio_working_3-way'!R37^3/27-'OddsRatio_working_3-way'!T37</f>
        <v>0.29922739486645467</v>
      </c>
      <c r="W37" s="11">
        <f>'OddsRatio_working_3-way'!V37^2+4*'OddsRatio_working_3-way'!U37^3/27</f>
        <v>-4.2938856097037847E-3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0.15315916512591482</v>
      </c>
      <c r="Y37" s="11">
        <f>IF('OddsRatio_working_3-way'!W37&gt;=0,IF('OddsRatio_working_3-way'!V37+SQRT('OddsRatio_working_3-way'!W37)&gt;0,0,PI()),ACOS('OddsRatio_working_3-way'!V37/(2*'OddsRatio_working_3-way'!X37)))</f>
        <v>0.2155865358911111</v>
      </c>
      <c r="Z37" s="11">
        <f>'OddsRatio_working_3-way'!X37^(1/3)*COS('OddsRatio_working_3-way'!Y37/3)</f>
        <v>0.53365261810106468</v>
      </c>
      <c r="AA37" s="11">
        <f>'OddsRatio_working_3-way'!X37^(1/3)*COS(('OddsRatio_working_3-way'!Y37+2*PI())/3)</f>
        <v>-0.30009518658029999</v>
      </c>
      <c r="AB37" s="11">
        <f>'OddsRatio_working_3-way'!X37^(1/3)*COS(('OddsRatio_working_3-way'!Y37+4*PI())/3)</f>
        <v>-0.2335574315207648</v>
      </c>
      <c r="AC37" s="11">
        <f>'OddsRatio_working_3-way'!X37^(1/3)*SIN('OddsRatio_working_3-way'!Y37/3)</f>
        <v>3.8415590794896232E-2</v>
      </c>
      <c r="AD37" s="11">
        <f>'OddsRatio_working_3-way'!X37^(1/3)*SIN(('OddsRatio_working_3-way'!Y37+2*PI())/3)</f>
        <v>0.44294892867414931</v>
      </c>
      <c r="AE37" s="11">
        <f>'OddsRatio_working_3-way'!X37^(1/3)*SIN(('OddsRatio_working_3-way'!Y37+4*PI())/3)</f>
        <v>-0.4813645194690454</v>
      </c>
      <c r="AF37" s="11">
        <f>-'OddsRatio_working_3-way'!U37/(3*'OddsRatio_working_3-way'!X37^(1/3))*COS(('OddsRatio_working_3-way'!Y37)/3)</f>
        <v>0.53365261810106468</v>
      </c>
      <c r="AG37" s="11">
        <f>-'OddsRatio_working_3-way'!U37/(3*'OddsRatio_working_3-way'!X37^(1/3))*COS(('OddsRatio_working_3-way'!Y37+2*PI())/3)</f>
        <v>-0.30009518658029999</v>
      </c>
      <c r="AH37" s="11">
        <f>-'OddsRatio_working_3-way'!U37/(3*'OddsRatio_working_3-way'!X37^(1/3))*COS(('OddsRatio_working_3-way'!Y37+4*PI())/3)</f>
        <v>-0.2335574315207648</v>
      </c>
      <c r="AI37" s="11">
        <f>'OddsRatio_working_3-way'!U37/(3*'OddsRatio_working_3-way'!X37^(1/3))*SIN(('OddsRatio_working_3-way'!Y37)/3)</f>
        <v>-3.8415590794896232E-2</v>
      </c>
      <c r="AJ37" s="11">
        <f>'OddsRatio_working_3-way'!U37/(3*'OddsRatio_working_3-way'!X37^(1/3))*SIN(('OddsRatio_working_3-way'!Y37+2*PI())/3)</f>
        <v>-0.44294892867414931</v>
      </c>
      <c r="AK37" s="11">
        <f>'OddsRatio_working_3-way'!U37/(3*'OddsRatio_working_3-way'!X37^(1/3))*SIN(('OddsRatio_working_3-way'!Y37+4*PI())/3)</f>
        <v>0.4813645194690454</v>
      </c>
      <c r="AL37" s="11">
        <f>'OddsRatio_working_3-way'!Z37+'OddsRatio_working_3-way'!AF37</f>
        <v>1.0673052362021294</v>
      </c>
      <c r="AM37" s="11">
        <f>'OddsRatio_working_3-way'!AA37+'OddsRatio_working_3-way'!AG37</f>
        <v>-0.60019037316059998</v>
      </c>
      <c r="AN37" s="11">
        <f>'OddsRatio_working_3-way'!AB37+'OddsRatio_working_3-way'!AH37</f>
        <v>-0.4671148630415296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1.0673052362021294</v>
      </c>
      <c r="AS37" s="11">
        <f>IF(('OddsRatio_working_3-way'!X37=0),IF(Q37&gt;0,-Q37^(1/3),(-Q37)^(1/3)),'OddsRatio_working_3-way'!AM37-'OddsRatio_working_3-way'!R37/3)</f>
        <v>-0.60019037316059998</v>
      </c>
      <c r="AT37" s="11">
        <f>IF(('OddsRatio_working_3-way'!X37=0),IF(Q37&gt;0,-Q37^(1/3),(-Q37)^(1/3)),'OddsRatio_working_3-way'!AN37-'OddsRatio_working_3-way'!R37/3)</f>
        <v>-0.4671148630415296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7.45</v>
      </c>
      <c r="B38" s="4">
        <f>IF('True_Odds_Calculator_3-way'!B39="","",'True_Odds_Calculator_3-way'!B39)</f>
        <v>4.03</v>
      </c>
      <c r="C38" s="4">
        <f>IF('True_Odds_Calculator_3-way'!C39="","",'True_Odds_Calculator_3-way'!C39)</f>
        <v>1.5</v>
      </c>
      <c r="D38" s="9">
        <f t="shared" si="13"/>
        <v>0.12364217939910691</v>
      </c>
      <c r="E38" s="9">
        <f t="shared" si="14"/>
        <v>0.23096590143463924</v>
      </c>
      <c r="F38" s="9">
        <f t="shared" si="15"/>
        <v>0.64539191916625382</v>
      </c>
      <c r="G38" s="9">
        <f t="shared" si="16"/>
        <v>1.0988922244079067</v>
      </c>
      <c r="H38" s="9">
        <f t="shared" si="17"/>
        <v>8.0878548474309984</v>
      </c>
      <c r="I38" s="9">
        <f t="shared" si="18"/>
        <v>4.3296434399559569</v>
      </c>
      <c r="J38" s="9">
        <f t="shared" si="19"/>
        <v>1.5494461122039531</v>
      </c>
      <c r="K38" s="11">
        <f t="shared" si="20"/>
        <v>0.13422818791946309</v>
      </c>
      <c r="L38" s="11">
        <f t="shared" si="21"/>
        <v>0.24813895781637715</v>
      </c>
      <c r="M38" s="11">
        <f t="shared" si="22"/>
        <v>0.66666666666666663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-0.21698003230802532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0.22160418783064378</v>
      </c>
      <c r="Q38" s="11">
        <f>2*'OddsRatio_working_3-way'!K38*'OddsRatio_working_3-way'!L38*'OddsRatio_working_3-way'!M38</f>
        <v>4.4409656879888522E-2</v>
      </c>
      <c r="R38" s="11">
        <f t="shared" si="23"/>
        <v>0</v>
      </c>
      <c r="S38" s="11">
        <f t="shared" si="24"/>
        <v>-1.0213114334689286</v>
      </c>
      <c r="T38" s="11">
        <f t="shared" si="25"/>
        <v>-0.20467162995369306</v>
      </c>
      <c r="U38" s="11">
        <f>'OddsRatio_working_3-way'!S38-'OddsRatio_working_3-way'!R38^2/3</f>
        <v>-1.0213114334689286</v>
      </c>
      <c r="V38" s="11">
        <f>'OddsRatio_working_3-way'!S38*'OddsRatio_working_3-way'!R38/3-2*'OddsRatio_working_3-way'!R38^3/27-'OddsRatio_working_3-way'!T38</f>
        <v>0.20467162995369306</v>
      </c>
      <c r="W38" s="11">
        <f>'OddsRatio_working_3-way'!V38^2+4*'OddsRatio_working_3-way'!U38^3/27</f>
        <v>-0.11593271073111985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0.19863483256910236</v>
      </c>
      <c r="Y38" s="11">
        <f>IF('OddsRatio_working_3-way'!W38&gt;=0,IF('OddsRatio_working_3-way'!V38+SQRT('OddsRatio_working_3-way'!W38)&gt;0,0,PI()),ACOS('OddsRatio_working_3-way'!V38/(2*'OddsRatio_working_3-way'!X38)))</f>
        <v>1.0295603380434488</v>
      </c>
      <c r="Z38" s="11">
        <f>'OddsRatio_working_3-way'!X38^(1/3)*COS('OddsRatio_working_3-way'!Y38/3)</f>
        <v>0.54944611220395334</v>
      </c>
      <c r="AA38" s="11">
        <f>'OddsRatio_working_3-way'!X38^(1/3)*COS(('OddsRatio_working_3-way'!Y38+2*PI())/3)</f>
        <v>-0.44475124701513885</v>
      </c>
      <c r="AB38" s="11">
        <f>'OddsRatio_working_3-way'!X38^(1/3)*COS(('OddsRatio_working_3-way'!Y38+4*PI())/3)</f>
        <v>-0.10469486518881459</v>
      </c>
      <c r="AC38" s="11">
        <f>'OddsRatio_working_3-way'!X38^(1/3)*SIN('OddsRatio_working_3-way'!Y38/3)</f>
        <v>0.19633164358707847</v>
      </c>
      <c r="AD38" s="11">
        <f>'OddsRatio_working_3-way'!X38^(1/3)*SIN(('OddsRatio_working_3-way'!Y38+2*PI())/3)</f>
        <v>0.37766846938567938</v>
      </c>
      <c r="AE38" s="11">
        <f>'OddsRatio_working_3-way'!X38^(1/3)*SIN(('OddsRatio_working_3-way'!Y38+4*PI())/3)</f>
        <v>-0.57400011297275788</v>
      </c>
      <c r="AF38" s="11">
        <f>-'OddsRatio_working_3-way'!U38/(3*'OddsRatio_working_3-way'!X38^(1/3))*COS(('OddsRatio_working_3-way'!Y38)/3)</f>
        <v>0.54944611220395334</v>
      </c>
      <c r="AG38" s="11">
        <f>-'OddsRatio_working_3-way'!U38/(3*'OddsRatio_working_3-way'!X38^(1/3))*COS(('OddsRatio_working_3-way'!Y38+2*PI())/3)</f>
        <v>-0.44475124701513885</v>
      </c>
      <c r="AH38" s="11">
        <f>-'OddsRatio_working_3-way'!U38/(3*'OddsRatio_working_3-way'!X38^(1/3))*COS(('OddsRatio_working_3-way'!Y38+4*PI())/3)</f>
        <v>-0.10469486518881459</v>
      </c>
      <c r="AI38" s="11">
        <f>'OddsRatio_working_3-way'!U38/(3*'OddsRatio_working_3-way'!X38^(1/3))*SIN(('OddsRatio_working_3-way'!Y38)/3)</f>
        <v>-0.19633164358707847</v>
      </c>
      <c r="AJ38" s="11">
        <f>'OddsRatio_working_3-way'!U38/(3*'OddsRatio_working_3-way'!X38^(1/3))*SIN(('OddsRatio_working_3-way'!Y38+2*PI())/3)</f>
        <v>-0.37766846938567938</v>
      </c>
      <c r="AK38" s="11">
        <f>'OddsRatio_working_3-way'!U38/(3*'OddsRatio_working_3-way'!X38^(1/3))*SIN(('OddsRatio_working_3-way'!Y38+4*PI())/3)</f>
        <v>0.57400011297275788</v>
      </c>
      <c r="AL38" s="11">
        <f>'OddsRatio_working_3-way'!Z38+'OddsRatio_working_3-way'!AF38</f>
        <v>1.0988922244079067</v>
      </c>
      <c r="AM38" s="11">
        <f>'OddsRatio_working_3-way'!AA38+'OddsRatio_working_3-way'!AG38</f>
        <v>-0.8895024940302777</v>
      </c>
      <c r="AN38" s="11">
        <f>'OddsRatio_working_3-way'!AB38+'OddsRatio_working_3-way'!AH38</f>
        <v>-0.20938973037762917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1.0988922244079067</v>
      </c>
      <c r="AS38" s="11">
        <f>IF(('OddsRatio_working_3-way'!X38=0),IF(Q38&gt;0,-Q38^(1/3),(-Q38)^(1/3)),'OddsRatio_working_3-way'!AM38-'OddsRatio_working_3-way'!R38/3)</f>
        <v>-0.8895024940302777</v>
      </c>
      <c r="AT38" s="11">
        <f>IF(('OddsRatio_working_3-way'!X38=0),IF(Q38&gt;0,-Q38^(1/3),(-Q38)^(1/3)),'OddsRatio_working_3-way'!AN38-'OddsRatio_working_3-way'!R38/3)</f>
        <v>-0.20938973037762917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1.75</v>
      </c>
      <c r="B39" s="4">
        <f>IF('True_Odds_Calculator_3-way'!B40="","",'True_Odds_Calculator_3-way'!B40)</f>
        <v>4.03</v>
      </c>
      <c r="C39" s="4">
        <f>IF('True_Odds_Calculator_3-way'!C40="","",'True_Odds_Calculator_3-way'!C40)</f>
        <v>4.88</v>
      </c>
      <c r="D39" s="9">
        <f t="shared" si="13"/>
        <v>0.56125602514682615</v>
      </c>
      <c r="E39" s="9">
        <f t="shared" si="14"/>
        <v>0.24049208591448112</v>
      </c>
      <c r="F39" s="9">
        <f t="shared" si="15"/>
        <v>0.19825188893869261</v>
      </c>
      <c r="G39" s="9">
        <f t="shared" si="16"/>
        <v>1.0422907554851861</v>
      </c>
      <c r="H39" s="9">
        <f t="shared" si="17"/>
        <v>1.7817180666138901</v>
      </c>
      <c r="I39" s="9">
        <f t="shared" si="18"/>
        <v>4.1581409891201142</v>
      </c>
      <c r="J39" s="9">
        <f t="shared" si="19"/>
        <v>5.0440881312825212</v>
      </c>
      <c r="K39" s="11">
        <f t="shared" si="20"/>
        <v>0.5714285714285714</v>
      </c>
      <c r="L39" s="11">
        <f t="shared" si="21"/>
        <v>0.24813895781637715</v>
      </c>
      <c r="M39" s="11">
        <f t="shared" si="22"/>
        <v>0.20491803278688525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-0.25619620992439607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0.22256960384935001</v>
      </c>
      <c r="Q39" s="11">
        <f>2*'OddsRatio_working_3-way'!K39*'OddsRatio_working_3-way'!L39*'OddsRatio_working_3-way'!M39</f>
        <v>5.8112168106879893E-2</v>
      </c>
      <c r="R39" s="11">
        <f t="shared" si="23"/>
        <v>0</v>
      </c>
      <c r="S39" s="11">
        <f t="shared" si="24"/>
        <v>-0.86874666848128113</v>
      </c>
      <c r="T39" s="11">
        <f t="shared" si="25"/>
        <v>-0.22682680639197939</v>
      </c>
      <c r="U39" s="11">
        <f>'OddsRatio_working_3-way'!S39-'OddsRatio_working_3-way'!R39^2/3</f>
        <v>-0.86874666848128113</v>
      </c>
      <c r="V39" s="11">
        <f>'OddsRatio_working_3-way'!S39*'OddsRatio_working_3-way'!R39/3-2*'OddsRatio_working_3-way'!R39^3/27-'OddsRatio_working_3-way'!T39</f>
        <v>0.22682680639197939</v>
      </c>
      <c r="W39" s="11">
        <f>'OddsRatio_working_3-way'!V39^2+4*'OddsRatio_working_3-way'!U39^3/27</f>
        <v>-4.5684586278873271E-2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0.15583243113747036</v>
      </c>
      <c r="Y39" s="11">
        <f>IF('OddsRatio_working_3-way'!W39&gt;=0,IF('OddsRatio_working_3-way'!V39+SQRT('OddsRatio_working_3-way'!W39)&gt;0,0,PI()),ACOS('OddsRatio_working_3-way'!V39/(2*'OddsRatio_working_3-way'!X39)))</f>
        <v>0.75570131906796878</v>
      </c>
      <c r="Z39" s="11">
        <f>'OddsRatio_working_3-way'!X39^(1/3)*COS('OddsRatio_working_3-way'!Y39/3)</f>
        <v>0.52114537774259306</v>
      </c>
      <c r="AA39" s="11">
        <f>'OddsRatio_working_3-way'!X39^(1/3)*COS(('OddsRatio_working_3-way'!Y39+2*PI())/3)</f>
        <v>-0.37672899977805596</v>
      </c>
      <c r="AB39" s="11">
        <f>'OddsRatio_working_3-way'!X39^(1/3)*COS(('OddsRatio_working_3-way'!Y39+4*PI())/3)</f>
        <v>-0.1444163779645373</v>
      </c>
      <c r="AC39" s="11">
        <f>'OddsRatio_working_3-way'!X39^(1/3)*SIN('OddsRatio_working_3-way'!Y39/3)</f>
        <v>0.13412575474018276</v>
      </c>
      <c r="AD39" s="11">
        <f>'OddsRatio_working_3-way'!X39^(1/3)*SIN(('OddsRatio_working_3-way'!Y39+2*PI())/3)</f>
        <v>0.38426225881983156</v>
      </c>
      <c r="AE39" s="11">
        <f>'OddsRatio_working_3-way'!X39^(1/3)*SIN(('OddsRatio_working_3-way'!Y39+4*PI())/3)</f>
        <v>-0.51838801356001429</v>
      </c>
      <c r="AF39" s="11">
        <f>-'OddsRatio_working_3-way'!U39/(3*'OddsRatio_working_3-way'!X39^(1/3))*COS(('OddsRatio_working_3-way'!Y39)/3)</f>
        <v>0.52114537774259306</v>
      </c>
      <c r="AG39" s="11">
        <f>-'OddsRatio_working_3-way'!U39/(3*'OddsRatio_working_3-way'!X39^(1/3))*COS(('OddsRatio_working_3-way'!Y39+2*PI())/3)</f>
        <v>-0.37672899977805596</v>
      </c>
      <c r="AH39" s="11">
        <f>-'OddsRatio_working_3-way'!U39/(3*'OddsRatio_working_3-way'!X39^(1/3))*COS(('OddsRatio_working_3-way'!Y39+4*PI())/3)</f>
        <v>-0.1444163779645373</v>
      </c>
      <c r="AI39" s="11">
        <f>'OddsRatio_working_3-way'!U39/(3*'OddsRatio_working_3-way'!X39^(1/3))*SIN(('OddsRatio_working_3-way'!Y39)/3)</f>
        <v>-0.13412575474018276</v>
      </c>
      <c r="AJ39" s="11">
        <f>'OddsRatio_working_3-way'!U39/(3*'OddsRatio_working_3-way'!X39^(1/3))*SIN(('OddsRatio_working_3-way'!Y39+2*PI())/3)</f>
        <v>-0.38426225881983156</v>
      </c>
      <c r="AK39" s="11">
        <f>'OddsRatio_working_3-way'!U39/(3*'OddsRatio_working_3-way'!X39^(1/3))*SIN(('OddsRatio_working_3-way'!Y39+4*PI())/3)</f>
        <v>0.51838801356001429</v>
      </c>
      <c r="AL39" s="11">
        <f>'OddsRatio_working_3-way'!Z39+'OddsRatio_working_3-way'!AF39</f>
        <v>1.0422907554851861</v>
      </c>
      <c r="AM39" s="11">
        <f>'OddsRatio_working_3-way'!AA39+'OddsRatio_working_3-way'!AG39</f>
        <v>-0.75345799955611192</v>
      </c>
      <c r="AN39" s="11">
        <f>'OddsRatio_working_3-way'!AB39+'OddsRatio_working_3-way'!AH39</f>
        <v>-0.28883275592907459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1.0422907554851861</v>
      </c>
      <c r="AS39" s="11">
        <f>IF(('OddsRatio_working_3-way'!X39=0),IF(Q39&gt;0,-Q39^(1/3),(-Q39)^(1/3)),'OddsRatio_working_3-way'!AM39-'OddsRatio_working_3-way'!R39/3)</f>
        <v>-0.75345799955611192</v>
      </c>
      <c r="AT39" s="11">
        <f>IF(('OddsRatio_working_3-way'!X39=0),IF(Q39&gt;0,-Q39^(1/3),(-Q39)^(1/3)),'OddsRatio_working_3-way'!AN39-'OddsRatio_working_3-way'!R39/3)</f>
        <v>-0.28883275592907459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1.78</v>
      </c>
      <c r="B40" s="4">
        <f>IF('True_Odds_Calculator_3-way'!B41="","",'True_Odds_Calculator_3-way'!B41)</f>
        <v>3.84</v>
      </c>
      <c r="C40" s="4">
        <f>IF('True_Odds_Calculator_3-way'!C41="","",'True_Odds_Calculator_3-way'!C41)</f>
        <v>4.99</v>
      </c>
      <c r="D40" s="9">
        <f t="shared" si="13"/>
        <v>0.55243546124880949</v>
      </c>
      <c r="E40" s="9">
        <f t="shared" si="14"/>
        <v>0.25317507429657626</v>
      </c>
      <c r="F40" s="9">
        <f t="shared" si="15"/>
        <v>0.19438946445461416</v>
      </c>
      <c r="G40" s="9">
        <f t="shared" si="16"/>
        <v>1.0386746162339904</v>
      </c>
      <c r="H40" s="9">
        <f t="shared" si="17"/>
        <v>1.8101662006625123</v>
      </c>
      <c r="I40" s="9">
        <f t="shared" si="18"/>
        <v>3.9498359101045328</v>
      </c>
      <c r="J40" s="9">
        <f t="shared" si="19"/>
        <v>5.1443117187736211</v>
      </c>
      <c r="K40" s="11">
        <f t="shared" si="20"/>
        <v>0.5617977528089888</v>
      </c>
      <c r="L40" s="11">
        <f t="shared" si="21"/>
        <v>0.26041666666666669</v>
      </c>
      <c r="M40" s="11">
        <f t="shared" si="22"/>
        <v>0.20040080160320639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-0.25913976830064611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0.2231171143785699</v>
      </c>
      <c r="Q40" s="11">
        <f>2*'OddsRatio_working_3-way'!K40*'OddsRatio_working_3-way'!L40*'OddsRatio_working_3-way'!M40</f>
        <v>5.8637875000938207E-2</v>
      </c>
      <c r="R40" s="11">
        <f t="shared" si="23"/>
        <v>0</v>
      </c>
      <c r="S40" s="11">
        <f t="shared" si="24"/>
        <v>-0.86099140954589493</v>
      </c>
      <c r="T40" s="11">
        <f t="shared" si="25"/>
        <v>-0.22627895126041914</v>
      </c>
      <c r="U40" s="11">
        <f>'OddsRatio_working_3-way'!S40-'OddsRatio_working_3-way'!R40^2/3</f>
        <v>-0.86099140954589493</v>
      </c>
      <c r="V40" s="11">
        <f>'OddsRatio_working_3-way'!S40*'OddsRatio_working_3-way'!R40/3-2*'OddsRatio_working_3-way'!R40^3/27-'OddsRatio_working_3-way'!T40</f>
        <v>0.22627895126041914</v>
      </c>
      <c r="W40" s="11">
        <f>'OddsRatio_working_3-way'!V40^2+4*'OddsRatio_working_3-way'!U40^3/27</f>
        <v>-4.3354617896267281E-2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0.15375043225937807</v>
      </c>
      <c r="Y40" s="11">
        <f>IF('OddsRatio_working_3-way'!W40&gt;=0,IF('OddsRatio_working_3-way'!V40+SQRT('OddsRatio_working_3-way'!W40)&gt;0,0,PI()),ACOS('OddsRatio_working_3-way'!V40/(2*'OddsRatio_working_3-way'!X40)))</f>
        <v>0.74385390530872986</v>
      </c>
      <c r="Z40" s="11">
        <f>'OddsRatio_working_3-way'!X40^(1/3)*COS('OddsRatio_working_3-way'!Y40/3)</f>
        <v>0.5193373081169953</v>
      </c>
      <c r="AA40" s="11">
        <f>'OddsRatio_working_3-way'!X40^(1/3)*COS(('OddsRatio_working_3-way'!Y40+2*PI())/3)</f>
        <v>-0.37353007283069906</v>
      </c>
      <c r="AB40" s="11">
        <f>'OddsRatio_working_3-way'!X40^(1/3)*COS(('OddsRatio_working_3-way'!Y40+4*PI())/3)</f>
        <v>-0.1458072352862963</v>
      </c>
      <c r="AC40" s="11">
        <f>'OddsRatio_working_3-way'!X40^(1/3)*SIN('OddsRatio_working_3-way'!Y40/3)</f>
        <v>0.13147584155688638</v>
      </c>
      <c r="AD40" s="11">
        <f>'OddsRatio_working_3-way'!X40^(1/3)*SIN(('OddsRatio_working_3-way'!Y40+2*PI())/3)</f>
        <v>0.384021381183901</v>
      </c>
      <c r="AE40" s="11">
        <f>'OddsRatio_working_3-way'!X40^(1/3)*SIN(('OddsRatio_working_3-way'!Y40+4*PI())/3)</f>
        <v>-0.51549722274078746</v>
      </c>
      <c r="AF40" s="11">
        <f>-'OddsRatio_working_3-way'!U40/(3*'OddsRatio_working_3-way'!X40^(1/3))*COS(('OddsRatio_working_3-way'!Y40)/3)</f>
        <v>0.51933730811699519</v>
      </c>
      <c r="AG40" s="11">
        <f>-'OddsRatio_working_3-way'!U40/(3*'OddsRatio_working_3-way'!X40^(1/3))*COS(('OddsRatio_working_3-way'!Y40+2*PI())/3)</f>
        <v>-0.373530072830699</v>
      </c>
      <c r="AH40" s="11">
        <f>-'OddsRatio_working_3-way'!U40/(3*'OddsRatio_working_3-way'!X40^(1/3))*COS(('OddsRatio_working_3-way'!Y40+4*PI())/3)</f>
        <v>-0.14580723528629627</v>
      </c>
      <c r="AI40" s="11">
        <f>'OddsRatio_working_3-way'!U40/(3*'OddsRatio_working_3-way'!X40^(1/3))*SIN(('OddsRatio_working_3-way'!Y40)/3)</f>
        <v>-0.13147584155688635</v>
      </c>
      <c r="AJ40" s="11">
        <f>'OddsRatio_working_3-way'!U40/(3*'OddsRatio_working_3-way'!X40^(1/3))*SIN(('OddsRatio_working_3-way'!Y40+2*PI())/3)</f>
        <v>-0.38402138118390095</v>
      </c>
      <c r="AK40" s="11">
        <f>'OddsRatio_working_3-way'!U40/(3*'OddsRatio_working_3-way'!X40^(1/3))*SIN(('OddsRatio_working_3-way'!Y40+4*PI())/3)</f>
        <v>0.51549722274078735</v>
      </c>
      <c r="AL40" s="11">
        <f>'OddsRatio_working_3-way'!Z40+'OddsRatio_working_3-way'!AF40</f>
        <v>1.0386746162339904</v>
      </c>
      <c r="AM40" s="11">
        <f>'OddsRatio_working_3-way'!AA40+'OddsRatio_working_3-way'!AG40</f>
        <v>-0.74706014566139811</v>
      </c>
      <c r="AN40" s="11">
        <f>'OddsRatio_working_3-way'!AB40+'OddsRatio_working_3-way'!AH40</f>
        <v>-0.2916144705725926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1.0386746162339904</v>
      </c>
      <c r="AS40" s="11">
        <f>IF(('OddsRatio_working_3-way'!X40=0),IF(Q40&gt;0,-Q40^(1/3),(-Q40)^(1/3)),'OddsRatio_working_3-way'!AM40-'OddsRatio_working_3-way'!R40/3)</f>
        <v>-0.74706014566139811</v>
      </c>
      <c r="AT40" s="11">
        <f>IF(('OddsRatio_working_3-way'!X40=0),IF(Q40&gt;0,-Q40^(1/3),(-Q40)^(1/3)),'OddsRatio_working_3-way'!AN40-'OddsRatio_working_3-way'!R40/3)</f>
        <v>-0.2916144705725926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5.76</v>
      </c>
      <c r="B41" s="4">
        <f>IF('True_Odds_Calculator_3-way'!B42="","",'True_Odds_Calculator_3-way'!B42)</f>
        <v>4.4800000000000004</v>
      </c>
      <c r="C41" s="4">
        <f>IF('True_Odds_Calculator_3-way'!C42="","",'True_Odds_Calculator_3-way'!C42)</f>
        <v>1.59</v>
      </c>
      <c r="D41" s="9">
        <f t="shared" si="13"/>
        <v>0.16696100373293513</v>
      </c>
      <c r="E41" s="9">
        <f t="shared" si="14"/>
        <v>0.21515884017099376</v>
      </c>
      <c r="F41" s="9">
        <f t="shared" si="15"/>
        <v>0.61788015609607105</v>
      </c>
      <c r="G41" s="9">
        <f t="shared" si="16"/>
        <v>1.0481980137890026</v>
      </c>
      <c r="H41" s="9">
        <f t="shared" si="17"/>
        <v>5.9894225456356525</v>
      </c>
      <c r="I41" s="9">
        <f t="shared" si="18"/>
        <v>4.6477290879857289</v>
      </c>
      <c r="J41" s="9">
        <f t="shared" si="19"/>
        <v>1.6184368281355115</v>
      </c>
      <c r="K41" s="11">
        <f t="shared" si="20"/>
        <v>0.1736111111111111</v>
      </c>
      <c r="L41" s="11">
        <f t="shared" si="21"/>
        <v>0.2232142857142857</v>
      </c>
      <c r="M41" s="11">
        <f t="shared" si="22"/>
        <v>0.62893081761006286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-0.23819935796645697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0.21521031434062093</v>
      </c>
      <c r="Q41" s="11">
        <f>2*'OddsRatio_working_3-way'!K41*'OddsRatio_working_3-way'!L41*'OddsRatio_working_3-way'!M41</f>
        <v>4.8745258061295788E-2</v>
      </c>
      <c r="R41" s="11">
        <f t="shared" si="23"/>
        <v>0</v>
      </c>
      <c r="S41" s="11">
        <f t="shared" si="24"/>
        <v>-0.90348822170598242</v>
      </c>
      <c r="T41" s="11">
        <f t="shared" si="25"/>
        <v>-0.20464059381788952</v>
      </c>
      <c r="U41" s="11">
        <f>'OddsRatio_working_3-way'!S41-'OddsRatio_working_3-way'!R41^2/3</f>
        <v>-0.90348822170598242</v>
      </c>
      <c r="V41" s="11">
        <f>'OddsRatio_working_3-way'!S41*'OddsRatio_working_3-way'!R41/3-2*'OddsRatio_working_3-way'!R41^3/27-'OddsRatio_working_3-way'!T41</f>
        <v>0.20464059381788952</v>
      </c>
      <c r="W41" s="11">
        <f>'OddsRatio_working_3-way'!V41^2+4*'OddsRatio_working_3-way'!U41^3/27</f>
        <v>-6.7382860540224396E-2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0.16527298113905584</v>
      </c>
      <c r="Y41" s="11">
        <f>IF('OddsRatio_working_3-way'!W41&gt;=0,IF('OddsRatio_working_3-way'!V41+SQRT('OddsRatio_working_3-way'!W41)&gt;0,0,PI()),ACOS('OddsRatio_working_3-way'!V41/(2*'OddsRatio_working_3-way'!X41)))</f>
        <v>0.90320176807463581</v>
      </c>
      <c r="Z41" s="11">
        <f>'OddsRatio_working_3-way'!X41^(1/3)*COS('OddsRatio_working_3-way'!Y41/3)</f>
        <v>0.52409900689450128</v>
      </c>
      <c r="AA41" s="11">
        <f>'OddsRatio_working_3-way'!X41^(1/3)*COS(('OddsRatio_working_3-way'!Y41+2*PI())/3)</f>
        <v>-0.40298292267648717</v>
      </c>
      <c r="AB41" s="11">
        <f>'OddsRatio_working_3-way'!X41^(1/3)*COS(('OddsRatio_working_3-way'!Y41+4*PI())/3)</f>
        <v>-0.12111608421801408</v>
      </c>
      <c r="AC41" s="11">
        <f>'OddsRatio_working_3-way'!X41^(1/3)*SIN('OddsRatio_working_3-way'!Y41/3)</f>
        <v>0.16273589505962813</v>
      </c>
      <c r="AD41" s="11">
        <f>'OddsRatio_working_3-way'!X41^(1/3)*SIN(('OddsRatio_working_3-way'!Y41+2*PI())/3)</f>
        <v>0.37251510653901976</v>
      </c>
      <c r="AE41" s="11">
        <f>'OddsRatio_working_3-way'!X41^(1/3)*SIN(('OddsRatio_working_3-way'!Y41+4*PI())/3)</f>
        <v>-0.53525100159864791</v>
      </c>
      <c r="AF41" s="11">
        <f>-'OddsRatio_working_3-way'!U41/(3*'OddsRatio_working_3-way'!X41^(1/3))*COS(('OddsRatio_working_3-way'!Y41)/3)</f>
        <v>0.52409900689450117</v>
      </c>
      <c r="AG41" s="11">
        <f>-'OddsRatio_working_3-way'!U41/(3*'OddsRatio_working_3-way'!X41^(1/3))*COS(('OddsRatio_working_3-way'!Y41+2*PI())/3)</f>
        <v>-0.40298292267648705</v>
      </c>
      <c r="AH41" s="11">
        <f>-'OddsRatio_working_3-way'!U41/(3*'OddsRatio_working_3-way'!X41^(1/3))*COS(('OddsRatio_working_3-way'!Y41+4*PI())/3)</f>
        <v>-0.12111608421801405</v>
      </c>
      <c r="AI41" s="11">
        <f>'OddsRatio_working_3-way'!U41/(3*'OddsRatio_working_3-way'!X41^(1/3))*SIN(('OddsRatio_working_3-way'!Y41)/3)</f>
        <v>-0.1627358950596281</v>
      </c>
      <c r="AJ41" s="11">
        <f>'OddsRatio_working_3-way'!U41/(3*'OddsRatio_working_3-way'!X41^(1/3))*SIN(('OddsRatio_working_3-way'!Y41+2*PI())/3)</f>
        <v>-0.3725151065390197</v>
      </c>
      <c r="AK41" s="11">
        <f>'OddsRatio_working_3-way'!U41/(3*'OddsRatio_working_3-way'!X41^(1/3))*SIN(('OddsRatio_working_3-way'!Y41+4*PI())/3)</f>
        <v>0.5352510015986478</v>
      </c>
      <c r="AL41" s="11">
        <f>'OddsRatio_working_3-way'!Z41+'OddsRatio_working_3-way'!AF41</f>
        <v>1.0481980137890026</v>
      </c>
      <c r="AM41" s="11">
        <f>'OddsRatio_working_3-way'!AA41+'OddsRatio_working_3-way'!AG41</f>
        <v>-0.80596584535297422</v>
      </c>
      <c r="AN41" s="11">
        <f>'OddsRatio_working_3-way'!AB41+'OddsRatio_working_3-way'!AH41</f>
        <v>-0.24223216843602813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1.0481980137890026</v>
      </c>
      <c r="AS41" s="11">
        <f>IF(('OddsRatio_working_3-way'!X41=0),IF(Q41&gt;0,-Q41^(1/3),(-Q41)^(1/3)),'OddsRatio_working_3-way'!AM41-'OddsRatio_working_3-way'!R41/3)</f>
        <v>-0.80596584535297422</v>
      </c>
      <c r="AT41" s="11">
        <f>IF(('OddsRatio_working_3-way'!X41=0),IF(Q41&gt;0,-Q41^(1/3),(-Q41)^(1/3)),'OddsRatio_working_3-way'!AN41-'OddsRatio_working_3-way'!R41/3)</f>
        <v>-0.24223216843602813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2.4900000000000002</v>
      </c>
      <c r="B42" s="4">
        <f>IF('True_Odds_Calculator_3-way'!B43="","",'True_Odds_Calculator_3-way'!B43)</f>
        <v>3.63</v>
      </c>
      <c r="C42" s="4">
        <f>IF('True_Odds_Calculator_3-way'!C43="","",'True_Odds_Calculator_3-way'!C43)</f>
        <v>2.86</v>
      </c>
      <c r="D42" s="9">
        <f t="shared" si="13"/>
        <v>0.39195548152962312</v>
      </c>
      <c r="E42" s="9">
        <f t="shared" si="14"/>
        <v>0.26750709590470179</v>
      </c>
      <c r="F42" s="9">
        <f t="shared" si="15"/>
        <v>0.34053742256567487</v>
      </c>
      <c r="G42" s="9">
        <f t="shared" si="16"/>
        <v>1.0411477544608949</v>
      </c>
      <c r="H42" s="9">
        <f t="shared" si="17"/>
        <v>2.5513101541467336</v>
      </c>
      <c r="I42" s="9">
        <f t="shared" si="18"/>
        <v>3.7382185942321526</v>
      </c>
      <c r="J42" s="9">
        <f t="shared" si="19"/>
        <v>2.9365348232972646</v>
      </c>
      <c r="K42" s="11">
        <f t="shared" si="20"/>
        <v>0.40160642570281119</v>
      </c>
      <c r="L42" s="11">
        <f t="shared" si="21"/>
        <v>0.27548209366391185</v>
      </c>
      <c r="M42" s="11">
        <f t="shared" si="22"/>
        <v>0.34965034965034969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-0.28195704856065296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0.23132851968857149</v>
      </c>
      <c r="Q42" s="11">
        <f>2*'OddsRatio_working_3-way'!K42*'OddsRatio_working_3-way'!L42*'OddsRatio_working_3-way'!M42</f>
        <v>7.7367397889154338E-2</v>
      </c>
      <c r="R42" s="11">
        <f t="shared" si="23"/>
        <v>0</v>
      </c>
      <c r="S42" s="11">
        <f t="shared" si="24"/>
        <v>-0.82043886070402472</v>
      </c>
      <c r="T42" s="11">
        <f t="shared" si="25"/>
        <v>-0.27439426779398818</v>
      </c>
      <c r="U42" s="11">
        <f>'OddsRatio_working_3-way'!S42-'OddsRatio_working_3-way'!R42^2/3</f>
        <v>-0.82043886070402472</v>
      </c>
      <c r="V42" s="11">
        <f>'OddsRatio_working_3-way'!S42*'OddsRatio_working_3-way'!R42/3-2*'OddsRatio_working_3-way'!R42^3/27-'OddsRatio_working_3-way'!T42</f>
        <v>0.27439426779398818</v>
      </c>
      <c r="W42" s="11">
        <f>'OddsRatio_working_3-way'!V42^2+4*'OddsRatio_working_3-way'!U42^3/27</f>
        <v>-6.5231552372867069E-3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0.14301693032250204</v>
      </c>
      <c r="Y42" s="11">
        <f>IF('OddsRatio_working_3-way'!W42&gt;=0,IF('OddsRatio_working_3-way'!V42+SQRT('OddsRatio_working_3-way'!W42)&gt;0,0,PI()),ACOS('OddsRatio_working_3-way'!V42/(2*'OddsRatio_working_3-way'!X42)))</f>
        <v>0.28625890877794902</v>
      </c>
      <c r="Z42" s="11">
        <f>'OddsRatio_working_3-way'!X42^(1/3)*COS('OddsRatio_working_3-way'!Y42/3)</f>
        <v>0.52057387723044746</v>
      </c>
      <c r="AA42" s="11">
        <f>'OddsRatio_working_3-way'!X42^(1/3)*COS(('OddsRatio_working_3-way'!Y42+2*PI())/3)</f>
        <v>-0.30343602823424698</v>
      </c>
      <c r="AB42" s="11">
        <f>'OddsRatio_working_3-way'!X42^(1/3)*COS(('OddsRatio_working_3-way'!Y42+4*PI())/3)</f>
        <v>-0.21713784899620034</v>
      </c>
      <c r="AC42" s="11">
        <f>'OddsRatio_working_3-way'!X42^(1/3)*SIN('OddsRatio_working_3-way'!Y42/3)</f>
        <v>4.9824277013660774E-2</v>
      </c>
      <c r="AD42" s="11">
        <f>'OddsRatio_working_3-way'!X42^(1/3)*SIN(('OddsRatio_working_3-way'!Y42+2*PI())/3)</f>
        <v>0.42591806372129865</v>
      </c>
      <c r="AE42" s="11">
        <f>'OddsRatio_working_3-way'!X42^(1/3)*SIN(('OddsRatio_working_3-way'!Y42+4*PI())/3)</f>
        <v>-0.47574234073495941</v>
      </c>
      <c r="AF42" s="11">
        <f>-'OddsRatio_working_3-way'!U42/(3*'OddsRatio_working_3-way'!X42^(1/3))*COS(('OddsRatio_working_3-way'!Y42)/3)</f>
        <v>0.52057387723044746</v>
      </c>
      <c r="AG42" s="11">
        <f>-'OddsRatio_working_3-way'!U42/(3*'OddsRatio_working_3-way'!X42^(1/3))*COS(('OddsRatio_working_3-way'!Y42+2*PI())/3)</f>
        <v>-0.30343602823424698</v>
      </c>
      <c r="AH42" s="11">
        <f>-'OddsRatio_working_3-way'!U42/(3*'OddsRatio_working_3-way'!X42^(1/3))*COS(('OddsRatio_working_3-way'!Y42+4*PI())/3)</f>
        <v>-0.21713784899620034</v>
      </c>
      <c r="AI42" s="11">
        <f>'OddsRatio_working_3-way'!U42/(3*'OddsRatio_working_3-way'!X42^(1/3))*SIN(('OddsRatio_working_3-way'!Y42)/3)</f>
        <v>-4.9824277013660774E-2</v>
      </c>
      <c r="AJ42" s="11">
        <f>'OddsRatio_working_3-way'!U42/(3*'OddsRatio_working_3-way'!X42^(1/3))*SIN(('OddsRatio_working_3-way'!Y42+2*PI())/3)</f>
        <v>-0.42591806372129865</v>
      </c>
      <c r="AK42" s="11">
        <f>'OddsRatio_working_3-way'!U42/(3*'OddsRatio_working_3-way'!X42^(1/3))*SIN(('OddsRatio_working_3-way'!Y42+4*PI())/3)</f>
        <v>0.47574234073495941</v>
      </c>
      <c r="AL42" s="11">
        <f>'OddsRatio_working_3-way'!Z42+'OddsRatio_working_3-way'!AF42</f>
        <v>1.0411477544608949</v>
      </c>
      <c r="AM42" s="11">
        <f>'OddsRatio_working_3-way'!AA42+'OddsRatio_working_3-way'!AG42</f>
        <v>-0.60687205646849396</v>
      </c>
      <c r="AN42" s="11">
        <f>'OddsRatio_working_3-way'!AB42+'OddsRatio_working_3-way'!AH42</f>
        <v>-0.43427569799240068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1.0411477544608949</v>
      </c>
      <c r="AS42" s="11">
        <f>IF(('OddsRatio_working_3-way'!X42=0),IF(Q42&gt;0,-Q42^(1/3),(-Q42)^(1/3)),'OddsRatio_working_3-way'!AM42-'OddsRatio_working_3-way'!R42/3)</f>
        <v>-0.60687205646849396</v>
      </c>
      <c r="AT42" s="11">
        <f>IF(('OddsRatio_working_3-way'!X42=0),IF(Q42&gt;0,-Q42^(1/3),(-Q42)^(1/3)),'OddsRatio_working_3-way'!AN42-'OddsRatio_working_3-way'!R42/3)</f>
        <v>-0.43427569799240068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1.54</v>
      </c>
      <c r="B43" s="4">
        <f>IF('True_Odds_Calculator_3-way'!B44="","",'True_Odds_Calculator_3-way'!B44)</f>
        <v>4.5</v>
      </c>
      <c r="C43" s="4">
        <f>IF('True_Odds_Calculator_3-way'!C44="","",'True_Odds_Calculator_3-way'!C44)</f>
        <v>6.21</v>
      </c>
      <c r="D43" s="9">
        <f t="shared" si="13"/>
        <v>0.63527010271871187</v>
      </c>
      <c r="E43" s="9">
        <f t="shared" si="14"/>
        <v>0.21180893456465161</v>
      </c>
      <c r="F43" s="9">
        <f t="shared" si="15"/>
        <v>0.15292096271663658</v>
      </c>
      <c r="G43" s="9">
        <f t="shared" si="16"/>
        <v>1.0632103302446105</v>
      </c>
      <c r="H43" s="9">
        <f t="shared" si="17"/>
        <v>1.5741335783320896</v>
      </c>
      <c r="I43" s="9">
        <f t="shared" si="18"/>
        <v>4.721236155856138</v>
      </c>
      <c r="J43" s="9">
        <f t="shared" si="19"/>
        <v>6.5393258205744216</v>
      </c>
      <c r="K43" s="11">
        <f t="shared" si="20"/>
        <v>0.64935064935064934</v>
      </c>
      <c r="L43" s="11">
        <f t="shared" si="21"/>
        <v>0.22222222222222221</v>
      </c>
      <c r="M43" s="11">
        <f t="shared" si="22"/>
        <v>0.1610305958132045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-0.22880983750548967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0.2149398284663985</v>
      </c>
      <c r="Q43" s="11">
        <f>2*'OddsRatio_working_3-way'!K43*'OddsRatio_working_3-way'!L43*'OddsRatio_working_3-way'!M43</f>
        <v>4.6473476425167241E-2</v>
      </c>
      <c r="R43" s="11">
        <f t="shared" si="23"/>
        <v>0</v>
      </c>
      <c r="S43" s="11">
        <f t="shared" si="24"/>
        <v>-0.93938193746255172</v>
      </c>
      <c r="T43" s="11">
        <f t="shared" si="25"/>
        <v>-0.20310960810001116</v>
      </c>
      <c r="U43" s="11">
        <f>'OddsRatio_working_3-way'!S43-'OddsRatio_working_3-way'!R43^2/3</f>
        <v>-0.93938193746255172</v>
      </c>
      <c r="V43" s="11">
        <f>'OddsRatio_working_3-way'!S43*'OddsRatio_working_3-way'!R43/3-2*'OddsRatio_working_3-way'!R43^3/27-'OddsRatio_working_3-way'!T43</f>
        <v>0.20310960810001116</v>
      </c>
      <c r="W43" s="11">
        <f>'OddsRatio_working_3-way'!V43^2+4*'OddsRatio_working_3-way'!U43^3/27</f>
        <v>-8.1553408109800329E-2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0.17521909214775971</v>
      </c>
      <c r="Y43" s="11">
        <f>IF('OddsRatio_working_3-way'!W43&gt;=0,IF('OddsRatio_working_3-way'!V43+SQRT('OddsRatio_working_3-way'!W43)&gt;0,0,PI()),ACOS('OddsRatio_working_3-way'!V43/(2*'OddsRatio_working_3-way'!X43)))</f>
        <v>0.95257385876776557</v>
      </c>
      <c r="Z43" s="11">
        <f>'OddsRatio_working_3-way'!X43^(1/3)*COS('OddsRatio_working_3-way'!Y43/3)</f>
        <v>0.53160516512230538</v>
      </c>
      <c r="AA43" s="11">
        <f>'OddsRatio_working_3-way'!X43^(1/3)*COS(('OddsRatio_working_3-way'!Y43+2*PI())/3)</f>
        <v>-0.41710507982112111</v>
      </c>
      <c r="AB43" s="11">
        <f>'OddsRatio_working_3-way'!X43^(1/3)*COS(('OddsRatio_working_3-way'!Y43+4*PI())/3)</f>
        <v>-0.11450008530118441</v>
      </c>
      <c r="AC43" s="11">
        <f>'OddsRatio_working_3-way'!X43^(1/3)*SIN('OddsRatio_working_3-way'!Y43/3)</f>
        <v>0.1747090750442109</v>
      </c>
      <c r="AD43" s="11">
        <f>'OddsRatio_working_3-way'!X43^(1/3)*SIN(('OddsRatio_working_3-way'!Y43+2*PI())/3)</f>
        <v>0.37302904025683237</v>
      </c>
      <c r="AE43" s="11">
        <f>'OddsRatio_working_3-way'!X43^(1/3)*SIN(('OddsRatio_working_3-way'!Y43+4*PI())/3)</f>
        <v>-0.5477381153010431</v>
      </c>
      <c r="AF43" s="11">
        <f>-'OddsRatio_working_3-way'!U43/(3*'OddsRatio_working_3-way'!X43^(1/3))*COS(('OddsRatio_working_3-way'!Y43)/3)</f>
        <v>0.53160516512230527</v>
      </c>
      <c r="AG43" s="11">
        <f>-'OddsRatio_working_3-way'!U43/(3*'OddsRatio_working_3-way'!X43^(1/3))*COS(('OddsRatio_working_3-way'!Y43+2*PI())/3)</f>
        <v>-0.41710507982112105</v>
      </c>
      <c r="AH43" s="11">
        <f>-'OddsRatio_working_3-way'!U43/(3*'OddsRatio_working_3-way'!X43^(1/3))*COS(('OddsRatio_working_3-way'!Y43+4*PI())/3)</f>
        <v>-0.1145000853011844</v>
      </c>
      <c r="AI43" s="11">
        <f>'OddsRatio_working_3-way'!U43/(3*'OddsRatio_working_3-way'!X43^(1/3))*SIN(('OddsRatio_working_3-way'!Y43)/3)</f>
        <v>-0.17470907504421088</v>
      </c>
      <c r="AJ43" s="11">
        <f>'OddsRatio_working_3-way'!U43/(3*'OddsRatio_working_3-way'!X43^(1/3))*SIN(('OddsRatio_working_3-way'!Y43+2*PI())/3)</f>
        <v>-0.37302904025683231</v>
      </c>
      <c r="AK43" s="11">
        <f>'OddsRatio_working_3-way'!U43/(3*'OddsRatio_working_3-way'!X43^(1/3))*SIN(('OddsRatio_working_3-way'!Y43+4*PI())/3)</f>
        <v>0.54773811530104299</v>
      </c>
      <c r="AL43" s="11">
        <f>'OddsRatio_working_3-way'!Z43+'OddsRatio_working_3-way'!AF43</f>
        <v>1.0632103302446105</v>
      </c>
      <c r="AM43" s="11">
        <f>'OddsRatio_working_3-way'!AA43+'OddsRatio_working_3-way'!AG43</f>
        <v>-0.83421015964224221</v>
      </c>
      <c r="AN43" s="11">
        <f>'OddsRatio_working_3-way'!AB43+'OddsRatio_working_3-way'!AH43</f>
        <v>-0.22900017060236882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1.0632103302446105</v>
      </c>
      <c r="AS43" s="11">
        <f>IF(('OddsRatio_working_3-way'!X43=0),IF(Q43&gt;0,-Q43^(1/3),(-Q43)^(1/3)),'OddsRatio_working_3-way'!AM43-'OddsRatio_working_3-way'!R43/3)</f>
        <v>-0.83421015964224221</v>
      </c>
      <c r="AT43" s="11">
        <f>IF(('OddsRatio_working_3-way'!X43=0),IF(Q43&gt;0,-Q43^(1/3),(-Q43)^(1/3)),'OddsRatio_working_3-way'!AN43-'OddsRatio_working_3-way'!R43/3)</f>
        <v>-0.22900017060236882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2.66</v>
      </c>
      <c r="B44" s="4">
        <f>IF('True_Odds_Calculator_3-way'!B45="","",'True_Odds_Calculator_3-way'!B45)</f>
        <v>3.56</v>
      </c>
      <c r="C44" s="4">
        <f>IF('True_Odds_Calculator_3-way'!C45="","",'True_Odds_Calculator_3-way'!C45)</f>
        <v>2.7</v>
      </c>
      <c r="D44" s="9">
        <f t="shared" si="13"/>
        <v>0.36639755658128781</v>
      </c>
      <c r="E44" s="9">
        <f t="shared" si="14"/>
        <v>0.27271475007364532</v>
      </c>
      <c r="F44" s="9">
        <f t="shared" si="15"/>
        <v>0.36088769334506671</v>
      </c>
      <c r="G44" s="9">
        <f t="shared" si="16"/>
        <v>1.04173243535879</v>
      </c>
      <c r="H44" s="9">
        <f t="shared" si="17"/>
        <v>2.7292758426955914</v>
      </c>
      <c r="I44" s="9">
        <f t="shared" si="18"/>
        <v>3.6668350345185026</v>
      </c>
      <c r="J44" s="9">
        <f t="shared" si="19"/>
        <v>2.770945140109943</v>
      </c>
      <c r="K44" s="11">
        <f t="shared" si="20"/>
        <v>0.37593984962406013</v>
      </c>
      <c r="L44" s="11">
        <f t="shared" si="21"/>
        <v>0.2808988764044944</v>
      </c>
      <c r="M44" s="11">
        <f t="shared" si="22"/>
        <v>0.37037037037037035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-0.28255407557595613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0.231540148748901</v>
      </c>
      <c r="Q44" s="11">
        <f>2*'OddsRatio_working_3-way'!K44*'OddsRatio_working_3-way'!L44*'OddsRatio_working_3-way'!M44</f>
        <v>7.8223023225980057E-2</v>
      </c>
      <c r="R44" s="11">
        <f t="shared" si="23"/>
        <v>0</v>
      </c>
      <c r="S44" s="11">
        <f t="shared" si="24"/>
        <v>-0.81945428773919216</v>
      </c>
      <c r="T44" s="11">
        <f t="shared" si="25"/>
        <v>-0.27684266477675407</v>
      </c>
      <c r="U44" s="11">
        <f>'OddsRatio_working_3-way'!S44-'OddsRatio_working_3-way'!R44^2/3</f>
        <v>-0.81945428773919216</v>
      </c>
      <c r="V44" s="11">
        <f>'OddsRatio_working_3-way'!S44*'OddsRatio_working_3-way'!R44/3-2*'OddsRatio_working_3-way'!R44^3/27-'OddsRatio_working_3-way'!T44</f>
        <v>0.27684266477675407</v>
      </c>
      <c r="W44" s="11">
        <f>'OddsRatio_working_3-way'!V44^2+4*'OddsRatio_working_3-way'!U44^3/27</f>
        <v>-4.8793125382077529E-3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0.14275956498506676</v>
      </c>
      <c r="Y44" s="11">
        <f>IF('OddsRatio_working_3-way'!W44&gt;=0,IF('OddsRatio_working_3-way'!V44+SQRT('OddsRatio_working_3-way'!W44)&gt;0,0,PI()),ACOS('OddsRatio_working_3-way'!V44/(2*'OddsRatio_working_3-way'!X44)))</f>
        <v>0.24715806007741636</v>
      </c>
      <c r="Z44" s="11">
        <f>'OddsRatio_working_3-way'!X44^(1/3)*COS('OddsRatio_working_3-way'!Y44/3)</f>
        <v>0.520866217679395</v>
      </c>
      <c r="AA44" s="11">
        <f>'OddsRatio_working_3-way'!X44^(1/3)*COS(('OddsRatio_working_3-way'!Y44+2*PI())/3)</f>
        <v>-0.29768038249924111</v>
      </c>
      <c r="AB44" s="11">
        <f>'OddsRatio_working_3-way'!X44^(1/3)*COS(('OddsRatio_working_3-way'!Y44+4*PI())/3)</f>
        <v>-0.22318583518015395</v>
      </c>
      <c r="AC44" s="11">
        <f>'OddsRatio_working_3-way'!X44^(1/3)*SIN('OddsRatio_working_3-way'!Y44/3)</f>
        <v>4.3009446947834436E-2</v>
      </c>
      <c r="AD44" s="11">
        <f>'OddsRatio_working_3-way'!X44^(1/3)*SIN(('OddsRatio_working_3-way'!Y44+2*PI())/3)</f>
        <v>0.42957865300955417</v>
      </c>
      <c r="AE44" s="11">
        <f>'OddsRatio_working_3-way'!X44^(1/3)*SIN(('OddsRatio_working_3-way'!Y44+4*PI())/3)</f>
        <v>-0.47258809995738843</v>
      </c>
      <c r="AF44" s="11">
        <f>-'OddsRatio_working_3-way'!U44/(3*'OddsRatio_working_3-way'!X44^(1/3))*COS(('OddsRatio_working_3-way'!Y44)/3)</f>
        <v>0.52086621767939489</v>
      </c>
      <c r="AG44" s="11">
        <f>-'OddsRatio_working_3-way'!U44/(3*'OddsRatio_working_3-way'!X44^(1/3))*COS(('OddsRatio_working_3-way'!Y44+2*PI())/3)</f>
        <v>-0.29768038249924106</v>
      </c>
      <c r="AH44" s="11">
        <f>-'OddsRatio_working_3-way'!U44/(3*'OddsRatio_working_3-way'!X44^(1/3))*COS(('OddsRatio_working_3-way'!Y44+4*PI())/3)</f>
        <v>-0.22318583518015389</v>
      </c>
      <c r="AI44" s="11">
        <f>'OddsRatio_working_3-way'!U44/(3*'OddsRatio_working_3-way'!X44^(1/3))*SIN(('OddsRatio_working_3-way'!Y44)/3)</f>
        <v>-4.3009446947834422E-2</v>
      </c>
      <c r="AJ44" s="11">
        <f>'OddsRatio_working_3-way'!U44/(3*'OddsRatio_working_3-way'!X44^(1/3))*SIN(('OddsRatio_working_3-way'!Y44+2*PI())/3)</f>
        <v>-0.42957865300955406</v>
      </c>
      <c r="AK44" s="11">
        <f>'OddsRatio_working_3-way'!U44/(3*'OddsRatio_working_3-way'!X44^(1/3))*SIN(('OddsRatio_working_3-way'!Y44+4*PI())/3)</f>
        <v>0.47258809995738832</v>
      </c>
      <c r="AL44" s="11">
        <f>'OddsRatio_working_3-way'!Z44+'OddsRatio_working_3-way'!AF44</f>
        <v>1.04173243535879</v>
      </c>
      <c r="AM44" s="11">
        <f>'OddsRatio_working_3-way'!AA44+'OddsRatio_working_3-way'!AG44</f>
        <v>-0.59536076499848223</v>
      </c>
      <c r="AN44" s="11">
        <f>'OddsRatio_working_3-way'!AB44+'OddsRatio_working_3-way'!AH44</f>
        <v>-0.44637167036030784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1.04173243535879</v>
      </c>
      <c r="AS44" s="11">
        <f>IF(('OddsRatio_working_3-way'!X44=0),IF(Q44&gt;0,-Q44^(1/3),(-Q44)^(1/3)),'OddsRatio_working_3-way'!AM44-'OddsRatio_working_3-way'!R44/3)</f>
        <v>-0.59536076499848223</v>
      </c>
      <c r="AT44" s="11">
        <f>IF(('OddsRatio_working_3-way'!X44=0),IF(Q44&gt;0,-Q44^(1/3),(-Q44)^(1/3)),'OddsRatio_working_3-way'!AN44-'OddsRatio_working_3-way'!R44/3)</f>
        <v>-0.44637167036030784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1.23</v>
      </c>
      <c r="B45" s="4">
        <f>IF('True_Odds_Calculator_3-way'!B46="","",'True_Odds_Calculator_3-way'!B46)</f>
        <v>6.61</v>
      </c>
      <c r="C45" s="4">
        <f>IF('True_Odds_Calculator_3-way'!C46="","",'True_Odds_Calculator_3-way'!C46)</f>
        <v>14.11</v>
      </c>
      <c r="D45" s="9">
        <f t="shared" si="13"/>
        <v>0.79695881282312131</v>
      </c>
      <c r="E45" s="9">
        <f t="shared" si="14"/>
        <v>0.13861604023416707</v>
      </c>
      <c r="F45" s="9">
        <f t="shared" si="15"/>
        <v>6.4425146942711675E-2</v>
      </c>
      <c r="G45" s="9">
        <f t="shared" si="16"/>
        <v>1.1076955999860214</v>
      </c>
      <c r="H45" s="9">
        <f t="shared" si="17"/>
        <v>1.2547699879967851</v>
      </c>
      <c r="I45" s="9">
        <f t="shared" si="18"/>
        <v>7.21417231592158</v>
      </c>
      <c r="J45" s="9">
        <f t="shared" si="19"/>
        <v>15.521889315816741</v>
      </c>
      <c r="K45" s="11">
        <f t="shared" si="20"/>
        <v>0.81300813008130079</v>
      </c>
      <c r="L45" s="11">
        <f t="shared" si="21"/>
        <v>0.15128593040847199</v>
      </c>
      <c r="M45" s="11">
        <f t="shared" si="22"/>
        <v>7.087172218284904E-2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-0.14745510213245161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0.16518691012201139</v>
      </c>
      <c r="Q45" s="11">
        <f>2*'OddsRatio_working_3-way'!K45*'OddsRatio_working_3-way'!L45*'OddsRatio_working_3-way'!M45</f>
        <v>1.7433974683061886E-2</v>
      </c>
      <c r="R45" s="11">
        <f t="shared" si="23"/>
        <v>0</v>
      </c>
      <c r="S45" s="11">
        <f t="shared" si="24"/>
        <v>-1.1202522512488728</v>
      </c>
      <c r="T45" s="11">
        <f t="shared" si="25"/>
        <v>-0.1182324275724404</v>
      </c>
      <c r="U45" s="11">
        <f>'OddsRatio_working_3-way'!S45-'OddsRatio_working_3-way'!R45^2/3</f>
        <v>-1.1202522512488728</v>
      </c>
      <c r="V45" s="11">
        <f>'OddsRatio_working_3-way'!S45*'OddsRatio_working_3-way'!R45/3-2*'OddsRatio_working_3-way'!R45^3/27-'OddsRatio_working_3-way'!T45</f>
        <v>0.1182324275724404</v>
      </c>
      <c r="W45" s="11">
        <f>'OddsRatio_working_3-way'!V45^2+4*'OddsRatio_working_3-way'!U45^3/27</f>
        <v>-0.19429923910217001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0.22818750296184187</v>
      </c>
      <c r="Y45" s="11">
        <f>IF('OddsRatio_working_3-way'!W45&gt;=0,IF('OddsRatio_working_3-way'!V45+SQRT('OddsRatio_working_3-way'!W45)&gt;0,0,PI()),ACOS('OddsRatio_working_3-way'!V45/(2*'OddsRatio_working_3-way'!X45)))</f>
        <v>1.308738586071877</v>
      </c>
      <c r="Z45" s="11">
        <f>'OddsRatio_working_3-way'!X45^(1/3)*COS('OddsRatio_working_3-way'!Y45/3)</f>
        <v>0.55384779999301059</v>
      </c>
      <c r="AA45" s="11">
        <f>'OddsRatio_working_3-way'!X45^(1/3)*COS(('OddsRatio_working_3-way'!Y45+2*PI())/3)</f>
        <v>-0.50053634071569875</v>
      </c>
      <c r="AB45" s="11">
        <f>'OddsRatio_working_3-way'!X45^(1/3)*COS(('OddsRatio_working_3-way'!Y45+4*PI())/3)</f>
        <v>-5.3311459277311894E-2</v>
      </c>
      <c r="AC45" s="11">
        <f>'OddsRatio_working_3-way'!X45^(1/3)*SIN('OddsRatio_working_3-way'!Y45/3)</f>
        <v>0.2582054056867511</v>
      </c>
      <c r="AD45" s="11">
        <f>'OddsRatio_working_3-way'!X45^(1/3)*SIN(('OddsRatio_working_3-way'!Y45+2*PI())/3)</f>
        <v>0.35054356178069435</v>
      </c>
      <c r="AE45" s="11">
        <f>'OddsRatio_working_3-way'!X45^(1/3)*SIN(('OddsRatio_working_3-way'!Y45+4*PI())/3)</f>
        <v>-0.60874896746744556</v>
      </c>
      <c r="AF45" s="11">
        <f>-'OddsRatio_working_3-way'!U45/(3*'OddsRatio_working_3-way'!X45^(1/3))*COS(('OddsRatio_working_3-way'!Y45)/3)</f>
        <v>0.5538477999930107</v>
      </c>
      <c r="AG45" s="11">
        <f>-'OddsRatio_working_3-way'!U45/(3*'OddsRatio_working_3-way'!X45^(1/3))*COS(('OddsRatio_working_3-way'!Y45+2*PI())/3)</f>
        <v>-0.50053634071569886</v>
      </c>
      <c r="AH45" s="11">
        <f>-'OddsRatio_working_3-way'!U45/(3*'OddsRatio_working_3-way'!X45^(1/3))*COS(('OddsRatio_working_3-way'!Y45+4*PI())/3)</f>
        <v>-5.3311459277311901E-2</v>
      </c>
      <c r="AI45" s="11">
        <f>'OddsRatio_working_3-way'!U45/(3*'OddsRatio_working_3-way'!X45^(1/3))*SIN(('OddsRatio_working_3-way'!Y45)/3)</f>
        <v>-0.25820540568675115</v>
      </c>
      <c r="AJ45" s="11">
        <f>'OddsRatio_working_3-way'!U45/(3*'OddsRatio_working_3-way'!X45^(1/3))*SIN(('OddsRatio_working_3-way'!Y45+2*PI())/3)</f>
        <v>-0.3505435617806944</v>
      </c>
      <c r="AK45" s="11">
        <f>'OddsRatio_working_3-way'!U45/(3*'OddsRatio_working_3-way'!X45^(1/3))*SIN(('OddsRatio_working_3-way'!Y45+4*PI())/3)</f>
        <v>0.60874896746744567</v>
      </c>
      <c r="AL45" s="11">
        <f>'OddsRatio_working_3-way'!Z45+'OddsRatio_working_3-way'!AF45</f>
        <v>1.1076955999860214</v>
      </c>
      <c r="AM45" s="11">
        <f>'OddsRatio_working_3-way'!AA45+'OddsRatio_working_3-way'!AG45</f>
        <v>-1.0010726814313977</v>
      </c>
      <c r="AN45" s="11">
        <f>'OddsRatio_working_3-way'!AB45+'OddsRatio_working_3-way'!AH45</f>
        <v>-0.1066229185546238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1.1076955999860214</v>
      </c>
      <c r="AS45" s="11">
        <f>IF(('OddsRatio_working_3-way'!X45=0),IF(Q45&gt;0,-Q45^(1/3),(-Q45)^(1/3)),'OddsRatio_working_3-way'!AM45-'OddsRatio_working_3-way'!R45/3)</f>
        <v>-1.0010726814313977</v>
      </c>
      <c r="AT45" s="11">
        <f>IF(('OddsRatio_working_3-way'!X45=0),IF(Q45&gt;0,-Q45^(1/3),(-Q45)^(1/3)),'OddsRatio_working_3-way'!AN45-'OddsRatio_working_3-way'!R45/3)</f>
        <v>-0.1066229185546238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2.36</v>
      </c>
      <c r="B46" s="4">
        <f>IF('True_Odds_Calculator_3-way'!B47="","",'True_Odds_Calculator_3-way'!B47)</f>
        <v>3.29</v>
      </c>
      <c r="C46" s="4">
        <f>IF('True_Odds_Calculator_3-way'!C47="","",'True_Odds_Calculator_3-way'!C47)</f>
        <v>3.33</v>
      </c>
      <c r="D46" s="9">
        <f t="shared" si="13"/>
        <v>0.41343474382580264</v>
      </c>
      <c r="E46" s="9">
        <f t="shared" si="14"/>
        <v>0.29507718348604678</v>
      </c>
      <c r="F46" s="9">
        <f t="shared" si="15"/>
        <v>0.29148807268815069</v>
      </c>
      <c r="G46" s="9">
        <f t="shared" si="16"/>
        <v>1.0432069121475465</v>
      </c>
      <c r="H46" s="9">
        <f t="shared" si="17"/>
        <v>2.4187614005206632</v>
      </c>
      <c r="I46" s="9">
        <f t="shared" si="18"/>
        <v>3.3889438288178817</v>
      </c>
      <c r="J46" s="9">
        <f t="shared" si="19"/>
        <v>3.430672105303783</v>
      </c>
      <c r="K46" s="11">
        <f t="shared" si="20"/>
        <v>0.42372881355932207</v>
      </c>
      <c r="L46" s="11">
        <f t="shared" si="21"/>
        <v>0.303951367781155</v>
      </c>
      <c r="M46" s="11">
        <f t="shared" si="22"/>
        <v>0.3003003003003003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-0.28065848549079708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0.23128584253719486</v>
      </c>
      <c r="Q46" s="11">
        <f>2*'OddsRatio_working_3-way'!K46*'OddsRatio_working_3-way'!L46*'OddsRatio_working_3-way'!M46</f>
        <v>7.7353124594379555E-2</v>
      </c>
      <c r="R46" s="11">
        <f t="shared" si="23"/>
        <v>0</v>
      </c>
      <c r="S46" s="11">
        <f t="shared" si="24"/>
        <v>-0.8240828426503386</v>
      </c>
      <c r="T46" s="11">
        <f t="shared" si="25"/>
        <v>-0.27561299085295604</v>
      </c>
      <c r="U46" s="11">
        <f>'OddsRatio_working_3-way'!S46-'OddsRatio_working_3-way'!R46^2/3</f>
        <v>-0.8240828426503386</v>
      </c>
      <c r="V46" s="11">
        <f>'OddsRatio_working_3-way'!S46*'OddsRatio_working_3-way'!R46/3-2*'OddsRatio_working_3-way'!R46^3/27-'OddsRatio_working_3-way'!T46</f>
        <v>0.27561299085295604</v>
      </c>
      <c r="W46" s="11">
        <f>'OddsRatio_working_3-way'!V46^2+4*'OddsRatio_working_3-way'!U46^3/27</f>
        <v>-6.9478474923087979E-3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0.14397080278586039</v>
      </c>
      <c r="Y46" s="11">
        <f>IF('OddsRatio_working_3-way'!W46&gt;=0,IF('OddsRatio_working_3-way'!V46+SQRT('OddsRatio_working_3-way'!W46)&gt;0,0,PI()),ACOS('OddsRatio_working_3-way'!V46/(2*'OddsRatio_working_3-way'!X46)))</f>
        <v>0.29368503187348272</v>
      </c>
      <c r="Z46" s="11">
        <f>'OddsRatio_working_3-way'!X46^(1/3)*COS('OddsRatio_working_3-way'!Y46/3)</f>
        <v>0.52160345607377323</v>
      </c>
      <c r="AA46" s="11">
        <f>'OddsRatio_working_3-way'!X46^(1/3)*COS(('OddsRatio_working_3-way'!Y46+2*PI())/3)</f>
        <v>-0.30516485035155339</v>
      </c>
      <c r="AB46" s="11">
        <f>'OddsRatio_working_3-way'!X46^(1/3)*COS(('OddsRatio_working_3-way'!Y46+4*PI())/3)</f>
        <v>-0.21643860572222004</v>
      </c>
      <c r="AC46" s="11">
        <f>'OddsRatio_working_3-way'!X46^(1/3)*SIN('OddsRatio_working_3-way'!Y46/3)</f>
        <v>5.1226121220930225E-2</v>
      </c>
      <c r="AD46" s="11">
        <f>'OddsRatio_working_3-way'!X46^(1/3)*SIN(('OddsRatio_working_3-way'!Y46+2*PI())/3)</f>
        <v>0.4261087830511831</v>
      </c>
      <c r="AE46" s="11">
        <f>'OddsRatio_working_3-way'!X46^(1/3)*SIN(('OddsRatio_working_3-way'!Y46+4*PI())/3)</f>
        <v>-0.47733490427211328</v>
      </c>
      <c r="AF46" s="11">
        <f>-'OddsRatio_working_3-way'!U46/(3*'OddsRatio_working_3-way'!X46^(1/3))*COS(('OddsRatio_working_3-way'!Y46)/3)</f>
        <v>0.52160345607377323</v>
      </c>
      <c r="AG46" s="11">
        <f>-'OddsRatio_working_3-way'!U46/(3*'OddsRatio_working_3-way'!X46^(1/3))*COS(('OddsRatio_working_3-way'!Y46+2*PI())/3)</f>
        <v>-0.30516485035155339</v>
      </c>
      <c r="AH46" s="11">
        <f>-'OddsRatio_working_3-way'!U46/(3*'OddsRatio_working_3-way'!X46^(1/3))*COS(('OddsRatio_working_3-way'!Y46+4*PI())/3)</f>
        <v>-0.21643860572222004</v>
      </c>
      <c r="AI46" s="11">
        <f>'OddsRatio_working_3-way'!U46/(3*'OddsRatio_working_3-way'!X46^(1/3))*SIN(('OddsRatio_working_3-way'!Y46)/3)</f>
        <v>-5.1226121220930225E-2</v>
      </c>
      <c r="AJ46" s="11">
        <f>'OddsRatio_working_3-way'!U46/(3*'OddsRatio_working_3-way'!X46^(1/3))*SIN(('OddsRatio_working_3-way'!Y46+2*PI())/3)</f>
        <v>-0.4261087830511831</v>
      </c>
      <c r="AK46" s="11">
        <f>'OddsRatio_working_3-way'!U46/(3*'OddsRatio_working_3-way'!X46^(1/3))*SIN(('OddsRatio_working_3-way'!Y46+4*PI())/3)</f>
        <v>0.47733490427211328</v>
      </c>
      <c r="AL46" s="11">
        <f>'OddsRatio_working_3-way'!Z46+'OddsRatio_working_3-way'!AF46</f>
        <v>1.0432069121475465</v>
      </c>
      <c r="AM46" s="11">
        <f>'OddsRatio_working_3-way'!AA46+'OddsRatio_working_3-way'!AG46</f>
        <v>-0.61032970070310677</v>
      </c>
      <c r="AN46" s="11">
        <f>'OddsRatio_working_3-way'!AB46+'OddsRatio_working_3-way'!AH46</f>
        <v>-0.43287721144444008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1.0432069121475465</v>
      </c>
      <c r="AS46" s="11">
        <f>IF(('OddsRatio_working_3-way'!X46=0),IF(Q46&gt;0,-Q46^(1/3),(-Q46)^(1/3)),'OddsRatio_working_3-way'!AM46-'OddsRatio_working_3-way'!R46/3)</f>
        <v>-0.61032970070310677</v>
      </c>
      <c r="AT46" s="11">
        <f>IF(('OddsRatio_working_3-way'!X46=0),IF(Q46&gt;0,-Q46^(1/3),(-Q46)^(1/3)),'OddsRatio_working_3-way'!AN46-'OddsRatio_working_3-way'!R46/3)</f>
        <v>-0.43287721144444008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2.06</v>
      </c>
      <c r="B47" s="4">
        <f>IF('True_Odds_Calculator_3-way'!B48="","",'True_Odds_Calculator_3-way'!B48)</f>
        <v>3.31</v>
      </c>
      <c r="C47" s="4">
        <f>IF('True_Odds_Calculator_3-way'!C48="","",'True_Odds_Calculator_3-way'!C48)</f>
        <v>4.13</v>
      </c>
      <c r="D47" s="9">
        <f t="shared" si="13"/>
        <v>0.47385762369411638</v>
      </c>
      <c r="E47" s="9">
        <f t="shared" si="14"/>
        <v>0.29242331203907451</v>
      </c>
      <c r="F47" s="9">
        <f t="shared" si="15"/>
        <v>0.23371906426680911</v>
      </c>
      <c r="G47" s="9">
        <f t="shared" si="16"/>
        <v>1.0474891772226731</v>
      </c>
      <c r="H47" s="9">
        <f t="shared" si="17"/>
        <v>2.1103385278560336</v>
      </c>
      <c r="I47" s="9">
        <f t="shared" si="18"/>
        <v>3.4196999993843749</v>
      </c>
      <c r="J47" s="9">
        <f t="shared" si="19"/>
        <v>4.2786411247069669</v>
      </c>
      <c r="K47" s="11">
        <f t="shared" si="20"/>
        <v>0.4854368932038835</v>
      </c>
      <c r="L47" s="11">
        <f t="shared" si="21"/>
        <v>0.30211480362537763</v>
      </c>
      <c r="M47" s="11">
        <f t="shared" si="22"/>
        <v>0.24213075060532688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-0.27215537560023995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0.23081715879133904</v>
      </c>
      <c r="Q47" s="11">
        <f>2*'OddsRatio_working_3-way'!K47*'OddsRatio_working_3-way'!L47*'OddsRatio_working_3-way'!M47</f>
        <v>7.1020664243488935E-2</v>
      </c>
      <c r="R47" s="11">
        <f t="shared" si="23"/>
        <v>0</v>
      </c>
      <c r="S47" s="11">
        <f t="shared" si="24"/>
        <v>-0.84810802756429382</v>
      </c>
      <c r="T47" s="11">
        <f t="shared" si="25"/>
        <v>-0.26095631617362886</v>
      </c>
      <c r="U47" s="11">
        <f>'OddsRatio_working_3-way'!S47-'OddsRatio_working_3-way'!R47^2/3</f>
        <v>-0.84810802756429382</v>
      </c>
      <c r="V47" s="11">
        <f>'OddsRatio_working_3-way'!S47*'OddsRatio_working_3-way'!R47/3-2*'OddsRatio_working_3-way'!R47^3/27-'OddsRatio_working_3-way'!T47</f>
        <v>0.26095631617362886</v>
      </c>
      <c r="W47" s="11">
        <f>'OddsRatio_working_3-way'!V47^2+4*'OddsRatio_working_3-way'!U47^3/27</f>
        <v>-2.2277100434334562E-2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0.15031242412492513</v>
      </c>
      <c r="Y47" s="11">
        <f>IF('OddsRatio_working_3-way'!W47&gt;=0,IF('OddsRatio_working_3-way'!V47+SQRT('OddsRatio_working_3-way'!W47)&gt;0,0,PI()),ACOS('OddsRatio_working_3-way'!V47/(2*'OddsRatio_working_3-way'!X47)))</f>
        <v>0.51954253055996746</v>
      </c>
      <c r="Z47" s="11">
        <f>'OddsRatio_working_3-way'!X47^(1/3)*COS('OddsRatio_working_3-way'!Y47/3)</f>
        <v>0.52374458861133666</v>
      </c>
      <c r="AA47" s="11">
        <f>'OddsRatio_working_3-way'!X47^(1/3)*COS(('OddsRatio_working_3-way'!Y47+2*PI())/3)</f>
        <v>-0.34121781287054859</v>
      </c>
      <c r="AB47" s="11">
        <f>'OddsRatio_working_3-way'!X47^(1/3)*COS(('OddsRatio_working_3-way'!Y47+4*PI())/3)</f>
        <v>-0.18252677574078818</v>
      </c>
      <c r="AC47" s="11">
        <f>'OddsRatio_working_3-way'!X47^(1/3)*SIN('OddsRatio_working_3-way'!Y47/3)</f>
        <v>9.1620313004848186E-2</v>
      </c>
      <c r="AD47" s="11">
        <f>'OddsRatio_working_3-way'!X47^(1/3)*SIN(('OddsRatio_working_3-way'!Y47+2*PI())/3)</f>
        <v>0.40776596232962348</v>
      </c>
      <c r="AE47" s="11">
        <f>'OddsRatio_working_3-way'!X47^(1/3)*SIN(('OddsRatio_working_3-way'!Y47+4*PI())/3)</f>
        <v>-0.49938627533447161</v>
      </c>
      <c r="AF47" s="11">
        <f>-'OddsRatio_working_3-way'!U47/(3*'OddsRatio_working_3-way'!X47^(1/3))*COS(('OddsRatio_working_3-way'!Y47)/3)</f>
        <v>0.52374458861133655</v>
      </c>
      <c r="AG47" s="11">
        <f>-'OddsRatio_working_3-way'!U47/(3*'OddsRatio_working_3-way'!X47^(1/3))*COS(('OddsRatio_working_3-way'!Y47+2*PI())/3)</f>
        <v>-0.34121781287054853</v>
      </c>
      <c r="AH47" s="11">
        <f>-'OddsRatio_working_3-way'!U47/(3*'OddsRatio_working_3-way'!X47^(1/3))*COS(('OddsRatio_working_3-way'!Y47+4*PI())/3)</f>
        <v>-0.18252677574078816</v>
      </c>
      <c r="AI47" s="11">
        <f>'OddsRatio_working_3-way'!U47/(3*'OddsRatio_working_3-way'!X47^(1/3))*SIN(('OddsRatio_working_3-way'!Y47)/3)</f>
        <v>-9.1620313004848172E-2</v>
      </c>
      <c r="AJ47" s="11">
        <f>'OddsRatio_working_3-way'!U47/(3*'OddsRatio_working_3-way'!X47^(1/3))*SIN(('OddsRatio_working_3-way'!Y47+2*PI())/3)</f>
        <v>-0.40776596232962337</v>
      </c>
      <c r="AK47" s="11">
        <f>'OddsRatio_working_3-way'!U47/(3*'OddsRatio_working_3-way'!X47^(1/3))*SIN(('OddsRatio_working_3-way'!Y47+4*PI())/3)</f>
        <v>0.4993862753344715</v>
      </c>
      <c r="AL47" s="11">
        <f>'OddsRatio_working_3-way'!Z47+'OddsRatio_working_3-way'!AF47</f>
        <v>1.0474891772226731</v>
      </c>
      <c r="AM47" s="11">
        <f>'OddsRatio_working_3-way'!AA47+'OddsRatio_working_3-way'!AG47</f>
        <v>-0.68243562574109706</v>
      </c>
      <c r="AN47" s="11">
        <f>'OddsRatio_working_3-way'!AB47+'OddsRatio_working_3-way'!AH47</f>
        <v>-0.36505355148157637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1.0474891772226731</v>
      </c>
      <c r="AS47" s="11">
        <f>IF(('OddsRatio_working_3-way'!X47=0),IF(Q47&gt;0,-Q47^(1/3),(-Q47)^(1/3)),'OddsRatio_working_3-way'!AM47-'OddsRatio_working_3-way'!R47/3)</f>
        <v>-0.68243562574109706</v>
      </c>
      <c r="AT47" s="11">
        <f>IF(('OddsRatio_working_3-way'!X47=0),IF(Q47&gt;0,-Q47^(1/3),(-Q47)^(1/3)),'OddsRatio_working_3-way'!AN47-'OddsRatio_working_3-way'!R47/3)</f>
        <v>-0.36505355148157637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9.59</v>
      </c>
      <c r="B48" s="4">
        <f>IF('True_Odds_Calculator_3-way'!B49="","",'True_Odds_Calculator_3-way'!B49)</f>
        <v>4.6500000000000004</v>
      </c>
      <c r="C48" s="4">
        <f>IF('True_Odds_Calculator_3-way'!C49="","",'True_Odds_Calculator_3-way'!C49)</f>
        <v>1.4</v>
      </c>
      <c r="D48" s="9">
        <f t="shared" si="13"/>
        <v>9.7690231488356566E-2</v>
      </c>
      <c r="E48" s="9">
        <f t="shared" si="14"/>
        <v>0.20305889056473819</v>
      </c>
      <c r="F48" s="9">
        <f t="shared" si="15"/>
        <v>0.69925087794690499</v>
      </c>
      <c r="G48" s="9">
        <f t="shared" si="16"/>
        <v>1.0752547173631553</v>
      </c>
      <c r="H48" s="9">
        <f t="shared" si="17"/>
        <v>10.236438022149505</v>
      </c>
      <c r="I48" s="9">
        <f t="shared" si="18"/>
        <v>4.9246797183755175</v>
      </c>
      <c r="J48" s="9">
        <f t="shared" si="19"/>
        <v>1.4301018869452622</v>
      </c>
      <c r="K48" s="11">
        <f t="shared" si="20"/>
        <v>0.10427528675703858</v>
      </c>
      <c r="L48" s="11">
        <f t="shared" si="21"/>
        <v>0.21505376344086019</v>
      </c>
      <c r="M48" s="11">
        <f t="shared" si="22"/>
        <v>0.7142857142857143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-0.20088449790087903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0.20246384402595505</v>
      </c>
      <c r="Q48" s="11">
        <f>2*'OddsRatio_working_3-way'!K48*'OddsRatio_working_3-way'!L48*'OddsRatio_working_3-way'!M48</f>
        <v>3.2035418358537196E-2</v>
      </c>
      <c r="R48" s="11">
        <f t="shared" si="23"/>
        <v>0</v>
      </c>
      <c r="S48" s="11">
        <f t="shared" si="24"/>
        <v>-1.0078619611845574</v>
      </c>
      <c r="T48" s="11">
        <f t="shared" si="25"/>
        <v>-0.15947182930135403</v>
      </c>
      <c r="U48" s="11">
        <f>'OddsRatio_working_3-way'!S48-'OddsRatio_working_3-way'!R48^2/3</f>
        <v>-1.0078619611845574</v>
      </c>
      <c r="V48" s="11">
        <f>'OddsRatio_working_3-way'!S48*'OddsRatio_working_3-way'!R48/3-2*'OddsRatio_working_3-way'!R48^3/27-'OddsRatio_working_3-way'!T48</f>
        <v>0.15947182930135403</v>
      </c>
      <c r="W48" s="11">
        <f>'OddsRatio_working_3-way'!V48^2+4*'OddsRatio_working_3-way'!U48^3/27</f>
        <v>-0.12623863207496944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0.19472409738890153</v>
      </c>
      <c r="Y48" s="11">
        <f>IF('OddsRatio_working_3-way'!W48&gt;=0,IF('OddsRatio_working_3-way'!V48+SQRT('OddsRatio_working_3-way'!W48)&gt;0,0,PI()),ACOS('OddsRatio_working_3-way'!V48/(2*'OddsRatio_working_3-way'!X48)))</f>
        <v>1.1489106741117707</v>
      </c>
      <c r="Z48" s="11">
        <f>'OddsRatio_working_3-way'!X48^(1/3)*COS('OddsRatio_working_3-way'!Y48/3)</f>
        <v>0.53762735868157763</v>
      </c>
      <c r="AA48" s="11">
        <f>'OddsRatio_working_3-way'!X48^(1/3)*COS(('OddsRatio_working_3-way'!Y48+2*PI())/3)</f>
        <v>-0.45638528618452751</v>
      </c>
      <c r="AB48" s="11">
        <f>'OddsRatio_working_3-way'!X48^(1/3)*COS(('OddsRatio_working_3-way'!Y48+4*PI())/3)</f>
        <v>-8.1242072497050011E-2</v>
      </c>
      <c r="AC48" s="11">
        <f>'OddsRatio_working_3-way'!X48^(1/3)*SIN('OddsRatio_working_3-way'!Y48/3)</f>
        <v>0.2165890354071264</v>
      </c>
      <c r="AD48" s="11">
        <f>'OddsRatio_working_3-way'!X48^(1/3)*SIN(('OddsRatio_working_3-way'!Y48+2*PI())/3)</f>
        <v>0.3573044326842113</v>
      </c>
      <c r="AE48" s="11">
        <f>'OddsRatio_working_3-way'!X48^(1/3)*SIN(('OddsRatio_working_3-way'!Y48+4*PI())/3)</f>
        <v>-0.57389346809133768</v>
      </c>
      <c r="AF48" s="11">
        <f>-'OddsRatio_working_3-way'!U48/(3*'OddsRatio_working_3-way'!X48^(1/3))*COS(('OddsRatio_working_3-way'!Y48)/3)</f>
        <v>0.53762735868157752</v>
      </c>
      <c r="AG48" s="11">
        <f>-'OddsRatio_working_3-way'!U48/(3*'OddsRatio_working_3-way'!X48^(1/3))*COS(('OddsRatio_working_3-way'!Y48+2*PI())/3)</f>
        <v>-0.45638528618452739</v>
      </c>
      <c r="AH48" s="11">
        <f>-'OddsRatio_working_3-way'!U48/(3*'OddsRatio_working_3-way'!X48^(1/3))*COS(('OddsRatio_working_3-way'!Y48+4*PI())/3)</f>
        <v>-8.1242072497049997E-2</v>
      </c>
      <c r="AI48" s="11">
        <f>'OddsRatio_working_3-way'!U48/(3*'OddsRatio_working_3-way'!X48^(1/3))*SIN(('OddsRatio_working_3-way'!Y48)/3)</f>
        <v>-0.21658903540712635</v>
      </c>
      <c r="AJ48" s="11">
        <f>'OddsRatio_working_3-way'!U48/(3*'OddsRatio_working_3-way'!X48^(1/3))*SIN(('OddsRatio_working_3-way'!Y48+2*PI())/3)</f>
        <v>-0.35730443268421125</v>
      </c>
      <c r="AK48" s="11">
        <f>'OddsRatio_working_3-way'!U48/(3*'OddsRatio_working_3-way'!X48^(1/3))*SIN(('OddsRatio_working_3-way'!Y48+4*PI())/3)</f>
        <v>0.57389346809133757</v>
      </c>
      <c r="AL48" s="11">
        <f>'OddsRatio_working_3-way'!Z48+'OddsRatio_working_3-way'!AF48</f>
        <v>1.0752547173631553</v>
      </c>
      <c r="AM48" s="11">
        <f>'OddsRatio_working_3-way'!AA48+'OddsRatio_working_3-way'!AG48</f>
        <v>-0.9127705723690549</v>
      </c>
      <c r="AN48" s="11">
        <f>'OddsRatio_working_3-way'!AB48+'OddsRatio_working_3-way'!AH48</f>
        <v>-0.16248414499410002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1.0752547173631553</v>
      </c>
      <c r="AS48" s="11">
        <f>IF(('OddsRatio_working_3-way'!X48=0),IF(Q48&gt;0,-Q48^(1/3),(-Q48)^(1/3)),'OddsRatio_working_3-way'!AM48-'OddsRatio_working_3-way'!R48/3)</f>
        <v>-0.9127705723690549</v>
      </c>
      <c r="AT48" s="11">
        <f>IF(('OddsRatio_working_3-way'!X48=0),IF(Q48&gt;0,-Q48^(1/3),(-Q48)^(1/3)),'OddsRatio_working_3-way'!AN48-'OddsRatio_working_3-way'!R48/3)</f>
        <v>-0.16248414499410002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1.74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5.15</v>
      </c>
      <c r="D49" s="9">
        <f t="shared" si="13"/>
        <v>0.56252337676329855</v>
      </c>
      <c r="E49" s="9">
        <f t="shared" si="14"/>
        <v>0.25095983042942172</v>
      </c>
      <c r="F49" s="9">
        <f t="shared" si="15"/>
        <v>0.18651679280727951</v>
      </c>
      <c r="G49" s="9">
        <f t="shared" si="16"/>
        <v>1.0509512145026887</v>
      </c>
      <c r="H49" s="9">
        <f t="shared" si="17"/>
        <v>1.7777038987319902</v>
      </c>
      <c r="I49" s="9">
        <f t="shared" si="18"/>
        <v>3.9847014491876358</v>
      </c>
      <c r="J49" s="9">
        <f t="shared" si="19"/>
        <v>5.3614475401861581</v>
      </c>
      <c r="K49" s="11">
        <f t="shared" si="20"/>
        <v>0.57471264367816088</v>
      </c>
      <c r="L49" s="11">
        <f t="shared" si="21"/>
        <v>0.26041666666666669</v>
      </c>
      <c r="M49" s="11">
        <f t="shared" si="22"/>
        <v>0.1941747572815534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-0.25346059777554586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0.22464243202023587</v>
      </c>
      <c r="Q49" s="11">
        <f>2*'OddsRatio_working_3-way'!K49*'OddsRatio_working_3-way'!L49*'OddsRatio_working_3-way'!M49</f>
        <v>5.8122233381691035E-2</v>
      </c>
      <c r="R49" s="11">
        <f t="shared" si="23"/>
        <v>0</v>
      </c>
      <c r="S49" s="11">
        <f t="shared" si="24"/>
        <v>-0.88630120023298398</v>
      </c>
      <c r="T49" s="11">
        <f t="shared" si="25"/>
        <v>-0.22931467017670992</v>
      </c>
      <c r="U49" s="11">
        <f>'OddsRatio_working_3-way'!S49-'OddsRatio_working_3-way'!R49^2/3</f>
        <v>-0.88630120023298398</v>
      </c>
      <c r="V49" s="11">
        <f>'OddsRatio_working_3-way'!S49*'OddsRatio_working_3-way'!R49/3-2*'OddsRatio_working_3-way'!R49^3/27-'OddsRatio_working_3-way'!T49</f>
        <v>0.22931467017670992</v>
      </c>
      <c r="W49" s="11">
        <f>'OddsRatio_working_3-way'!V49^2+4*'OddsRatio_working_3-way'!U49^3/27</f>
        <v>-5.0557896130570504E-2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0.16057950841314075</v>
      </c>
      <c r="Y49" s="11">
        <f>IF('OddsRatio_working_3-way'!W49&gt;=0,IF('OddsRatio_working_3-way'!V49+SQRT('OddsRatio_working_3-way'!W49)&gt;0,0,PI()),ACOS('OddsRatio_working_3-way'!V49/(2*'OddsRatio_working_3-way'!X49)))</f>
        <v>0.77556981757856325</v>
      </c>
      <c r="Z49" s="11">
        <f>'OddsRatio_working_3-way'!X49^(1/3)*COS('OddsRatio_working_3-way'!Y49/3)</f>
        <v>0.52547560725134435</v>
      </c>
      <c r="AA49" s="11">
        <f>'OddsRatio_working_3-way'!X49^(1/3)*COS(('OddsRatio_working_3-way'!Y49+2*PI())/3)</f>
        <v>-0.38307831923084629</v>
      </c>
      <c r="AB49" s="11">
        <f>'OddsRatio_working_3-way'!X49^(1/3)*COS(('OddsRatio_working_3-way'!Y49+4*PI())/3)</f>
        <v>-0.14239728802049773</v>
      </c>
      <c r="AC49" s="11">
        <f>'OddsRatio_working_3-way'!X49^(1/3)*SIN('OddsRatio_working_3-way'!Y49/3)</f>
        <v>0.13895725815813142</v>
      </c>
      <c r="AD49" s="11">
        <f>'OddsRatio_working_3-way'!X49^(1/3)*SIN(('OddsRatio_working_3-way'!Y49+2*PI())/3)</f>
        <v>0.385596595869653</v>
      </c>
      <c r="AE49" s="11">
        <f>'OddsRatio_working_3-way'!X49^(1/3)*SIN(('OddsRatio_working_3-way'!Y49+4*PI())/3)</f>
        <v>-0.52455385402778432</v>
      </c>
      <c r="AF49" s="11">
        <f>-'OddsRatio_working_3-way'!U49/(3*'OddsRatio_working_3-way'!X49^(1/3))*COS(('OddsRatio_working_3-way'!Y49)/3)</f>
        <v>0.52547560725134435</v>
      </c>
      <c r="AG49" s="11">
        <f>-'OddsRatio_working_3-way'!U49/(3*'OddsRatio_working_3-way'!X49^(1/3))*COS(('OddsRatio_working_3-way'!Y49+2*PI())/3)</f>
        <v>-0.38307831923084629</v>
      </c>
      <c r="AH49" s="11">
        <f>-'OddsRatio_working_3-way'!U49/(3*'OddsRatio_working_3-way'!X49^(1/3))*COS(('OddsRatio_working_3-way'!Y49+4*PI())/3)</f>
        <v>-0.14239728802049773</v>
      </c>
      <c r="AI49" s="11">
        <f>'OddsRatio_working_3-way'!U49/(3*'OddsRatio_working_3-way'!X49^(1/3))*SIN(('OddsRatio_working_3-way'!Y49)/3)</f>
        <v>-0.13895725815813142</v>
      </c>
      <c r="AJ49" s="11">
        <f>'OddsRatio_working_3-way'!U49/(3*'OddsRatio_working_3-way'!X49^(1/3))*SIN(('OddsRatio_working_3-way'!Y49+2*PI())/3)</f>
        <v>-0.385596595869653</v>
      </c>
      <c r="AK49" s="11">
        <f>'OddsRatio_working_3-way'!U49/(3*'OddsRatio_working_3-way'!X49^(1/3))*SIN(('OddsRatio_working_3-way'!Y49+4*PI())/3)</f>
        <v>0.52455385402778432</v>
      </c>
      <c r="AL49" s="11">
        <f>'OddsRatio_working_3-way'!Z49+'OddsRatio_working_3-way'!AF49</f>
        <v>1.0509512145026887</v>
      </c>
      <c r="AM49" s="11">
        <f>'OddsRatio_working_3-way'!AA49+'OddsRatio_working_3-way'!AG49</f>
        <v>-0.76615663846169257</v>
      </c>
      <c r="AN49" s="11">
        <f>'OddsRatio_working_3-way'!AB49+'OddsRatio_working_3-way'!AH49</f>
        <v>-0.28479457604099545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1.0509512145026887</v>
      </c>
      <c r="AS49" s="11">
        <f>IF(('OddsRatio_working_3-way'!X49=0),IF(Q49&gt;0,-Q49^(1/3),(-Q49)^(1/3)),'OddsRatio_working_3-way'!AM49-'OddsRatio_working_3-way'!R49/3)</f>
        <v>-0.76615663846169257</v>
      </c>
      <c r="AT49" s="11">
        <f>IF(('OddsRatio_working_3-way'!X49=0),IF(Q49&gt;0,-Q49^(1/3),(-Q49)^(1/3)),'OddsRatio_working_3-way'!AN49-'OddsRatio_working_3-way'!R49/3)</f>
        <v>-0.28479457604099545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1.1000000000000001</v>
      </c>
      <c r="B50" s="4">
        <f>IF('True_Odds_Calculator_3-way'!B51="","",'True_Odds_Calculator_3-way'!B51)</f>
        <v>11.14</v>
      </c>
      <c r="C50" s="4">
        <f>IF('True_Odds_Calculator_3-way'!C51="","",'True_Odds_Calculator_3-way'!C51)</f>
        <v>28.87</v>
      </c>
      <c r="D50" s="9">
        <f t="shared" si="13"/>
        <v>0.89392129317000824</v>
      </c>
      <c r="E50" s="9">
        <f t="shared" si="14"/>
        <v>7.6729451344140845E-2</v>
      </c>
      <c r="F50" s="9">
        <f t="shared" si="15"/>
        <v>2.9349255485850941E-2</v>
      </c>
      <c r="G50" s="9">
        <f t="shared" si="16"/>
        <v>1.186667189164017</v>
      </c>
      <c r="H50" s="9">
        <f t="shared" si="17"/>
        <v>1.1186667189164017</v>
      </c>
      <c r="I50" s="9">
        <f t="shared" si="18"/>
        <v>13.032805298123133</v>
      </c>
      <c r="J50" s="9">
        <f t="shared" si="19"/>
        <v>34.072414562001157</v>
      </c>
      <c r="K50" s="11">
        <f t="shared" si="20"/>
        <v>0.90909090909090906</v>
      </c>
      <c r="L50" s="11">
        <f t="shared" si="21"/>
        <v>8.9766606822262118E-2</v>
      </c>
      <c r="M50" s="11">
        <f t="shared" si="22"/>
        <v>3.4638032559750606E-2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-7.9882245387988715E-2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0.10772445086111436</v>
      </c>
      <c r="Q50" s="11">
        <f>2*'OddsRatio_working_3-way'!K50*'OddsRatio_working_3-way'!L50*'OddsRatio_working_3-way'!M50</f>
        <v>5.6533429997960832E-3</v>
      </c>
      <c r="R50" s="11">
        <f t="shared" si="23"/>
        <v>0</v>
      </c>
      <c r="S50" s="11">
        <f t="shared" si="24"/>
        <v>-1.3485405966982504</v>
      </c>
      <c r="T50" s="11">
        <f t="shared" si="25"/>
        <v>-7.0770957580595664E-2</v>
      </c>
      <c r="U50" s="11">
        <f>'OddsRatio_working_3-way'!S50-'OddsRatio_working_3-way'!R50^2/3</f>
        <v>-1.3485405966982504</v>
      </c>
      <c r="V50" s="11">
        <f>'OddsRatio_working_3-way'!S50*'OddsRatio_working_3-way'!R50/3-2*'OddsRatio_working_3-way'!R50^3/27-'OddsRatio_working_3-way'!T50</f>
        <v>7.0770957580595664E-2</v>
      </c>
      <c r="W50" s="11">
        <f>'OddsRatio_working_3-way'!V50^2+4*'OddsRatio_working_3-way'!U50^3/27</f>
        <v>-0.35831063234301458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0.30137981052979024</v>
      </c>
      <c r="Y50" s="11">
        <f>IF('OddsRatio_working_3-way'!W50&gt;=0,IF('OddsRatio_working_3-way'!V50+SQRT('OddsRatio_working_3-way'!W50)&gt;0,0,PI()),ACOS('OddsRatio_working_3-way'!V50/(2*'OddsRatio_working_3-way'!X50)))</f>
        <v>1.4531133001443521</v>
      </c>
      <c r="Z50" s="11">
        <f>'OddsRatio_working_3-way'!X50^(1/3)*COS('OddsRatio_working_3-way'!Y50/3)</f>
        <v>0.59333359458200852</v>
      </c>
      <c r="AA50" s="11">
        <f>'OddsRatio_working_3-way'!X50^(1/3)*COS(('OddsRatio_working_3-way'!Y50+2*PI())/3)</f>
        <v>-0.56703984204557512</v>
      </c>
      <c r="AB50" s="11">
        <f>'OddsRatio_working_3-way'!X50^(1/3)*COS(('OddsRatio_working_3-way'!Y50+4*PI())/3)</f>
        <v>-2.6293752536433554E-2</v>
      </c>
      <c r="AC50" s="11">
        <f>'OddsRatio_working_3-way'!X50^(1/3)*SIN('OddsRatio_working_3-way'!Y50/3)</f>
        <v>0.31219990034134038</v>
      </c>
      <c r="AD50" s="11">
        <f>'OddsRatio_working_3-way'!X50^(1/3)*SIN(('OddsRatio_working_3-way'!Y50+2*PI())/3)</f>
        <v>0.3577420156560861</v>
      </c>
      <c r="AE50" s="11">
        <f>'OddsRatio_working_3-way'!X50^(1/3)*SIN(('OddsRatio_working_3-way'!Y50+4*PI())/3)</f>
        <v>-0.66994191599742658</v>
      </c>
      <c r="AF50" s="11">
        <f>-'OddsRatio_working_3-way'!U50/(3*'OddsRatio_working_3-way'!X50^(1/3))*COS(('OddsRatio_working_3-way'!Y50)/3)</f>
        <v>0.59333359458200852</v>
      </c>
      <c r="AG50" s="11">
        <f>-'OddsRatio_working_3-way'!U50/(3*'OddsRatio_working_3-way'!X50^(1/3))*COS(('OddsRatio_working_3-way'!Y50+2*PI())/3)</f>
        <v>-0.56703984204557512</v>
      </c>
      <c r="AH50" s="11">
        <f>-'OddsRatio_working_3-way'!U50/(3*'OddsRatio_working_3-way'!X50^(1/3))*COS(('OddsRatio_working_3-way'!Y50+4*PI())/3)</f>
        <v>-2.6293752536433554E-2</v>
      </c>
      <c r="AI50" s="11">
        <f>'OddsRatio_working_3-way'!U50/(3*'OddsRatio_working_3-way'!X50^(1/3))*SIN(('OddsRatio_working_3-way'!Y50)/3)</f>
        <v>-0.31219990034134038</v>
      </c>
      <c r="AJ50" s="11">
        <f>'OddsRatio_working_3-way'!U50/(3*'OddsRatio_working_3-way'!X50^(1/3))*SIN(('OddsRatio_working_3-way'!Y50+2*PI())/3)</f>
        <v>-0.3577420156560861</v>
      </c>
      <c r="AK50" s="11">
        <f>'OddsRatio_working_3-way'!U50/(3*'OddsRatio_working_3-way'!X50^(1/3))*SIN(('OddsRatio_working_3-way'!Y50+4*PI())/3)</f>
        <v>0.66994191599742658</v>
      </c>
      <c r="AL50" s="11">
        <f>'OddsRatio_working_3-way'!Z50+'OddsRatio_working_3-way'!AF50</f>
        <v>1.186667189164017</v>
      </c>
      <c r="AM50" s="11">
        <f>'OddsRatio_working_3-way'!AA50+'OddsRatio_working_3-way'!AG50</f>
        <v>-1.1340796840911502</v>
      </c>
      <c r="AN50" s="11">
        <f>'OddsRatio_working_3-way'!AB50+'OddsRatio_working_3-way'!AH50</f>
        <v>-5.2587505072867108E-2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1.186667189164017</v>
      </c>
      <c r="AS50" s="11">
        <f>IF(('OddsRatio_working_3-way'!X50=0),IF(Q50&gt;0,-Q50^(1/3),(-Q50)^(1/3)),'OddsRatio_working_3-way'!AM50-'OddsRatio_working_3-way'!R50/3)</f>
        <v>-1.1340796840911502</v>
      </c>
      <c r="AT50" s="11">
        <f>IF(('OddsRatio_working_3-way'!X50=0),IF(Q50&gt;0,-Q50^(1/3),(-Q50)^(1/3)),'OddsRatio_working_3-way'!AN50-'OddsRatio_working_3-way'!R50/3)</f>
        <v>-5.2587505072867108E-2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2.77</v>
      </c>
      <c r="B51" s="4">
        <f>IF('True_Odds_Calculator_3-way'!B52="","",'True_Odds_Calculator_3-way'!B52)</f>
        <v>3.31</v>
      </c>
      <c r="C51" s="4">
        <f>IF('True_Odds_Calculator_3-way'!C52="","",'True_Odds_Calculator_3-way'!C52)</f>
        <v>2.75</v>
      </c>
      <c r="D51" s="9">
        <f t="shared" si="13"/>
        <v>0.35183033571715233</v>
      </c>
      <c r="E51" s="9">
        <f t="shared" si="14"/>
        <v>0.29374352891399935</v>
      </c>
      <c r="F51" s="9">
        <f t="shared" si="15"/>
        <v>0.35442613536884826</v>
      </c>
      <c r="G51" s="9">
        <f t="shared" si="16"/>
        <v>1.0408356337319495</v>
      </c>
      <c r="H51" s="9">
        <f t="shared" si="17"/>
        <v>2.8422790717055508</v>
      </c>
      <c r="I51" s="9">
        <f t="shared" si="18"/>
        <v>3.4043303139208034</v>
      </c>
      <c r="J51" s="9">
        <f t="shared" si="19"/>
        <v>2.821462359030912</v>
      </c>
      <c r="K51" s="11">
        <f t="shared" si="20"/>
        <v>0.36101083032490977</v>
      </c>
      <c r="L51" s="11">
        <f t="shared" si="21"/>
        <v>0.30211480362537763</v>
      </c>
      <c r="M51" s="11">
        <f t="shared" si="22"/>
        <v>0.36363636363636365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-0.28378068864724548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0.23122143815371865</v>
      </c>
      <c r="Q51" s="11">
        <f>2*'OddsRatio_working_3-way'!K51*'OddsRatio_working_3-way'!L51*'OddsRatio_working_3-way'!M51</f>
        <v>7.9321248080177917E-2</v>
      </c>
      <c r="R51" s="11">
        <f t="shared" si="23"/>
        <v>0</v>
      </c>
      <c r="S51" s="11">
        <f t="shared" si="24"/>
        <v>-0.81478919251316362</v>
      </c>
      <c r="T51" s="11">
        <f t="shared" si="25"/>
        <v>-0.27951601801480741</v>
      </c>
      <c r="U51" s="11">
        <f>'OddsRatio_working_3-way'!S51-'OddsRatio_working_3-way'!R51^2/3</f>
        <v>-0.81478919251316362</v>
      </c>
      <c r="V51" s="11">
        <f>'OddsRatio_working_3-way'!S51*'OddsRatio_working_3-way'!R51/3-2*'OddsRatio_working_3-way'!R51^3/27-'OddsRatio_working_3-way'!T51</f>
        <v>0.27951601801480741</v>
      </c>
      <c r="W51" s="11">
        <f>'OddsRatio_working_3-way'!V51^2+4*'OddsRatio_working_3-way'!U51^3/27</f>
        <v>-2.0075975749388325E-3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0.14154222152929577</v>
      </c>
      <c r="Y51" s="11">
        <f>IF('OddsRatio_working_3-way'!W51&gt;=0,IF('OddsRatio_working_3-way'!V51+SQRT('OddsRatio_working_3-way'!W51)&gt;0,0,PI()),ACOS('OddsRatio_working_3-way'!V51/(2*'OddsRatio_working_3-way'!X51)))</f>
        <v>0.15894707938552322</v>
      </c>
      <c r="Z51" s="11">
        <f>'OddsRatio_working_3-way'!X51^(1/3)*COS('OddsRatio_working_3-way'!Y51/3)</f>
        <v>0.52041781686597477</v>
      </c>
      <c r="AA51" s="11">
        <f>'OddsRatio_working_3-way'!X51^(1/3)*COS(('OddsRatio_working_3-way'!Y51+2*PI())/3)</f>
        <v>-0.28411016456379418</v>
      </c>
      <c r="AB51" s="11">
        <f>'OddsRatio_working_3-way'!X51^(1/3)*COS(('OddsRatio_working_3-way'!Y51+4*PI())/3)</f>
        <v>-0.23630765230218051</v>
      </c>
      <c r="AC51" s="11">
        <f>'OddsRatio_working_3-way'!X51^(1/3)*SIN('OddsRatio_working_3-way'!Y51/3)</f>
        <v>2.7598793322182992E-2</v>
      </c>
      <c r="AD51" s="11">
        <f>'OddsRatio_working_3-way'!X51^(1/3)*SIN(('OddsRatio_working_3-way'!Y51+2*PI())/3)</f>
        <v>0.43689565332688035</v>
      </c>
      <c r="AE51" s="11">
        <f>'OddsRatio_working_3-way'!X51^(1/3)*SIN(('OddsRatio_working_3-way'!Y51+4*PI())/3)</f>
        <v>-0.46449444664906336</v>
      </c>
      <c r="AF51" s="11">
        <f>-'OddsRatio_working_3-way'!U51/(3*'OddsRatio_working_3-way'!X51^(1/3))*COS(('OddsRatio_working_3-way'!Y51)/3)</f>
        <v>0.52041781686597488</v>
      </c>
      <c r="AG51" s="11">
        <f>-'OddsRatio_working_3-way'!U51/(3*'OddsRatio_working_3-way'!X51^(1/3))*COS(('OddsRatio_working_3-way'!Y51+2*PI())/3)</f>
        <v>-0.28411016456379423</v>
      </c>
      <c r="AH51" s="11">
        <f>-'OddsRatio_working_3-way'!U51/(3*'OddsRatio_working_3-way'!X51^(1/3))*COS(('OddsRatio_working_3-way'!Y51+4*PI())/3)</f>
        <v>-0.23630765230218057</v>
      </c>
      <c r="AI51" s="11">
        <f>'OddsRatio_working_3-way'!U51/(3*'OddsRatio_working_3-way'!X51^(1/3))*SIN(('OddsRatio_working_3-way'!Y51)/3)</f>
        <v>-2.7598793322182999E-2</v>
      </c>
      <c r="AJ51" s="11">
        <f>'OddsRatio_working_3-way'!U51/(3*'OddsRatio_working_3-way'!X51^(1/3))*SIN(('OddsRatio_working_3-way'!Y51+2*PI())/3)</f>
        <v>-0.43689565332688041</v>
      </c>
      <c r="AK51" s="11">
        <f>'OddsRatio_working_3-way'!U51/(3*'OddsRatio_working_3-way'!X51^(1/3))*SIN(('OddsRatio_working_3-way'!Y51+4*PI())/3)</f>
        <v>0.46449444664906347</v>
      </c>
      <c r="AL51" s="11">
        <f>'OddsRatio_working_3-way'!Z51+'OddsRatio_working_3-way'!AF51</f>
        <v>1.0408356337319495</v>
      </c>
      <c r="AM51" s="11">
        <f>'OddsRatio_working_3-way'!AA51+'OddsRatio_working_3-way'!AG51</f>
        <v>-0.56822032912758846</v>
      </c>
      <c r="AN51" s="11">
        <f>'OddsRatio_working_3-way'!AB51+'OddsRatio_working_3-way'!AH51</f>
        <v>-0.47261530460436108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1.0408356337319495</v>
      </c>
      <c r="AS51" s="11">
        <f>IF(('OddsRatio_working_3-way'!X51=0),IF(Q51&gt;0,-Q51^(1/3),(-Q51)^(1/3)),'OddsRatio_working_3-way'!AM51-'OddsRatio_working_3-way'!R51/3)</f>
        <v>-0.56822032912758846</v>
      </c>
      <c r="AT51" s="11">
        <f>IF(('OddsRatio_working_3-way'!X51=0),IF(Q51&gt;0,-Q51^(1/3),(-Q51)^(1/3)),'OddsRatio_working_3-way'!AN51-'OddsRatio_working_3-way'!R51/3)</f>
        <v>-0.47261530460436108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2.87</v>
      </c>
      <c r="B52" s="4">
        <f>IF('True_Odds_Calculator_3-way'!B53="","",'True_Odds_Calculator_3-way'!B53)</f>
        <v>3.56</v>
      </c>
      <c r="C52" s="4">
        <f>IF('True_Odds_Calculator_3-way'!C53="","",'True_Odds_Calculator_3-way'!C53)</f>
        <v>2.5099999999999998</v>
      </c>
      <c r="D52" s="9">
        <f t="shared" si="13"/>
        <v>0.33901416781290067</v>
      </c>
      <c r="E52" s="9">
        <f t="shared" si="14"/>
        <v>0.2725428328791536</v>
      </c>
      <c r="F52" s="9">
        <f t="shared" si="15"/>
        <v>0.3884429993079454</v>
      </c>
      <c r="G52" s="9">
        <f t="shared" si="16"/>
        <v>1.0426359515848265</v>
      </c>
      <c r="H52" s="9">
        <f t="shared" si="17"/>
        <v>2.9497292294636264</v>
      </c>
      <c r="I52" s="9">
        <f t="shared" si="18"/>
        <v>3.6691480360571558</v>
      </c>
      <c r="J52" s="9">
        <f t="shared" si="19"/>
        <v>2.5743802868930876</v>
      </c>
      <c r="K52" s="11">
        <f t="shared" si="20"/>
        <v>0.34843205574912889</v>
      </c>
      <c r="L52" s="11">
        <f t="shared" si="21"/>
        <v>0.2808988764044944</v>
      </c>
      <c r="M52" s="11">
        <f t="shared" si="22"/>
        <v>0.39840637450199207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-0.28187262694124238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0.23162254478152855</v>
      </c>
      <c r="Q52" s="11">
        <f>2*'OddsRatio_working_3-way'!K52*'OddsRatio_working_3-way'!L52*'OddsRatio_working_3-way'!M52</f>
        <v>7.7987388815329448E-2</v>
      </c>
      <c r="R52" s="11">
        <f t="shared" si="23"/>
        <v>0</v>
      </c>
      <c r="S52" s="11">
        <f t="shared" si="24"/>
        <v>-0.82172769770159804</v>
      </c>
      <c r="T52" s="11">
        <f t="shared" si="25"/>
        <v>-0.27667599249212044</v>
      </c>
      <c r="U52" s="11">
        <f>'OddsRatio_working_3-way'!S52-'OddsRatio_working_3-way'!R52^2/3</f>
        <v>-0.82172769770159804</v>
      </c>
      <c r="V52" s="11">
        <f>'OddsRatio_working_3-way'!S52*'OddsRatio_working_3-way'!R52/3-2*'OddsRatio_working_3-way'!R52^3/27-'OddsRatio_working_3-way'!T52</f>
        <v>0.27667599249212044</v>
      </c>
      <c r="W52" s="11">
        <f>'OddsRatio_working_3-way'!V52^2+4*'OddsRatio_working_3-way'!U52^3/27</f>
        <v>-5.6519447950234836E-3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0.14335406308902041</v>
      </c>
      <c r="Y52" s="11">
        <f>IF('OddsRatio_working_3-way'!W52&gt;=0,IF('OddsRatio_working_3-way'!V52+SQRT('OddsRatio_working_3-way'!W52)&gt;0,0,PI()),ACOS('OddsRatio_working_3-way'!V52/(2*'OddsRatio_working_3-way'!X52)))</f>
        <v>0.26531769316113851</v>
      </c>
      <c r="Z52" s="11">
        <f>'OddsRatio_working_3-way'!X52^(1/3)*COS('OddsRatio_working_3-way'!Y52/3)</f>
        <v>0.52131797579241324</v>
      </c>
      <c r="AA52" s="11">
        <f>'OddsRatio_working_3-way'!X52^(1/3)*COS(('OddsRatio_working_3-way'!Y52+2*PI())/3)</f>
        <v>-0.30069148110079164</v>
      </c>
      <c r="AB52" s="11">
        <f>'OddsRatio_working_3-way'!X52^(1/3)*COS(('OddsRatio_working_3-way'!Y52+4*PI())/3)</f>
        <v>-0.22062649469162168</v>
      </c>
      <c r="AC52" s="11">
        <f>'OddsRatio_working_3-way'!X52^(1/3)*SIN('OddsRatio_working_3-way'!Y52/3)</f>
        <v>4.6225541455997991E-2</v>
      </c>
      <c r="AD52" s="11">
        <f>'OddsRatio_working_3-way'!X52^(1/3)*SIN(('OddsRatio_working_3-way'!Y52+2*PI())/3)</f>
        <v>0.4283618397577118</v>
      </c>
      <c r="AE52" s="11">
        <f>'OddsRatio_working_3-way'!X52^(1/3)*SIN(('OddsRatio_working_3-way'!Y52+4*PI())/3)</f>
        <v>-0.47458738121370986</v>
      </c>
      <c r="AF52" s="11">
        <f>-'OddsRatio_working_3-way'!U52/(3*'OddsRatio_working_3-way'!X52^(1/3))*COS(('OddsRatio_working_3-way'!Y52)/3)</f>
        <v>0.52131797579241324</v>
      </c>
      <c r="AG52" s="11">
        <f>-'OddsRatio_working_3-way'!U52/(3*'OddsRatio_working_3-way'!X52^(1/3))*COS(('OddsRatio_working_3-way'!Y52+2*PI())/3)</f>
        <v>-0.30069148110079164</v>
      </c>
      <c r="AH52" s="11">
        <f>-'OddsRatio_working_3-way'!U52/(3*'OddsRatio_working_3-way'!X52^(1/3))*COS(('OddsRatio_working_3-way'!Y52+4*PI())/3)</f>
        <v>-0.22062649469162168</v>
      </c>
      <c r="AI52" s="11">
        <f>'OddsRatio_working_3-way'!U52/(3*'OddsRatio_working_3-way'!X52^(1/3))*SIN(('OddsRatio_working_3-way'!Y52)/3)</f>
        <v>-4.6225541455997991E-2</v>
      </c>
      <c r="AJ52" s="11">
        <f>'OddsRatio_working_3-way'!U52/(3*'OddsRatio_working_3-way'!X52^(1/3))*SIN(('OddsRatio_working_3-way'!Y52+2*PI())/3)</f>
        <v>-0.4283618397577118</v>
      </c>
      <c r="AK52" s="11">
        <f>'OddsRatio_working_3-way'!U52/(3*'OddsRatio_working_3-way'!X52^(1/3))*SIN(('OddsRatio_working_3-way'!Y52+4*PI())/3)</f>
        <v>0.47458738121370986</v>
      </c>
      <c r="AL52" s="11">
        <f>'OddsRatio_working_3-way'!Z52+'OddsRatio_working_3-way'!AF52</f>
        <v>1.0426359515848265</v>
      </c>
      <c r="AM52" s="11">
        <f>'OddsRatio_working_3-way'!AA52+'OddsRatio_working_3-way'!AG52</f>
        <v>-0.60138296220158327</v>
      </c>
      <c r="AN52" s="11">
        <f>'OddsRatio_working_3-way'!AB52+'OddsRatio_working_3-way'!AH52</f>
        <v>-0.44125298938324337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1.0426359515848265</v>
      </c>
      <c r="AS52" s="11">
        <f>IF(('OddsRatio_working_3-way'!X52=0),IF(Q52&gt;0,-Q52^(1/3),(-Q52)^(1/3)),'OddsRatio_working_3-way'!AM52-'OddsRatio_working_3-way'!R52/3)</f>
        <v>-0.60138296220158327</v>
      </c>
      <c r="AT52" s="11">
        <f>IF(('OddsRatio_working_3-way'!X52=0),IF(Q52&gt;0,-Q52^(1/3),(-Q52)^(1/3)),'OddsRatio_working_3-way'!AN52-'OddsRatio_working_3-way'!R52/3)</f>
        <v>-0.44125298938324337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2.5099999999999998</v>
      </c>
      <c r="B53" s="4">
        <f>IF('True_Odds_Calculator_3-way'!B54="","",'True_Odds_Calculator_3-way'!B54)</f>
        <v>3.38</v>
      </c>
      <c r="C53" s="4">
        <f>IF('True_Odds_Calculator_3-way'!C54="","",'True_Odds_Calculator_3-way'!C54)</f>
        <v>2.86</v>
      </c>
      <c r="D53" s="9">
        <f t="shared" si="13"/>
        <v>0.38277366343541258</v>
      </c>
      <c r="E53" s="9">
        <f t="shared" si="14"/>
        <v>0.28236049198463298</v>
      </c>
      <c r="F53" s="9">
        <f t="shared" si="15"/>
        <v>0.33486584457995422</v>
      </c>
      <c r="G53" s="9">
        <f t="shared" si="16"/>
        <v>1.0678873766266272</v>
      </c>
      <c r="H53" s="9">
        <f t="shared" si="17"/>
        <v>2.6125099387062067</v>
      </c>
      <c r="I53" s="9">
        <f t="shared" si="18"/>
        <v>3.541571956371373</v>
      </c>
      <c r="J53" s="9">
        <f t="shared" si="19"/>
        <v>2.9862705205255269</v>
      </c>
      <c r="K53" s="11">
        <f t="shared" si="20"/>
        <v>0.39840637450199207</v>
      </c>
      <c r="L53" s="11">
        <f t="shared" si="21"/>
        <v>0.29585798816568049</v>
      </c>
      <c r="M53" s="11">
        <f t="shared" si="22"/>
        <v>0.34965034965034969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-0.27549288920372617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0.23697983338710377</v>
      </c>
      <c r="Q53" s="11">
        <f>2*'OddsRatio_working_3-way'!K53*'OddsRatio_working_3-way'!L53*'OddsRatio_working_3-way'!M53</f>
        <v>8.2427768134644794E-2</v>
      </c>
      <c r="R53" s="11">
        <f t="shared" si="23"/>
        <v>0</v>
      </c>
      <c r="S53" s="11">
        <f t="shared" si="24"/>
        <v>-0.86020308572050974</v>
      </c>
      <c r="T53" s="11">
        <f t="shared" si="25"/>
        <v>-0.2992010732940904</v>
      </c>
      <c r="U53" s="11">
        <f>'OddsRatio_working_3-way'!S53-'OddsRatio_working_3-way'!R53^2/3</f>
        <v>-0.86020308572050974</v>
      </c>
      <c r="V53" s="11">
        <f>'OddsRatio_working_3-way'!S53*'OddsRatio_working_3-way'!R53/3-2*'OddsRatio_working_3-way'!R53^3/27-'OddsRatio_working_3-way'!T53</f>
        <v>0.2992010732940904</v>
      </c>
      <c r="W53" s="11">
        <f>'OddsRatio_working_3-way'!V53^2+4*'OddsRatio_working_3-way'!U53^3/27</f>
        <v>-4.7760085565639598E-3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0.15353931973349663</v>
      </c>
      <c r="Y53" s="11">
        <f>IF('OddsRatio_working_3-way'!W53&gt;=0,IF('OddsRatio_working_3-way'!V53+SQRT('OddsRatio_working_3-way'!W53)&gt;0,0,PI()),ACOS('OddsRatio_working_3-way'!V53/(2*'OddsRatio_working_3-way'!X53)))</f>
        <v>0.22699643872989839</v>
      </c>
      <c r="Z53" s="11">
        <f>'OddsRatio_working_3-way'!X53^(1/3)*COS('OddsRatio_working_3-way'!Y53/3)</f>
        <v>0.53394368831331362</v>
      </c>
      <c r="AA53" s="11">
        <f>'OddsRatio_working_3-way'!X53^(1/3)*COS(('OddsRatio_working_3-way'!Y53+2*PI())/3)</f>
        <v>-0.30202715349645126</v>
      </c>
      <c r="AB53" s="11">
        <f>'OddsRatio_working_3-way'!X53^(1/3)*COS(('OddsRatio_working_3-way'!Y53+4*PI())/3)</f>
        <v>-0.23191653481686228</v>
      </c>
      <c r="AC53" s="11">
        <f>'OddsRatio_working_3-way'!X53^(1/3)*SIN('OddsRatio_working_3-way'!Y53/3)</f>
        <v>4.0478384567711877E-2</v>
      </c>
      <c r="AD53" s="11">
        <f>'OddsRatio_working_3-way'!X53^(1/3)*SIN(('OddsRatio_working_3-way'!Y53+2*PI())/3)</f>
        <v>0.44216960598583394</v>
      </c>
      <c r="AE53" s="11">
        <f>'OddsRatio_working_3-way'!X53^(1/3)*SIN(('OddsRatio_working_3-way'!Y53+4*PI())/3)</f>
        <v>-0.48264799055354585</v>
      </c>
      <c r="AF53" s="11">
        <f>-'OddsRatio_working_3-way'!U53/(3*'OddsRatio_working_3-way'!X53^(1/3))*COS(('OddsRatio_working_3-way'!Y53)/3)</f>
        <v>0.53394368831331362</v>
      </c>
      <c r="AG53" s="11">
        <f>-'OddsRatio_working_3-way'!U53/(3*'OddsRatio_working_3-way'!X53^(1/3))*COS(('OddsRatio_working_3-way'!Y53+2*PI())/3)</f>
        <v>-0.30202715349645126</v>
      </c>
      <c r="AH53" s="11">
        <f>-'OddsRatio_working_3-way'!U53/(3*'OddsRatio_working_3-way'!X53^(1/3))*COS(('OddsRatio_working_3-way'!Y53+4*PI())/3)</f>
        <v>-0.23191653481686228</v>
      </c>
      <c r="AI53" s="11">
        <f>'OddsRatio_working_3-way'!U53/(3*'OddsRatio_working_3-way'!X53^(1/3))*SIN(('OddsRatio_working_3-way'!Y53)/3)</f>
        <v>-4.0478384567711877E-2</v>
      </c>
      <c r="AJ53" s="11">
        <f>'OddsRatio_working_3-way'!U53/(3*'OddsRatio_working_3-way'!X53^(1/3))*SIN(('OddsRatio_working_3-way'!Y53+2*PI())/3)</f>
        <v>-0.44216960598583394</v>
      </c>
      <c r="AK53" s="11">
        <f>'OddsRatio_working_3-way'!U53/(3*'OddsRatio_working_3-way'!X53^(1/3))*SIN(('OddsRatio_working_3-way'!Y53+4*PI())/3)</f>
        <v>0.48264799055354585</v>
      </c>
      <c r="AL53" s="11">
        <f>'OddsRatio_working_3-way'!Z53+'OddsRatio_working_3-way'!AF53</f>
        <v>1.0678873766266272</v>
      </c>
      <c r="AM53" s="11">
        <f>'OddsRatio_working_3-way'!AA53+'OddsRatio_working_3-way'!AG53</f>
        <v>-0.60405430699290252</v>
      </c>
      <c r="AN53" s="11">
        <f>'OddsRatio_working_3-way'!AB53+'OddsRatio_working_3-way'!AH53</f>
        <v>-0.46383306963372456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1.0678873766266272</v>
      </c>
      <c r="AS53" s="11">
        <f>IF(('OddsRatio_working_3-way'!X53=0),IF(Q53&gt;0,-Q53^(1/3),(-Q53)^(1/3)),'OddsRatio_working_3-way'!AM53-'OddsRatio_working_3-way'!R53/3)</f>
        <v>-0.60405430699290252</v>
      </c>
      <c r="AT53" s="11">
        <f>IF(('OddsRatio_working_3-way'!X53=0),IF(Q53&gt;0,-Q53^(1/3),(-Q53)^(1/3)),'OddsRatio_working_3-way'!AN53-'OddsRatio_working_3-way'!R53/3)</f>
        <v>-0.46383306963372456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1.56</v>
      </c>
      <c r="B54" s="4">
        <f>IF('True_Odds_Calculator_3-way'!B55="","",'True_Odds_Calculator_3-way'!B55)</f>
        <v>4.6399999999999997</v>
      </c>
      <c r="C54" s="4">
        <f>IF('True_Odds_Calculator_3-way'!C55="","",'True_Odds_Calculator_3-way'!C55)</f>
        <v>5.18</v>
      </c>
      <c r="D54" s="9">
        <f t="shared" si="13"/>
        <v>0.6199899574850265</v>
      </c>
      <c r="E54" s="9">
        <f t="shared" si="14"/>
        <v>0.20064041273336772</v>
      </c>
      <c r="F54" s="9">
        <f t="shared" si="15"/>
        <v>0.179369629781606</v>
      </c>
      <c r="G54" s="9">
        <f t="shared" si="16"/>
        <v>1.0945166989261597</v>
      </c>
      <c r="H54" s="9">
        <f t="shared" si="17"/>
        <v>1.6129293513986493</v>
      </c>
      <c r="I54" s="9">
        <f t="shared" si="18"/>
        <v>4.9840407840912198</v>
      </c>
      <c r="J54" s="9">
        <f t="shared" si="19"/>
        <v>5.5750798015113485</v>
      </c>
      <c r="K54" s="11">
        <f t="shared" si="20"/>
        <v>0.64102564102564097</v>
      </c>
      <c r="L54" s="11">
        <f t="shared" si="21"/>
        <v>0.21551724137931036</v>
      </c>
      <c r="M54" s="11">
        <f t="shared" si="22"/>
        <v>0.19305019305019305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-0.22724448586517565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0.22349699073837009</v>
      </c>
      <c r="Q54" s="11">
        <f>2*'OddsRatio_working_3-way'!K54*'OddsRatio_working_3-way'!L54*'OddsRatio_working_3-way'!M54</f>
        <v>5.3340570581949895E-2</v>
      </c>
      <c r="R54" s="11">
        <f t="shared" si="23"/>
        <v>0</v>
      </c>
      <c r="S54" s="11">
        <f t="shared" si="24"/>
        <v>-0.98350897223077638</v>
      </c>
      <c r="T54" s="11">
        <f t="shared" si="25"/>
        <v>-0.23472767833670077</v>
      </c>
      <c r="U54" s="11">
        <f>'OddsRatio_working_3-way'!S54-'OddsRatio_working_3-way'!R54^2/3</f>
        <v>-0.98350897223077638</v>
      </c>
      <c r="V54" s="11">
        <f>'OddsRatio_working_3-way'!S54*'OddsRatio_working_3-way'!R54/3-2*'OddsRatio_working_3-way'!R54^3/27-'OddsRatio_working_3-way'!T54</f>
        <v>0.23472767833670077</v>
      </c>
      <c r="W54" s="11">
        <f>'OddsRatio_working_3-way'!V54^2+4*'OddsRatio_working_3-way'!U54^3/27</f>
        <v>-8.5841923523709812E-2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0.18770922093829559</v>
      </c>
      <c r="Y54" s="11">
        <f>IF('OddsRatio_working_3-way'!W54&gt;=0,IF('OddsRatio_working_3-way'!V54+SQRT('OddsRatio_working_3-way'!W54)&gt;0,0,PI()),ACOS('OddsRatio_working_3-way'!V54/(2*'OddsRatio_working_3-way'!X54)))</f>
        <v>0.89535372025735149</v>
      </c>
      <c r="Z54" s="11">
        <f>'OddsRatio_working_3-way'!X54^(1/3)*COS('OddsRatio_working_3-way'!Y54/3)</f>
        <v>0.54725834946307983</v>
      </c>
      <c r="AA54" s="11">
        <f>'OddsRatio_working_3-way'!X54^(1/3)*COS(('OddsRatio_working_3-way'!Y54+2*PI())/3)</f>
        <v>-0.41943201168920413</v>
      </c>
      <c r="AB54" s="11">
        <f>'OddsRatio_working_3-way'!X54^(1/3)*COS(('OddsRatio_working_3-way'!Y54+4*PI())/3)</f>
        <v>-0.12782633777387581</v>
      </c>
      <c r="AC54" s="11">
        <f>'OddsRatio_working_3-way'!X54^(1/3)*SIN('OddsRatio_working_3-way'!Y54/3)</f>
        <v>0.16835861433223709</v>
      </c>
      <c r="AD54" s="11">
        <f>'OddsRatio_working_3-way'!X54^(1/3)*SIN(('OddsRatio_working_3-way'!Y54+2*PI())/3)</f>
        <v>0.38976032590205062</v>
      </c>
      <c r="AE54" s="11">
        <f>'OddsRatio_working_3-way'!X54^(1/3)*SIN(('OddsRatio_working_3-way'!Y54+4*PI())/3)</f>
        <v>-0.55811894023428776</v>
      </c>
      <c r="AF54" s="11">
        <f>-'OddsRatio_working_3-way'!U54/(3*'OddsRatio_working_3-way'!X54^(1/3))*COS(('OddsRatio_working_3-way'!Y54)/3)</f>
        <v>0.54725834946307994</v>
      </c>
      <c r="AG54" s="11">
        <f>-'OddsRatio_working_3-way'!U54/(3*'OddsRatio_working_3-way'!X54^(1/3))*COS(('OddsRatio_working_3-way'!Y54+2*PI())/3)</f>
        <v>-0.41943201168920424</v>
      </c>
      <c r="AH54" s="11">
        <f>-'OddsRatio_working_3-way'!U54/(3*'OddsRatio_working_3-way'!X54^(1/3))*COS(('OddsRatio_working_3-way'!Y54+4*PI())/3)</f>
        <v>-0.12782633777387584</v>
      </c>
      <c r="AI54" s="11">
        <f>'OddsRatio_working_3-way'!U54/(3*'OddsRatio_working_3-way'!X54^(1/3))*SIN(('OddsRatio_working_3-way'!Y54)/3)</f>
        <v>-0.16835861433223712</v>
      </c>
      <c r="AJ54" s="11">
        <f>'OddsRatio_working_3-way'!U54/(3*'OddsRatio_working_3-way'!X54^(1/3))*SIN(('OddsRatio_working_3-way'!Y54+2*PI())/3)</f>
        <v>-0.38976032590205067</v>
      </c>
      <c r="AK54" s="11">
        <f>'OddsRatio_working_3-way'!U54/(3*'OddsRatio_working_3-way'!X54^(1/3))*SIN(('OddsRatio_working_3-way'!Y54+4*PI())/3)</f>
        <v>0.55811894023428776</v>
      </c>
      <c r="AL54" s="11">
        <f>'OddsRatio_working_3-way'!Z54+'OddsRatio_working_3-way'!AF54</f>
        <v>1.0945166989261597</v>
      </c>
      <c r="AM54" s="11">
        <f>'OddsRatio_working_3-way'!AA54+'OddsRatio_working_3-way'!AG54</f>
        <v>-0.83886402337840837</v>
      </c>
      <c r="AN54" s="11">
        <f>'OddsRatio_working_3-way'!AB54+'OddsRatio_working_3-way'!AH54</f>
        <v>-0.25565267554775162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1.0945166989261597</v>
      </c>
      <c r="AS54" s="11">
        <f>IF(('OddsRatio_working_3-way'!X54=0),IF(Q54&gt;0,-Q54^(1/3),(-Q54)^(1/3)),'OddsRatio_working_3-way'!AM54-'OddsRatio_working_3-way'!R54/3)</f>
        <v>-0.83886402337840837</v>
      </c>
      <c r="AT54" s="11">
        <f>IF(('OddsRatio_working_3-way'!X54=0),IF(Q54&gt;0,-Q54^(1/3),(-Q54)^(1/3)),'OddsRatio_working_3-way'!AN54-'OddsRatio_working_3-way'!R54/3)</f>
        <v>-0.25565267554775162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2.95</v>
      </c>
      <c r="B55" s="4">
        <f>IF('True_Odds_Calculator_3-way'!B56="","",'True_Odds_Calculator_3-way'!B56)</f>
        <v>3.51</v>
      </c>
      <c r="C55" s="4">
        <f>IF('True_Odds_Calculator_3-way'!C56="","",'True_Odds_Calculator_3-way'!C56)</f>
        <v>2.38</v>
      </c>
      <c r="D55" s="9">
        <f t="shared" si="13"/>
        <v>0.32429478444007914</v>
      </c>
      <c r="E55" s="9">
        <f t="shared" si="14"/>
        <v>0.27159259970570543</v>
      </c>
      <c r="F55" s="9">
        <f t="shared" si="15"/>
        <v>0.4041126158542156</v>
      </c>
      <c r="G55" s="9">
        <f t="shared" si="16"/>
        <v>1.0685200989501586</v>
      </c>
      <c r="H55" s="9">
        <f t="shared" si="17"/>
        <v>3.0836141929528096</v>
      </c>
      <c r="I55" s="9">
        <f t="shared" si="18"/>
        <v>3.6819854483648977</v>
      </c>
      <c r="J55" s="9">
        <f t="shared" si="19"/>
        <v>2.474557736551219</v>
      </c>
      <c r="K55" s="11">
        <f t="shared" si="20"/>
        <v>0.33898305084745761</v>
      </c>
      <c r="L55" s="11">
        <f t="shared" si="21"/>
        <v>0.28490028490028491</v>
      </c>
      <c r="M55" s="11">
        <f t="shared" si="22"/>
        <v>0.42016806722689076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-0.27408251436167685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0.23697730577092488</v>
      </c>
      <c r="Q55" s="11">
        <f>2*'OddsRatio_working_3-way'!K55*'OddsRatio_working_3-way'!L55*'OddsRatio_working_3-way'!M55</f>
        <v>8.1156611565385242E-2</v>
      </c>
      <c r="R55" s="11">
        <f t="shared" si="23"/>
        <v>0</v>
      </c>
      <c r="S55" s="11">
        <f t="shared" si="24"/>
        <v>-0.86462029992256906</v>
      </c>
      <c r="T55" s="11">
        <f t="shared" si="25"/>
        <v>-0.29610284243923601</v>
      </c>
      <c r="U55" s="11">
        <f>'OddsRatio_working_3-way'!S55-'OddsRatio_working_3-way'!R55^2/3</f>
        <v>-0.86462029992256906</v>
      </c>
      <c r="V55" s="11">
        <f>'OddsRatio_working_3-way'!S55*'OddsRatio_working_3-way'!R55/3-2*'OddsRatio_working_3-way'!R55^3/27-'OddsRatio_working_3-way'!T55</f>
        <v>0.29610284243923601</v>
      </c>
      <c r="W55" s="11">
        <f>'OddsRatio_working_3-way'!V55^2+4*'OddsRatio_working_3-way'!U55^3/27</f>
        <v>-8.0805431143200351E-3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0.15472349241058633</v>
      </c>
      <c r="Y55" s="11">
        <f>IF('OddsRatio_working_3-way'!W55&gt;=0,IF('OddsRatio_working_3-way'!V55+SQRT('OddsRatio_working_3-way'!W55)&gt;0,0,PI()),ACOS('OddsRatio_working_3-way'!V55/(2*'OddsRatio_working_3-way'!X55)))</f>
        <v>0.29474086095683449</v>
      </c>
      <c r="Z55" s="11">
        <f>'OddsRatio_working_3-way'!X55^(1/3)*COS('OddsRatio_working_3-way'!Y55/3)</f>
        <v>0.53426004947507943</v>
      </c>
      <c r="AA55" s="11">
        <f>'OddsRatio_working_3-way'!X55^(1/3)*COS(('OddsRatio_working_3-way'!Y55+2*PI())/3)</f>
        <v>-0.3127340227180514</v>
      </c>
      <c r="AB55" s="11">
        <f>'OddsRatio_working_3-way'!X55^(1/3)*COS(('OddsRatio_working_3-way'!Y55+4*PI())/3)</f>
        <v>-0.22152602675702818</v>
      </c>
      <c r="AC55" s="11">
        <f>'OddsRatio_working_3-way'!X55^(1/3)*SIN('OddsRatio_working_3-way'!Y55/3)</f>
        <v>5.2658961020343065E-2</v>
      </c>
      <c r="AD55" s="11">
        <f>'OddsRatio_working_3-way'!X55^(1/3)*SIN(('OddsRatio_working_3-way'!Y55+2*PI())/3)</f>
        <v>0.43635329456237831</v>
      </c>
      <c r="AE55" s="11">
        <f>'OddsRatio_working_3-way'!X55^(1/3)*SIN(('OddsRatio_working_3-way'!Y55+4*PI())/3)</f>
        <v>-0.48901225558272138</v>
      </c>
      <c r="AF55" s="11">
        <f>-'OddsRatio_working_3-way'!U55/(3*'OddsRatio_working_3-way'!X55^(1/3))*COS(('OddsRatio_working_3-way'!Y55)/3)</f>
        <v>0.53426004947507932</v>
      </c>
      <c r="AG55" s="11">
        <f>-'OddsRatio_working_3-way'!U55/(3*'OddsRatio_working_3-way'!X55^(1/3))*COS(('OddsRatio_working_3-way'!Y55+2*PI())/3)</f>
        <v>-0.31273402271805134</v>
      </c>
      <c r="AH55" s="11">
        <f>-'OddsRatio_working_3-way'!U55/(3*'OddsRatio_working_3-way'!X55^(1/3))*COS(('OddsRatio_working_3-way'!Y55+4*PI())/3)</f>
        <v>-0.22152602675702812</v>
      </c>
      <c r="AI55" s="11">
        <f>'OddsRatio_working_3-way'!U55/(3*'OddsRatio_working_3-way'!X55^(1/3))*SIN(('OddsRatio_working_3-way'!Y55)/3)</f>
        <v>-5.2658961020343051E-2</v>
      </c>
      <c r="AJ55" s="11">
        <f>'OddsRatio_working_3-way'!U55/(3*'OddsRatio_working_3-way'!X55^(1/3))*SIN(('OddsRatio_working_3-way'!Y55+2*PI())/3)</f>
        <v>-0.4363532945623782</v>
      </c>
      <c r="AK55" s="11">
        <f>'OddsRatio_working_3-way'!U55/(3*'OddsRatio_working_3-way'!X55^(1/3))*SIN(('OddsRatio_working_3-way'!Y55+4*PI())/3)</f>
        <v>0.48901225558272127</v>
      </c>
      <c r="AL55" s="11">
        <f>'OddsRatio_working_3-way'!Z55+'OddsRatio_working_3-way'!AF55</f>
        <v>1.0685200989501586</v>
      </c>
      <c r="AM55" s="11">
        <f>'OddsRatio_working_3-way'!AA55+'OddsRatio_working_3-way'!AG55</f>
        <v>-0.62546804543610279</v>
      </c>
      <c r="AN55" s="11">
        <f>'OddsRatio_working_3-way'!AB55+'OddsRatio_working_3-way'!AH55</f>
        <v>-0.4430520535140563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1.0685200989501586</v>
      </c>
      <c r="AS55" s="11">
        <f>IF(('OddsRatio_working_3-way'!X55=0),IF(Q55&gt;0,-Q55^(1/3),(-Q55)^(1/3)),'OddsRatio_working_3-way'!AM55-'OddsRatio_working_3-way'!R55/3)</f>
        <v>-0.62546804543610279</v>
      </c>
      <c r="AT55" s="11">
        <f>IF(('OddsRatio_working_3-way'!X55=0),IF(Q55&gt;0,-Q55^(1/3),(-Q55)^(1/3)),'OddsRatio_working_3-way'!AN55-'OddsRatio_working_3-way'!R55/3)</f>
        <v>-0.4430520535140563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2.08</v>
      </c>
      <c r="B56" s="4">
        <f>IF('True_Odds_Calculator_3-way'!B57="","",'True_Odds_Calculator_3-way'!B57)</f>
        <v>3.44</v>
      </c>
      <c r="C56" s="4">
        <f>IF('True_Odds_Calculator_3-way'!C57="","",'True_Odds_Calculator_3-way'!C57)</f>
        <v>3.65</v>
      </c>
      <c r="D56" s="9">
        <f t="shared" si="13"/>
        <v>0.46329655215320065</v>
      </c>
      <c r="E56" s="9">
        <f t="shared" si="14"/>
        <v>0.27645486631879418</v>
      </c>
      <c r="F56" s="9">
        <f t="shared" si="15"/>
        <v>0.26024858152800512</v>
      </c>
      <c r="G56" s="9">
        <f t="shared" si="16"/>
        <v>1.0726340064168152</v>
      </c>
      <c r="H56" s="9">
        <f t="shared" si="17"/>
        <v>2.1584447269301603</v>
      </c>
      <c r="I56" s="9">
        <f t="shared" si="18"/>
        <v>3.6172269756570286</v>
      </c>
      <c r="J56" s="9">
        <f t="shared" si="19"/>
        <v>3.8424801170045604</v>
      </c>
      <c r="K56" s="11">
        <f t="shared" si="20"/>
        <v>0.48076923076923073</v>
      </c>
      <c r="L56" s="11">
        <f t="shared" si="21"/>
        <v>0.29069767441860467</v>
      </c>
      <c r="M56" s="11">
        <f t="shared" si="22"/>
        <v>0.27397260273972601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-0.26738978606611608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0.23624929546401352</v>
      </c>
      <c r="Q56" s="11">
        <f>2*'OddsRatio_working_3-way'!K56*'OddsRatio_working_3-way'!L56*'OddsRatio_working_3-way'!M56</f>
        <v>7.6579998529664017E-2</v>
      </c>
      <c r="R56" s="11">
        <f t="shared" si="23"/>
        <v>0</v>
      </c>
      <c r="S56" s="11">
        <f t="shared" si="24"/>
        <v>-0.88353896736204196</v>
      </c>
      <c r="T56" s="11">
        <f t="shared" si="25"/>
        <v>-0.28639836867489205</v>
      </c>
      <c r="U56" s="11">
        <f>'OddsRatio_working_3-way'!S56-'OddsRatio_working_3-way'!R56^2/3</f>
        <v>-0.88353896736204196</v>
      </c>
      <c r="V56" s="11">
        <f>'OddsRatio_working_3-way'!S56*'OddsRatio_working_3-way'!R56/3-2*'OddsRatio_working_3-way'!R56^3/27-'OddsRatio_working_3-way'!T56</f>
        <v>0.28639836867489205</v>
      </c>
      <c r="W56" s="11">
        <f>'OddsRatio_working_3-way'!V56^2+4*'OddsRatio_working_3-way'!U56^3/27</f>
        <v>-2.0157728112823126E-2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0.15982940412551011</v>
      </c>
      <c r="Y56" s="11">
        <f>IF('OddsRatio_working_3-way'!W56&gt;=0,IF('OddsRatio_working_3-way'!V56+SQRT('OddsRatio_working_3-way'!W56)&gt;0,0,PI()),ACOS('OddsRatio_working_3-way'!V56/(2*'OddsRatio_working_3-way'!X56)))</f>
        <v>0.46023040496744705</v>
      </c>
      <c r="Z56" s="11">
        <f>'OddsRatio_working_3-way'!X56^(1/3)*COS('OddsRatio_working_3-way'!Y56/3)</f>
        <v>0.53631700320840758</v>
      </c>
      <c r="AA56" s="11">
        <f>'OddsRatio_working_3-way'!X56^(1/3)*COS(('OddsRatio_working_3-way'!Y56+2*PI())/3)</f>
        <v>-0.33997629809417701</v>
      </c>
      <c r="AB56" s="11">
        <f>'OddsRatio_working_3-way'!X56^(1/3)*COS(('OddsRatio_working_3-way'!Y56+4*PI())/3)</f>
        <v>-0.19634070511423043</v>
      </c>
      <c r="AC56" s="11">
        <f>'OddsRatio_working_3-way'!X56^(1/3)*SIN('OddsRatio_working_3-way'!Y56/3)</f>
        <v>8.2928048272183613E-2</v>
      </c>
      <c r="AD56" s="11">
        <f>'OddsRatio_working_3-way'!X56^(1/3)*SIN(('OddsRatio_working_3-way'!Y56+2*PI())/3)</f>
        <v>0.42300012512392943</v>
      </c>
      <c r="AE56" s="11">
        <f>'OddsRatio_working_3-way'!X56^(1/3)*SIN(('OddsRatio_working_3-way'!Y56+4*PI())/3)</f>
        <v>-0.50592817339611307</v>
      </c>
      <c r="AF56" s="11">
        <f>-'OddsRatio_working_3-way'!U56/(3*'OddsRatio_working_3-way'!X56^(1/3))*COS(('OddsRatio_working_3-way'!Y56)/3)</f>
        <v>0.53631700320840758</v>
      </c>
      <c r="AG56" s="11">
        <f>-'OddsRatio_working_3-way'!U56/(3*'OddsRatio_working_3-way'!X56^(1/3))*COS(('OddsRatio_working_3-way'!Y56+2*PI())/3)</f>
        <v>-0.33997629809417701</v>
      </c>
      <c r="AH56" s="11">
        <f>-'OddsRatio_working_3-way'!U56/(3*'OddsRatio_working_3-way'!X56^(1/3))*COS(('OddsRatio_working_3-way'!Y56+4*PI())/3)</f>
        <v>-0.19634070511423043</v>
      </c>
      <c r="AI56" s="11">
        <f>'OddsRatio_working_3-way'!U56/(3*'OddsRatio_working_3-way'!X56^(1/3))*SIN(('OddsRatio_working_3-way'!Y56)/3)</f>
        <v>-8.2928048272183613E-2</v>
      </c>
      <c r="AJ56" s="11">
        <f>'OddsRatio_working_3-way'!U56/(3*'OddsRatio_working_3-way'!X56^(1/3))*SIN(('OddsRatio_working_3-way'!Y56+2*PI())/3)</f>
        <v>-0.42300012512392943</v>
      </c>
      <c r="AK56" s="11">
        <f>'OddsRatio_working_3-way'!U56/(3*'OddsRatio_working_3-way'!X56^(1/3))*SIN(('OddsRatio_working_3-way'!Y56+4*PI())/3)</f>
        <v>0.50592817339611307</v>
      </c>
      <c r="AL56" s="11">
        <f>'OddsRatio_working_3-way'!Z56+'OddsRatio_working_3-way'!AF56</f>
        <v>1.0726340064168152</v>
      </c>
      <c r="AM56" s="11">
        <f>'OddsRatio_working_3-way'!AA56+'OddsRatio_working_3-way'!AG56</f>
        <v>-0.67995259618835402</v>
      </c>
      <c r="AN56" s="11">
        <f>'OddsRatio_working_3-way'!AB56+'OddsRatio_working_3-way'!AH56</f>
        <v>-0.39268141022846087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1.0726340064168152</v>
      </c>
      <c r="AS56" s="11">
        <f>IF(('OddsRatio_working_3-way'!X56=0),IF(Q56&gt;0,-Q56^(1/3),(-Q56)^(1/3)),'OddsRatio_working_3-way'!AM56-'OddsRatio_working_3-way'!R56/3)</f>
        <v>-0.67995259618835402</v>
      </c>
      <c r="AT56" s="11">
        <f>IF(('OddsRatio_working_3-way'!X56=0),IF(Q56&gt;0,-Q56^(1/3),(-Q56)^(1/3)),'OddsRatio_working_3-way'!AN56-'OddsRatio_working_3-way'!R56/3)</f>
        <v>-0.39268141022846087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3.12</v>
      </c>
      <c r="B57" s="4">
        <f>IF('True_Odds_Calculator_3-way'!B58="","",'True_Odds_Calculator_3-way'!B58)</f>
        <v>3.74</v>
      </c>
      <c r="C57" s="4">
        <f>IF('True_Odds_Calculator_3-way'!C58="","",'True_Odds_Calculator_3-way'!C58)</f>
        <v>2.04</v>
      </c>
      <c r="D57" s="9">
        <f t="shared" si="13"/>
        <v>0.29503219809873404</v>
      </c>
      <c r="E57" s="9">
        <f t="shared" si="14"/>
        <v>0.24460253526494719</v>
      </c>
      <c r="F57" s="9">
        <f t="shared" si="15"/>
        <v>0.46036526663631872</v>
      </c>
      <c r="G57" s="9">
        <f t="shared" si="16"/>
        <v>1.1271040387178874</v>
      </c>
      <c r="H57" s="9">
        <f t="shared" si="17"/>
        <v>3.389460562081922</v>
      </c>
      <c r="I57" s="9">
        <f t="shared" si="18"/>
        <v>4.0882650660870121</v>
      </c>
      <c r="J57" s="9">
        <f t="shared" si="19"/>
        <v>2.1721882002666031</v>
      </c>
      <c r="K57" s="11">
        <f t="shared" si="20"/>
        <v>0.32051282051282048</v>
      </c>
      <c r="L57" s="11">
        <f t="shared" si="21"/>
        <v>0.26737967914438499</v>
      </c>
      <c r="M57" s="11">
        <f t="shared" si="22"/>
        <v>0.49019607843137253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-0.25378350983887321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0.24785383781923573</v>
      </c>
      <c r="Q57" s="11">
        <f>2*'OddsRatio_working_3-way'!K57*'OddsRatio_working_3-way'!L57*'OddsRatio_working_3-way'!M57</f>
        <v>8.4018250108215481E-2</v>
      </c>
      <c r="R57" s="11">
        <f t="shared" si="23"/>
        <v>0</v>
      </c>
      <c r="S57" s="11">
        <f t="shared" si="24"/>
        <v>-0.97663491996228513</v>
      </c>
      <c r="T57" s="11">
        <f t="shared" si="25"/>
        <v>-0.3310626847329779</v>
      </c>
      <c r="U57" s="11">
        <f>'OddsRatio_working_3-way'!S57-'OddsRatio_working_3-way'!R57^2/3</f>
        <v>-0.97663491996228513</v>
      </c>
      <c r="V57" s="11">
        <f>'OddsRatio_working_3-way'!S57*'OddsRatio_working_3-way'!R57/3-2*'OddsRatio_working_3-way'!R57^3/27-'OddsRatio_working_3-way'!T57</f>
        <v>0.3310626847329779</v>
      </c>
      <c r="W57" s="11">
        <f>'OddsRatio_working_3-way'!V57^2+4*'OddsRatio_working_3-way'!U57^3/27</f>
        <v>-2.8401911392967105E-2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0.18574472577678633</v>
      </c>
      <c r="Y57" s="11">
        <f>IF('OddsRatio_working_3-way'!W57&gt;=0,IF('OddsRatio_working_3-way'!V57+SQRT('OddsRatio_working_3-way'!W57)&gt;0,0,PI()),ACOS('OddsRatio_working_3-way'!V57/(2*'OddsRatio_working_3-way'!X57)))</f>
        <v>0.47086426444028606</v>
      </c>
      <c r="Z57" s="11">
        <f>'OddsRatio_working_3-way'!X57^(1/3)*COS('OddsRatio_working_3-way'!Y57/3)</f>
        <v>0.56355201935894372</v>
      </c>
      <c r="AA57" s="11">
        <f>'OddsRatio_working_3-way'!X57^(1/3)*COS(('OddsRatio_working_3-way'!Y57+2*PI())/3)</f>
        <v>-0.35901311927009449</v>
      </c>
      <c r="AB57" s="11">
        <f>'OddsRatio_working_3-way'!X57^(1/3)*COS(('OddsRatio_working_3-way'!Y57+4*PI())/3)</f>
        <v>-0.20453890008884953</v>
      </c>
      <c r="AC57" s="11">
        <f>'OddsRatio_working_3-way'!X57^(1/3)*SIN('OddsRatio_working_3-way'!Y57/3)</f>
        <v>8.9185732027149259E-2</v>
      </c>
      <c r="AD57" s="11">
        <f>'OddsRatio_working_3-way'!X57^(1/3)*SIN(('OddsRatio_working_3-way'!Y57+2*PI())/3)</f>
        <v>0.44345749910529036</v>
      </c>
      <c r="AE57" s="11">
        <f>'OddsRatio_working_3-way'!X57^(1/3)*SIN(('OddsRatio_working_3-way'!Y57+4*PI())/3)</f>
        <v>-0.5326432311324395</v>
      </c>
      <c r="AF57" s="11">
        <f>-'OddsRatio_working_3-way'!U57/(3*'OddsRatio_working_3-way'!X57^(1/3))*COS(('OddsRatio_working_3-way'!Y57)/3)</f>
        <v>0.56355201935894372</v>
      </c>
      <c r="AG57" s="11">
        <f>-'OddsRatio_working_3-way'!U57/(3*'OddsRatio_working_3-way'!X57^(1/3))*COS(('OddsRatio_working_3-way'!Y57+2*PI())/3)</f>
        <v>-0.35901311927009449</v>
      </c>
      <c r="AH57" s="11">
        <f>-'OddsRatio_working_3-way'!U57/(3*'OddsRatio_working_3-way'!X57^(1/3))*COS(('OddsRatio_working_3-way'!Y57+4*PI())/3)</f>
        <v>-0.20453890008884953</v>
      </c>
      <c r="AI57" s="11">
        <f>'OddsRatio_working_3-way'!U57/(3*'OddsRatio_working_3-way'!X57^(1/3))*SIN(('OddsRatio_working_3-way'!Y57)/3)</f>
        <v>-8.9185732027149259E-2</v>
      </c>
      <c r="AJ57" s="11">
        <f>'OddsRatio_working_3-way'!U57/(3*'OddsRatio_working_3-way'!X57^(1/3))*SIN(('OddsRatio_working_3-way'!Y57+2*PI())/3)</f>
        <v>-0.44345749910529036</v>
      </c>
      <c r="AK57" s="11">
        <f>'OddsRatio_working_3-way'!U57/(3*'OddsRatio_working_3-way'!X57^(1/3))*SIN(('OddsRatio_working_3-way'!Y57+4*PI())/3)</f>
        <v>0.5326432311324395</v>
      </c>
      <c r="AL57" s="11">
        <f>'OddsRatio_working_3-way'!Z57+'OddsRatio_working_3-way'!AF57</f>
        <v>1.1271040387178874</v>
      </c>
      <c r="AM57" s="11">
        <f>'OddsRatio_working_3-way'!AA57+'OddsRatio_working_3-way'!AG57</f>
        <v>-0.71802623854018899</v>
      </c>
      <c r="AN57" s="11">
        <f>'OddsRatio_working_3-way'!AB57+'OddsRatio_working_3-way'!AH57</f>
        <v>-0.40907780017769907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1.1271040387178874</v>
      </c>
      <c r="AS57" s="11">
        <f>IF(('OddsRatio_working_3-way'!X57=0),IF(Q57&gt;0,-Q57^(1/3),(-Q57)^(1/3)),'OddsRatio_working_3-way'!AM57-'OddsRatio_working_3-way'!R57/3)</f>
        <v>-0.71802623854018899</v>
      </c>
      <c r="AT57" s="11">
        <f>IF(('OddsRatio_working_3-way'!X57=0),IF(Q57&gt;0,-Q57^(1/3),(-Q57)^(1/3)),'OddsRatio_working_3-way'!AN57-'OddsRatio_working_3-way'!R57/3)</f>
        <v>-0.40907780017769907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3.63</v>
      </c>
      <c r="C58" s="4">
        <f>IF('True_Odds_Calculator_3-way'!C59="","",'True_Odds_Calculator_3-way'!C59)</f>
        <v>4.12</v>
      </c>
      <c r="D58" s="9">
        <f t="shared" si="13"/>
        <v>0.52060987017060267</v>
      </c>
      <c r="E58" s="9">
        <f t="shared" si="14"/>
        <v>0.25524580430081845</v>
      </c>
      <c r="F58" s="9">
        <f t="shared" si="15"/>
        <v>0.22414432552857882</v>
      </c>
      <c r="G58" s="9">
        <f t="shared" si="16"/>
        <v>1.109426660475533</v>
      </c>
      <c r="H58" s="9">
        <f t="shared" si="17"/>
        <v>1.9208241281946927</v>
      </c>
      <c r="I58" s="9">
        <f t="shared" si="18"/>
        <v>3.9177921170506522</v>
      </c>
      <c r="J58" s="9">
        <f t="shared" si="19"/>
        <v>4.4614111806836627</v>
      </c>
      <c r="K58" s="11">
        <f t="shared" si="20"/>
        <v>0.54644808743169393</v>
      </c>
      <c r="L58" s="11">
        <f t="shared" si="21"/>
        <v>0.27548209366391185</v>
      </c>
      <c r="M58" s="11">
        <f t="shared" si="22"/>
        <v>0.24271844660194175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-0.24884762722796094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0.24042020482632231</v>
      </c>
      <c r="Q58" s="11">
        <f>2*'OddsRatio_working_3-way'!K58*'OddsRatio_working_3-way'!L58*'OddsRatio_working_3-way'!M58</f>
        <v>7.3076050099186121E-2</v>
      </c>
      <c r="R58" s="11">
        <f t="shared" si="23"/>
        <v>0</v>
      </c>
      <c r="S58" s="11">
        <f t="shared" si="24"/>
        <v>-0.96613420631928082</v>
      </c>
      <c r="T58" s="11">
        <f t="shared" si="25"/>
        <v>-0.29365781347090608</v>
      </c>
      <c r="U58" s="11">
        <f>'OddsRatio_working_3-way'!S58-'OddsRatio_working_3-way'!R58^2/3</f>
        <v>-0.96613420631928082</v>
      </c>
      <c r="V58" s="11">
        <f>'OddsRatio_working_3-way'!S58*'OddsRatio_working_3-way'!R58/3-2*'OddsRatio_working_3-way'!R58^3/27-'OddsRatio_working_3-way'!T58</f>
        <v>0.29365781347090608</v>
      </c>
      <c r="W58" s="11">
        <f>'OddsRatio_working_3-way'!V58^2+4*'OddsRatio_working_3-way'!U58^3/27</f>
        <v>-4.736574851274486E-2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0.18275712019320775</v>
      </c>
      <c r="Y58" s="11">
        <f>IF('OddsRatio_working_3-way'!W58&gt;=0,IF('OddsRatio_working_3-way'!V58+SQRT('OddsRatio_working_3-way'!W58)&gt;0,0,PI()),ACOS('OddsRatio_working_3-way'!V58/(2*'OddsRatio_working_3-way'!X58)))</f>
        <v>0.63779596519916548</v>
      </c>
      <c r="Z58" s="11">
        <f>'OddsRatio_working_3-way'!X58^(1/3)*COS('OddsRatio_working_3-way'!Y58/3)</f>
        <v>0.55471333023776648</v>
      </c>
      <c r="AA58" s="11">
        <f>'OddsRatio_working_3-way'!X58^(1/3)*COS(('OddsRatio_working_3-way'!Y58+2*PI())/3)</f>
        <v>-0.3810552307898471</v>
      </c>
      <c r="AB58" s="11">
        <f>'OddsRatio_working_3-way'!X58^(1/3)*COS(('OddsRatio_working_3-way'!Y58+4*PI())/3)</f>
        <v>-0.17365809944791946</v>
      </c>
      <c r="AC58" s="11">
        <f>'OddsRatio_working_3-way'!X58^(1/3)*SIN('OddsRatio_working_3-way'!Y58/3)</f>
        <v>0.11974078960941827</v>
      </c>
      <c r="AD58" s="11">
        <f>'OddsRatio_working_3-way'!X58^(1/3)*SIN(('OddsRatio_working_3-way'!Y58+2*PI())/3)</f>
        <v>0.4205254409990633</v>
      </c>
      <c r="AE58" s="11">
        <f>'OddsRatio_working_3-way'!X58^(1/3)*SIN(('OddsRatio_working_3-way'!Y58+4*PI())/3)</f>
        <v>-0.54026623060848133</v>
      </c>
      <c r="AF58" s="11">
        <f>-'OddsRatio_working_3-way'!U58/(3*'OddsRatio_working_3-way'!X58^(1/3))*COS(('OddsRatio_working_3-way'!Y58)/3)</f>
        <v>0.55471333023776648</v>
      </c>
      <c r="AG58" s="11">
        <f>-'OddsRatio_working_3-way'!U58/(3*'OddsRatio_working_3-way'!X58^(1/3))*COS(('OddsRatio_working_3-way'!Y58+2*PI())/3)</f>
        <v>-0.3810552307898471</v>
      </c>
      <c r="AH58" s="11">
        <f>-'OddsRatio_working_3-way'!U58/(3*'OddsRatio_working_3-way'!X58^(1/3))*COS(('OddsRatio_working_3-way'!Y58+4*PI())/3)</f>
        <v>-0.17365809944791946</v>
      </c>
      <c r="AI58" s="11">
        <f>'OddsRatio_working_3-way'!U58/(3*'OddsRatio_working_3-way'!X58^(1/3))*SIN(('OddsRatio_working_3-way'!Y58)/3)</f>
        <v>-0.11974078960941827</v>
      </c>
      <c r="AJ58" s="11">
        <f>'OddsRatio_working_3-way'!U58/(3*'OddsRatio_working_3-way'!X58^(1/3))*SIN(('OddsRatio_working_3-way'!Y58+2*PI())/3)</f>
        <v>-0.4205254409990633</v>
      </c>
      <c r="AK58" s="11">
        <f>'OddsRatio_working_3-way'!U58/(3*'OddsRatio_working_3-way'!X58^(1/3))*SIN(('OddsRatio_working_3-way'!Y58+4*PI())/3)</f>
        <v>0.54026623060848133</v>
      </c>
      <c r="AL58" s="11">
        <f>'OddsRatio_working_3-way'!Z58+'OddsRatio_working_3-way'!AF58</f>
        <v>1.109426660475533</v>
      </c>
      <c r="AM58" s="11">
        <f>'OddsRatio_working_3-way'!AA58+'OddsRatio_working_3-way'!AG58</f>
        <v>-0.7621104615796942</v>
      </c>
      <c r="AN58" s="11">
        <f>'OddsRatio_working_3-way'!AB58+'OddsRatio_working_3-way'!AH58</f>
        <v>-0.34731619889583892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1.109426660475533</v>
      </c>
      <c r="AS58" s="11">
        <f>IF(('OddsRatio_working_3-way'!X58=0),IF(Q58&gt;0,-Q58^(1/3),(-Q58)^(1/3)),'OddsRatio_working_3-way'!AM58-'OddsRatio_working_3-way'!R58/3)</f>
        <v>-0.7621104615796942</v>
      </c>
      <c r="AT58" s="11">
        <f>IF(('OddsRatio_working_3-way'!X58=0),IF(Q58&gt;0,-Q58^(1/3),(-Q58)^(1/3)),'OddsRatio_working_3-way'!AN58-'OddsRatio_working_3-way'!R58/3)</f>
        <v>-0.34731619889583892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3.31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2.11</v>
      </c>
      <c r="D59" s="9">
        <f t="shared" si="13"/>
        <v>0.28212584851369255</v>
      </c>
      <c r="E59" s="9">
        <f t="shared" si="14"/>
        <v>0.26796890005162438</v>
      </c>
      <c r="F59" s="9">
        <f t="shared" si="15"/>
        <v>0.44990525143468318</v>
      </c>
      <c r="G59" s="9">
        <f t="shared" si="16"/>
        <v>1.1015227161341468</v>
      </c>
      <c r="H59" s="9">
        <f t="shared" si="17"/>
        <v>3.5445174742698788</v>
      </c>
      <c r="I59" s="9">
        <f t="shared" si="18"/>
        <v>3.7317763360126843</v>
      </c>
      <c r="J59" s="9">
        <f t="shared" si="19"/>
        <v>2.2226902149089032</v>
      </c>
      <c r="K59" s="11">
        <f t="shared" si="20"/>
        <v>0.30211480362537763</v>
      </c>
      <c r="L59" s="11">
        <f t="shared" si="21"/>
        <v>0.28735632183908044</v>
      </c>
      <c r="M59" s="11">
        <f t="shared" si="22"/>
        <v>0.47393364928909953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-0.26163566603748711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0.24275172160343844</v>
      </c>
      <c r="Q59" s="11">
        <f>2*'OddsRatio_working_3-way'!K59*'OddsRatio_working_3-way'!L59*'OddsRatio_working_3-way'!M59</f>
        <v>8.228871918760626E-2</v>
      </c>
      <c r="R59" s="11">
        <f t="shared" si="23"/>
        <v>0</v>
      </c>
      <c r="S59" s="11">
        <f t="shared" si="24"/>
        <v>-0.92782350846866957</v>
      </c>
      <c r="T59" s="11">
        <f t="shared" si="25"/>
        <v>-0.31451644354870162</v>
      </c>
      <c r="U59" s="11">
        <f>'OddsRatio_working_3-way'!S59-'OddsRatio_working_3-way'!R59^2/3</f>
        <v>-0.92782350846866957</v>
      </c>
      <c r="V59" s="11">
        <f>'OddsRatio_working_3-way'!S59*'OddsRatio_working_3-way'!R59/3-2*'OddsRatio_working_3-way'!R59^3/27-'OddsRatio_working_3-way'!T59</f>
        <v>0.31451644354870162</v>
      </c>
      <c r="W59" s="11">
        <f>'OddsRatio_working_3-way'!V59^2+4*'OddsRatio_working_3-way'!U59^3/27</f>
        <v>-1.9408719873075228E-2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0.17199514029152019</v>
      </c>
      <c r="Y59" s="11">
        <f>IF('OddsRatio_working_3-way'!W59&gt;=0,IF('OddsRatio_working_3-way'!V59+SQRT('OddsRatio_working_3-way'!W59)&gt;0,0,PI()),ACOS('OddsRatio_working_3-way'!V59/(2*'OddsRatio_working_3-way'!X59)))</f>
        <v>0.41697602675543921</v>
      </c>
      <c r="Z59" s="11">
        <f>'OddsRatio_working_3-way'!X59^(1/3)*COS('OddsRatio_working_3-way'!Y59/3)</f>
        <v>0.55076135806707338</v>
      </c>
      <c r="AA59" s="11">
        <f>'OddsRatio_working_3-way'!X59^(1/3)*COS(('OddsRatio_working_3-way'!Y59+2*PI())/3)</f>
        <v>-0.3421064009273615</v>
      </c>
      <c r="AB59" s="11">
        <f>'OddsRatio_working_3-way'!X59^(1/3)*COS(('OddsRatio_working_3-way'!Y59+4*PI())/3)</f>
        <v>-0.20865495713971186</v>
      </c>
      <c r="AC59" s="11">
        <f>'OddsRatio_working_3-way'!X59^(1/3)*SIN('OddsRatio_working_3-way'!Y59/3)</f>
        <v>7.7048226994543792E-2</v>
      </c>
      <c r="AD59" s="11">
        <f>'OddsRatio_working_3-way'!X59^(1/3)*SIN(('OddsRatio_working_3-way'!Y59+2*PI())/3)</f>
        <v>0.43844921401163123</v>
      </c>
      <c r="AE59" s="11">
        <f>'OddsRatio_working_3-way'!X59^(1/3)*SIN(('OddsRatio_working_3-way'!Y59+4*PI())/3)</f>
        <v>-0.51549744100617501</v>
      </c>
      <c r="AF59" s="11">
        <f>-'OddsRatio_working_3-way'!U59/(3*'OddsRatio_working_3-way'!X59^(1/3))*COS(('OddsRatio_working_3-way'!Y59)/3)</f>
        <v>0.55076135806707338</v>
      </c>
      <c r="AG59" s="11">
        <f>-'OddsRatio_working_3-way'!U59/(3*'OddsRatio_working_3-way'!X59^(1/3))*COS(('OddsRatio_working_3-way'!Y59+2*PI())/3)</f>
        <v>-0.3421064009273615</v>
      </c>
      <c r="AH59" s="11">
        <f>-'OddsRatio_working_3-way'!U59/(3*'OddsRatio_working_3-way'!X59^(1/3))*COS(('OddsRatio_working_3-way'!Y59+4*PI())/3)</f>
        <v>-0.20865495713971186</v>
      </c>
      <c r="AI59" s="11">
        <f>'OddsRatio_working_3-way'!U59/(3*'OddsRatio_working_3-way'!X59^(1/3))*SIN(('OddsRatio_working_3-way'!Y59)/3)</f>
        <v>-7.7048226994543792E-2</v>
      </c>
      <c r="AJ59" s="11">
        <f>'OddsRatio_working_3-way'!U59/(3*'OddsRatio_working_3-way'!X59^(1/3))*SIN(('OddsRatio_working_3-way'!Y59+2*PI())/3)</f>
        <v>-0.43844921401163123</v>
      </c>
      <c r="AK59" s="11">
        <f>'OddsRatio_working_3-way'!U59/(3*'OddsRatio_working_3-way'!X59^(1/3))*SIN(('OddsRatio_working_3-way'!Y59+4*PI())/3)</f>
        <v>0.51549744100617501</v>
      </c>
      <c r="AL59" s="11">
        <f>'OddsRatio_working_3-way'!Z59+'OddsRatio_working_3-way'!AF59</f>
        <v>1.1015227161341468</v>
      </c>
      <c r="AM59" s="11">
        <f>'OddsRatio_working_3-way'!AA59+'OddsRatio_working_3-way'!AG59</f>
        <v>-0.684212801854723</v>
      </c>
      <c r="AN59" s="11">
        <f>'OddsRatio_working_3-way'!AB59+'OddsRatio_working_3-way'!AH59</f>
        <v>-0.41730991427942371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1.1015227161341468</v>
      </c>
      <c r="AS59" s="11">
        <f>IF(('OddsRatio_working_3-way'!X59=0),IF(Q59&gt;0,-Q59^(1/3),(-Q59)^(1/3)),'OddsRatio_working_3-way'!AM59-'OddsRatio_working_3-way'!R59/3)</f>
        <v>-0.684212801854723</v>
      </c>
      <c r="AT59" s="11">
        <f>IF(('OddsRatio_working_3-way'!X59=0),IF(Q59&gt;0,-Q59^(1/3),(-Q59)^(1/3)),'OddsRatio_working_3-way'!AN59-'OddsRatio_working_3-way'!R59/3)</f>
        <v>-0.41730991427942371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5.99</v>
      </c>
      <c r="B60" s="4">
        <f>IF('True_Odds_Calculator_3-way'!B61="","",'True_Odds_Calculator_3-way'!B61)</f>
        <v>3.78</v>
      </c>
      <c r="C60" s="4">
        <f>IF('True_Odds_Calculator_3-way'!C61="","",'True_Odds_Calculator_3-way'!C61)</f>
        <v>1.58</v>
      </c>
      <c r="D60" s="9">
        <f t="shared" si="13"/>
        <v>0.15152154478049326</v>
      </c>
      <c r="E60" s="9">
        <f t="shared" si="14"/>
        <v>0.24273703278753467</v>
      </c>
      <c r="F60" s="9">
        <f t="shared" si="15"/>
        <v>0.60574142243197204</v>
      </c>
      <c r="G60" s="9">
        <f t="shared" si="16"/>
        <v>1.1221886815856279</v>
      </c>
      <c r="H60" s="9">
        <f t="shared" si="17"/>
        <v>6.5997215211122837</v>
      </c>
      <c r="I60" s="9">
        <f t="shared" si="18"/>
        <v>4.1196845348080453</v>
      </c>
      <c r="J60" s="9">
        <f t="shared" si="19"/>
        <v>1.6508694353196645</v>
      </c>
      <c r="K60" s="11">
        <f t="shared" si="20"/>
        <v>0.1669449081803005</v>
      </c>
      <c r="L60" s="11">
        <f t="shared" si="21"/>
        <v>0.26455026455026459</v>
      </c>
      <c r="M60" s="11">
        <f t="shared" si="22"/>
        <v>0.63291139240506322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-0.22490423113824987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0.23340532839486788</v>
      </c>
      <c r="Q60" s="11">
        <f>2*'OddsRatio_working_3-way'!K60*'OddsRatio_working_3-way'!L60*'OddsRatio_working_3-way'!M60</f>
        <v>5.5905467879010282E-2</v>
      </c>
      <c r="R60" s="11">
        <f t="shared" si="23"/>
        <v>0</v>
      </c>
      <c r="S60" s="11">
        <f t="shared" si="24"/>
        <v>-1.037798743107649</v>
      </c>
      <c r="T60" s="11">
        <f t="shared" si="25"/>
        <v>-0.24857454924734113</v>
      </c>
      <c r="U60" s="11">
        <f>'OddsRatio_working_3-way'!S60-'OddsRatio_working_3-way'!R60^2/3</f>
        <v>-1.037798743107649</v>
      </c>
      <c r="V60" s="11">
        <f>'OddsRatio_working_3-way'!S60*'OddsRatio_working_3-way'!R60/3-2*'OddsRatio_working_3-way'!R60^3/27-'OddsRatio_working_3-way'!T60</f>
        <v>0.24857454924734113</v>
      </c>
      <c r="W60" s="11">
        <f>'OddsRatio_working_3-way'!V60^2+4*'OddsRatio_working_3-way'!U60^3/27</f>
        <v>-0.10380128147077541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0.20346411723218805</v>
      </c>
      <c r="Y60" s="11">
        <f>IF('OddsRatio_working_3-way'!W60&gt;=0,IF('OddsRatio_working_3-way'!V60+SQRT('OddsRatio_working_3-way'!W60)&gt;0,0,PI()),ACOS('OddsRatio_working_3-way'!V60/(2*'OddsRatio_working_3-way'!X60)))</f>
        <v>0.91365503903284095</v>
      </c>
      <c r="Z60" s="11">
        <f>'OddsRatio_working_3-way'!X60^(1/3)*COS('OddsRatio_working_3-way'!Y60/3)</f>
        <v>0.56109434079281395</v>
      </c>
      <c r="AA60" s="11">
        <f>'OddsRatio_working_3-way'!X60^(1/3)*COS(('OddsRatio_working_3-way'!Y60+2*PI())/3)</f>
        <v>-0.43328728079515055</v>
      </c>
      <c r="AB60" s="11">
        <f>'OddsRatio_working_3-way'!X60^(1/3)*COS(('OddsRatio_working_3-way'!Y60+4*PI())/3)</f>
        <v>-0.12780705999766354</v>
      </c>
      <c r="AC60" s="11">
        <f>'OddsRatio_working_3-way'!X60^(1/3)*SIN('OddsRatio_working_3-way'!Y60/3)</f>
        <v>0.17636908770953563</v>
      </c>
      <c r="AD60" s="11">
        <f>'OddsRatio_working_3-way'!X60^(1/3)*SIN(('OddsRatio_working_3-way'!Y60+2*PI())/3)</f>
        <v>0.39773740919149236</v>
      </c>
      <c r="AE60" s="11">
        <f>'OddsRatio_working_3-way'!X60^(1/3)*SIN(('OddsRatio_working_3-way'!Y60+4*PI())/3)</f>
        <v>-0.574106496901028</v>
      </c>
      <c r="AF60" s="11">
        <f>-'OddsRatio_working_3-way'!U60/(3*'OddsRatio_working_3-way'!X60^(1/3))*COS(('OddsRatio_working_3-way'!Y60)/3)</f>
        <v>0.56109434079281395</v>
      </c>
      <c r="AG60" s="11">
        <f>-'OddsRatio_working_3-way'!U60/(3*'OddsRatio_working_3-way'!X60^(1/3))*COS(('OddsRatio_working_3-way'!Y60+2*PI())/3)</f>
        <v>-0.43328728079515055</v>
      </c>
      <c r="AH60" s="11">
        <f>-'OddsRatio_working_3-way'!U60/(3*'OddsRatio_working_3-way'!X60^(1/3))*COS(('OddsRatio_working_3-way'!Y60+4*PI())/3)</f>
        <v>-0.12780705999766354</v>
      </c>
      <c r="AI60" s="11">
        <f>'OddsRatio_working_3-way'!U60/(3*'OddsRatio_working_3-way'!X60^(1/3))*SIN(('OddsRatio_working_3-way'!Y60)/3)</f>
        <v>-0.17636908770953563</v>
      </c>
      <c r="AJ60" s="11">
        <f>'OddsRatio_working_3-way'!U60/(3*'OddsRatio_working_3-way'!X60^(1/3))*SIN(('OddsRatio_working_3-way'!Y60+2*PI())/3)</f>
        <v>-0.39773740919149236</v>
      </c>
      <c r="AK60" s="11">
        <f>'OddsRatio_working_3-way'!U60/(3*'OddsRatio_working_3-way'!X60^(1/3))*SIN(('OddsRatio_working_3-way'!Y60+4*PI())/3)</f>
        <v>0.574106496901028</v>
      </c>
      <c r="AL60" s="11">
        <f>'OddsRatio_working_3-way'!Z60+'OddsRatio_working_3-way'!AF60</f>
        <v>1.1221886815856279</v>
      </c>
      <c r="AM60" s="11">
        <f>'OddsRatio_working_3-way'!AA60+'OddsRatio_working_3-way'!AG60</f>
        <v>-0.86657456159030111</v>
      </c>
      <c r="AN60" s="11">
        <f>'OddsRatio_working_3-way'!AB60+'OddsRatio_working_3-way'!AH60</f>
        <v>-0.25561411999532707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1.1221886815856279</v>
      </c>
      <c r="AS60" s="11">
        <f>IF(('OddsRatio_working_3-way'!X60=0),IF(Q60&gt;0,-Q60^(1/3),(-Q60)^(1/3)),'OddsRatio_working_3-way'!AM60-'OddsRatio_working_3-way'!R60/3)</f>
        <v>-0.86657456159030111</v>
      </c>
      <c r="AT60" s="11">
        <f>IF(('OddsRatio_working_3-way'!X60=0),IF(Q60&gt;0,-Q60^(1/3),(-Q60)^(1/3)),'OddsRatio_working_3-way'!AN60-'OddsRatio_working_3-way'!R60/3)</f>
        <v>-0.25561411999532707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2.27</v>
      </c>
      <c r="B61" s="4">
        <f>IF('True_Odds_Calculator_3-way'!B62="","",'True_Odds_Calculator_3-way'!B62)</f>
        <v>3.52</v>
      </c>
      <c r="C61" s="4">
        <f>IF('True_Odds_Calculator_3-way'!C62="","",'True_Odds_Calculator_3-way'!C62)</f>
        <v>2.95</v>
      </c>
      <c r="D61" s="9">
        <f t="shared" si="13"/>
        <v>0.41708993043982512</v>
      </c>
      <c r="E61" s="9">
        <f t="shared" si="14"/>
        <v>0.26503264779827812</v>
      </c>
      <c r="F61" s="9">
        <f t="shared" si="15"/>
        <v>0.31787742176189687</v>
      </c>
      <c r="G61" s="9">
        <f t="shared" si="16"/>
        <v>1.100444468309969</v>
      </c>
      <c r="H61" s="9">
        <f t="shared" si="17"/>
        <v>2.3975644747536604</v>
      </c>
      <c r="I61" s="9">
        <f t="shared" si="18"/>
        <v>3.7731200601411223</v>
      </c>
      <c r="J61" s="9">
        <f t="shared" si="19"/>
        <v>3.1458667132044398</v>
      </c>
      <c r="K61" s="11">
        <f t="shared" si="20"/>
        <v>0.44052863436123346</v>
      </c>
      <c r="L61" s="11">
        <f t="shared" si="21"/>
        <v>0.28409090909090912</v>
      </c>
      <c r="M61" s="11">
        <f t="shared" si="22"/>
        <v>0.33898305084745761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-0.26475753955594183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0.24351255404790834</v>
      </c>
      <c r="Q61" s="11">
        <f>2*'OddsRatio_working_3-way'!K61*'OddsRatio_working_3-way'!L61*'OddsRatio_working_3-way'!M61</f>
        <v>8.4847579807633564E-2</v>
      </c>
      <c r="R61" s="11">
        <f t="shared" si="23"/>
        <v>0</v>
      </c>
      <c r="S61" s="11">
        <f t="shared" si="24"/>
        <v>-0.91975682526863589</v>
      </c>
      <c r="T61" s="11">
        <f t="shared" si="25"/>
        <v>-0.32047276141764314</v>
      </c>
      <c r="U61" s="11">
        <f>'OddsRatio_working_3-way'!S61-'OddsRatio_working_3-way'!R61^2/3</f>
        <v>-0.91975682526863589</v>
      </c>
      <c r="V61" s="11">
        <f>'OddsRatio_working_3-way'!S61*'OddsRatio_working_3-way'!R61/3-2*'OddsRatio_working_3-way'!R61^3/27-'OddsRatio_working_3-way'!T61</f>
        <v>0.32047276141764314</v>
      </c>
      <c r="W61" s="11">
        <f>'OddsRatio_working_3-way'!V61^2+4*'OddsRatio_working_3-way'!U61^3/27</f>
        <v>-1.2566941621564062E-2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0.16975698250161442</v>
      </c>
      <c r="Y61" s="11">
        <f>IF('OddsRatio_working_3-way'!W61&gt;=0,IF('OddsRatio_working_3-way'!V61+SQRT('OddsRatio_working_3-way'!W61)&gt;0,0,PI()),ACOS('OddsRatio_working_3-way'!V61/(2*'OddsRatio_working_3-way'!X61)))</f>
        <v>0.33649941260270744</v>
      </c>
      <c r="Z61" s="11">
        <f>'OddsRatio_working_3-way'!X61^(1/3)*COS('OddsRatio_working_3-way'!Y61/3)</f>
        <v>0.5502222341549845</v>
      </c>
      <c r="AA61" s="11">
        <f>'OddsRatio_working_3-way'!X61^(1/3)*COS(('OddsRatio_working_3-way'!Y61+2*PI())/3)</f>
        <v>-0.3287844447019469</v>
      </c>
      <c r="AB61" s="11">
        <f>'OddsRatio_working_3-way'!X61^(1/3)*COS(('OddsRatio_working_3-way'!Y61+4*PI())/3)</f>
        <v>-0.22143778945303774</v>
      </c>
      <c r="AC61" s="11">
        <f>'OddsRatio_working_3-way'!X61^(1/3)*SIN('OddsRatio_working_3-way'!Y61/3)</f>
        <v>6.1976620304563856E-2</v>
      </c>
      <c r="AD61" s="11">
        <f>'OddsRatio_working_3-way'!X61^(1/3)*SIN(('OddsRatio_working_3-way'!Y61+2*PI())/3)</f>
        <v>0.44551812235296456</v>
      </c>
      <c r="AE61" s="11">
        <f>'OddsRatio_working_3-way'!X61^(1/3)*SIN(('OddsRatio_working_3-way'!Y61+4*PI())/3)</f>
        <v>-0.50749474265752825</v>
      </c>
      <c r="AF61" s="11">
        <f>-'OddsRatio_working_3-way'!U61/(3*'OddsRatio_working_3-way'!X61^(1/3))*COS(('OddsRatio_working_3-way'!Y61)/3)</f>
        <v>0.55022223415498439</v>
      </c>
      <c r="AG61" s="11">
        <f>-'OddsRatio_working_3-way'!U61/(3*'OddsRatio_working_3-way'!X61^(1/3))*COS(('OddsRatio_working_3-way'!Y61+2*PI())/3)</f>
        <v>-0.32878444470194684</v>
      </c>
      <c r="AH61" s="11">
        <f>-'OddsRatio_working_3-way'!U61/(3*'OddsRatio_working_3-way'!X61^(1/3))*COS(('OddsRatio_working_3-way'!Y61+4*PI())/3)</f>
        <v>-0.22143778945303769</v>
      </c>
      <c r="AI61" s="11">
        <f>'OddsRatio_working_3-way'!U61/(3*'OddsRatio_working_3-way'!X61^(1/3))*SIN(('OddsRatio_working_3-way'!Y61)/3)</f>
        <v>-6.1976620304563843E-2</v>
      </c>
      <c r="AJ61" s="11">
        <f>'OddsRatio_working_3-way'!U61/(3*'OddsRatio_working_3-way'!X61^(1/3))*SIN(('OddsRatio_working_3-way'!Y61+2*PI())/3)</f>
        <v>-0.44551812235296451</v>
      </c>
      <c r="AK61" s="11">
        <f>'OddsRatio_working_3-way'!U61/(3*'OddsRatio_working_3-way'!X61^(1/3))*SIN(('OddsRatio_working_3-way'!Y61+4*PI())/3)</f>
        <v>0.50749474265752814</v>
      </c>
      <c r="AL61" s="11">
        <f>'OddsRatio_working_3-way'!Z61+'OddsRatio_working_3-way'!AF61</f>
        <v>1.100444468309969</v>
      </c>
      <c r="AM61" s="11">
        <f>'OddsRatio_working_3-way'!AA61+'OddsRatio_working_3-way'!AG61</f>
        <v>-0.6575688894038938</v>
      </c>
      <c r="AN61" s="11">
        <f>'OddsRatio_working_3-way'!AB61+'OddsRatio_working_3-way'!AH61</f>
        <v>-0.44287557890607543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1.100444468309969</v>
      </c>
      <c r="AS61" s="11">
        <f>IF(('OddsRatio_working_3-way'!X61=0),IF(Q61&gt;0,-Q61^(1/3),(-Q61)^(1/3)),'OddsRatio_working_3-way'!AM61-'OddsRatio_working_3-way'!R61/3)</f>
        <v>-0.6575688894038938</v>
      </c>
      <c r="AT61" s="11">
        <f>IF(('OddsRatio_working_3-way'!X61=0),IF(Q61&gt;0,-Q61^(1/3),(-Q61)^(1/3)),'OddsRatio_working_3-way'!AN61-'OddsRatio_working_3-way'!R61/3)</f>
        <v>-0.44287557890607543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2.16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3</v>
      </c>
      <c r="D62" s="9">
        <f t="shared" si="13"/>
        <v>0.43846800226710803</v>
      </c>
      <c r="E62" s="9">
        <f t="shared" si="14"/>
        <v>0.24981601260254119</v>
      </c>
      <c r="F62" s="9">
        <f t="shared" si="15"/>
        <v>0.31171598513035065</v>
      </c>
      <c r="G62" s="9">
        <f t="shared" si="16"/>
        <v>1.104024252368432</v>
      </c>
      <c r="H62" s="9">
        <f t="shared" si="17"/>
        <v>2.2806681327473819</v>
      </c>
      <c r="I62" s="9">
        <f t="shared" si="18"/>
        <v>4.0029459664421356</v>
      </c>
      <c r="J62" s="9">
        <f t="shared" si="19"/>
        <v>3.2080485047368641</v>
      </c>
      <c r="K62" s="11">
        <f t="shared" si="20"/>
        <v>0.46296296296296291</v>
      </c>
      <c r="L62" s="11">
        <f t="shared" si="21"/>
        <v>0.26881720430107525</v>
      </c>
      <c r="M62" s="11">
        <f t="shared" si="22"/>
        <v>0.33333333333333331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-0.26178149475640511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0.243926722421346</v>
      </c>
      <c r="Q62" s="11">
        <f>2*'OddsRatio_working_3-way'!K62*'OddsRatio_working_3-way'!L62*'OddsRatio_working_3-way'!M62</f>
        <v>8.2968272932430615E-2</v>
      </c>
      <c r="R62" s="11">
        <f t="shared" si="23"/>
        <v>0</v>
      </c>
      <c r="S62" s="11">
        <f t="shared" si="24"/>
        <v>-0.93179513184584162</v>
      </c>
      <c r="T62" s="11">
        <f t="shared" si="25"/>
        <v>-0.31693711967545635</v>
      </c>
      <c r="U62" s="11">
        <f>'OddsRatio_working_3-way'!S62-'OddsRatio_working_3-way'!R62^2/3</f>
        <v>-0.93179513184584162</v>
      </c>
      <c r="V62" s="11">
        <f>'OddsRatio_working_3-way'!S62*'OddsRatio_working_3-way'!R62/3-2*'OddsRatio_working_3-way'!R62^3/27-'OddsRatio_working_3-way'!T62</f>
        <v>0.31693711967545635</v>
      </c>
      <c r="W62" s="11">
        <f>'OddsRatio_working_3-way'!V62^2+4*'OddsRatio_working_3-way'!U62^3/27</f>
        <v>-1.9406243676357945E-2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0.17310067988350919</v>
      </c>
      <c r="Y62" s="11">
        <f>IF('OddsRatio_working_3-way'!W62&gt;=0,IF('OddsRatio_working_3-way'!V62+SQRT('OddsRatio_working_3-way'!W62)&gt;0,0,PI()),ACOS('OddsRatio_working_3-way'!V62/(2*'OddsRatio_working_3-way'!X62)))</f>
        <v>0.41412076703159761</v>
      </c>
      <c r="Z62" s="11">
        <f>'OddsRatio_working_3-way'!X62^(1/3)*COS('OddsRatio_working_3-way'!Y62/3)</f>
        <v>0.55201212618421602</v>
      </c>
      <c r="AA62" s="11">
        <f>'OddsRatio_working_3-way'!X62^(1/3)*COS(('OddsRatio_working_3-way'!Y62+2*PI())/3)</f>
        <v>-0.34241948320164844</v>
      </c>
      <c r="AB62" s="11">
        <f>'OddsRatio_working_3-way'!X62^(1/3)*COS(('OddsRatio_working_3-way'!Y62+4*PI())/3)</f>
        <v>-0.20959264298256772</v>
      </c>
      <c r="AC62" s="11">
        <f>'OddsRatio_working_3-way'!X62^(1/3)*SIN('OddsRatio_working_3-way'!Y62/3)</f>
        <v>7.6687611956093651E-2</v>
      </c>
      <c r="AD62" s="11">
        <f>'OddsRatio_working_3-way'!X62^(1/3)*SIN(('OddsRatio_working_3-way'!Y62+2*PI())/3)</f>
        <v>0.4397127184945453</v>
      </c>
      <c r="AE62" s="11">
        <f>'OddsRatio_working_3-way'!X62^(1/3)*SIN(('OddsRatio_working_3-way'!Y62+4*PI())/3)</f>
        <v>-0.51640033045063893</v>
      </c>
      <c r="AF62" s="11">
        <f>-'OddsRatio_working_3-way'!U62/(3*'OddsRatio_working_3-way'!X62^(1/3))*COS(('OddsRatio_working_3-way'!Y62)/3)</f>
        <v>0.55201212618421602</v>
      </c>
      <c r="AG62" s="11">
        <f>-'OddsRatio_working_3-way'!U62/(3*'OddsRatio_working_3-way'!X62^(1/3))*COS(('OddsRatio_working_3-way'!Y62+2*PI())/3)</f>
        <v>-0.34241948320164844</v>
      </c>
      <c r="AH62" s="11">
        <f>-'OddsRatio_working_3-way'!U62/(3*'OddsRatio_working_3-way'!X62^(1/3))*COS(('OddsRatio_working_3-way'!Y62+4*PI())/3)</f>
        <v>-0.20959264298256772</v>
      </c>
      <c r="AI62" s="11">
        <f>'OddsRatio_working_3-way'!U62/(3*'OddsRatio_working_3-way'!X62^(1/3))*SIN(('OddsRatio_working_3-way'!Y62)/3)</f>
        <v>-7.6687611956093651E-2</v>
      </c>
      <c r="AJ62" s="11">
        <f>'OddsRatio_working_3-way'!U62/(3*'OddsRatio_working_3-way'!X62^(1/3))*SIN(('OddsRatio_working_3-way'!Y62+2*PI())/3)</f>
        <v>-0.4397127184945453</v>
      </c>
      <c r="AK62" s="11">
        <f>'OddsRatio_working_3-way'!U62/(3*'OddsRatio_working_3-way'!X62^(1/3))*SIN(('OddsRatio_working_3-way'!Y62+4*PI())/3)</f>
        <v>0.51640033045063893</v>
      </c>
      <c r="AL62" s="11">
        <f>'OddsRatio_working_3-way'!Z62+'OddsRatio_working_3-way'!AF62</f>
        <v>1.104024252368432</v>
      </c>
      <c r="AM62" s="11">
        <f>'OddsRatio_working_3-way'!AA62+'OddsRatio_working_3-way'!AG62</f>
        <v>-0.68483896640329689</v>
      </c>
      <c r="AN62" s="11">
        <f>'OddsRatio_working_3-way'!AB62+'OddsRatio_working_3-way'!AH62</f>
        <v>-0.41918528596513543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1.104024252368432</v>
      </c>
      <c r="AS62" s="11">
        <f>IF(('OddsRatio_working_3-way'!X62=0),IF(Q62&gt;0,-Q62^(1/3),(-Q62)^(1/3)),'OddsRatio_working_3-way'!AM62-'OddsRatio_working_3-way'!R62/3)</f>
        <v>-0.68483896640329689</v>
      </c>
      <c r="AT62" s="11">
        <f>IF(('OddsRatio_working_3-way'!X62=0),IF(Q62&gt;0,-Q62^(1/3),(-Q62)^(1/3)),'OddsRatio_working_3-way'!AN62-'OddsRatio_working_3-way'!R62/3)</f>
        <v>-0.41918528596513543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2.2599999999999998</v>
      </c>
      <c r="B63" s="4">
        <f>IF('True_Odds_Calculator_3-way'!B64="","",'True_Odds_Calculator_3-way'!B64)</f>
        <v>3.27</v>
      </c>
      <c r="C63" s="4">
        <f>IF('True_Odds_Calculator_3-way'!C64="","",'True_Odds_Calculator_3-way'!C64)</f>
        <v>3.16</v>
      </c>
      <c r="D63" s="9">
        <f t="shared" si="13"/>
        <v>0.41863667218050848</v>
      </c>
      <c r="E63" s="9">
        <f t="shared" si="14"/>
        <v>0.28556127434265088</v>
      </c>
      <c r="F63" s="9">
        <f t="shared" si="15"/>
        <v>0.29580205347684047</v>
      </c>
      <c r="G63" s="9">
        <f t="shared" si="16"/>
        <v>1.102147750506814</v>
      </c>
      <c r="H63" s="9">
        <f t="shared" si="17"/>
        <v>2.3887061656385855</v>
      </c>
      <c r="I63" s="9">
        <f t="shared" si="18"/>
        <v>3.5018753936504687</v>
      </c>
      <c r="J63" s="9">
        <f t="shared" si="19"/>
        <v>3.3806391410947185</v>
      </c>
      <c r="K63" s="11">
        <f t="shared" si="20"/>
        <v>0.44247787610619471</v>
      </c>
      <c r="L63" s="11">
        <f t="shared" si="21"/>
        <v>0.3058103975535168</v>
      </c>
      <c r="M63" s="11">
        <f t="shared" si="22"/>
        <v>0.31645569620253161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-0.26454945978749134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0.24365144534551225</v>
      </c>
      <c r="Q63" s="11">
        <f>2*'OddsRatio_working_3-way'!K63*'OddsRatio_working_3-way'!L63*'OddsRatio_working_3-way'!M63</f>
        <v>8.5641984304222235E-2</v>
      </c>
      <c r="R63" s="11">
        <f t="shared" si="23"/>
        <v>0</v>
      </c>
      <c r="S63" s="11">
        <f t="shared" si="24"/>
        <v>-0.92100526510707614</v>
      </c>
      <c r="T63" s="11">
        <f t="shared" si="25"/>
        <v>-0.3237276854506419</v>
      </c>
      <c r="U63" s="11">
        <f>'OddsRatio_working_3-way'!S63-'OddsRatio_working_3-way'!R63^2/3</f>
        <v>-0.92100526510707614</v>
      </c>
      <c r="V63" s="11">
        <f>'OddsRatio_working_3-way'!S63*'OddsRatio_working_3-way'!R63/3-2*'OddsRatio_working_3-way'!R63^3/27-'OddsRatio_working_3-way'!T63</f>
        <v>0.3237276854506419</v>
      </c>
      <c r="W63" s="11">
        <f>'OddsRatio_working_3-way'!V63^2+4*'OddsRatio_working_3-way'!U63^3/27</f>
        <v>-1.0940142608424824E-2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0.17010273141226639</v>
      </c>
      <c r="Y63" s="11">
        <f>IF('OddsRatio_working_3-way'!W63&gt;=0,IF('OddsRatio_working_3-way'!V63+SQRT('OddsRatio_working_3-way'!W63)&gt;0,0,PI()),ACOS('OddsRatio_working_3-way'!V63/(2*'OddsRatio_working_3-way'!X63)))</f>
        <v>0.31250887935012228</v>
      </c>
      <c r="Z63" s="11">
        <f>'OddsRatio_working_3-way'!X63^(1/3)*COS('OddsRatio_working_3-way'!Y63/3)</f>
        <v>0.55107387525340701</v>
      </c>
      <c r="AA63" s="11">
        <f>'OddsRatio_working_3-way'!X63^(1/3)*COS(('OddsRatio_working_3-way'!Y63+2*PI())/3)</f>
        <v>-0.32543187010148877</v>
      </c>
      <c r="AB63" s="11">
        <f>'OddsRatio_working_3-way'!X63^(1/3)*COS(('OddsRatio_working_3-way'!Y63+4*PI())/3)</f>
        <v>-0.22564200515191832</v>
      </c>
      <c r="AC63" s="11">
        <f>'OddsRatio_working_3-way'!X63^(1/3)*SIN('OddsRatio_working_3-way'!Y63/3)</f>
        <v>5.7613705391031014E-2</v>
      </c>
      <c r="AD63" s="11">
        <f>'OddsRatio_working_3-way'!X63^(1/3)*SIN(('OddsRatio_working_3-way'!Y63+2*PI())/3)</f>
        <v>0.44843712263587165</v>
      </c>
      <c r="AE63" s="11">
        <f>'OddsRatio_working_3-way'!X63^(1/3)*SIN(('OddsRatio_working_3-way'!Y63+4*PI())/3)</f>
        <v>-0.5060508280269026</v>
      </c>
      <c r="AF63" s="11">
        <f>-'OddsRatio_working_3-way'!U63/(3*'OddsRatio_working_3-way'!X63^(1/3))*COS(('OddsRatio_working_3-way'!Y63)/3)</f>
        <v>0.55107387525340701</v>
      </c>
      <c r="AG63" s="11">
        <f>-'OddsRatio_working_3-way'!U63/(3*'OddsRatio_working_3-way'!X63^(1/3))*COS(('OddsRatio_working_3-way'!Y63+2*PI())/3)</f>
        <v>-0.32543187010148877</v>
      </c>
      <c r="AH63" s="11">
        <f>-'OddsRatio_working_3-way'!U63/(3*'OddsRatio_working_3-way'!X63^(1/3))*COS(('OddsRatio_working_3-way'!Y63+4*PI())/3)</f>
        <v>-0.22564200515191832</v>
      </c>
      <c r="AI63" s="11">
        <f>'OddsRatio_working_3-way'!U63/(3*'OddsRatio_working_3-way'!X63^(1/3))*SIN(('OddsRatio_working_3-way'!Y63)/3)</f>
        <v>-5.7613705391031014E-2</v>
      </c>
      <c r="AJ63" s="11">
        <f>'OddsRatio_working_3-way'!U63/(3*'OddsRatio_working_3-way'!X63^(1/3))*SIN(('OddsRatio_working_3-way'!Y63+2*PI())/3)</f>
        <v>-0.44843712263587165</v>
      </c>
      <c r="AK63" s="11">
        <f>'OddsRatio_working_3-way'!U63/(3*'OddsRatio_working_3-way'!X63^(1/3))*SIN(('OddsRatio_working_3-way'!Y63+4*PI())/3)</f>
        <v>0.5060508280269026</v>
      </c>
      <c r="AL63" s="11">
        <f>'OddsRatio_working_3-way'!Z63+'OddsRatio_working_3-way'!AF63</f>
        <v>1.102147750506814</v>
      </c>
      <c r="AM63" s="11">
        <f>'OddsRatio_working_3-way'!AA63+'OddsRatio_working_3-way'!AG63</f>
        <v>-0.65086374020297755</v>
      </c>
      <c r="AN63" s="11">
        <f>'OddsRatio_working_3-way'!AB63+'OddsRatio_working_3-way'!AH63</f>
        <v>-0.45128401030383664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1.102147750506814</v>
      </c>
      <c r="AS63" s="11">
        <f>IF(('OddsRatio_working_3-way'!X63=0),IF(Q63&gt;0,-Q63^(1/3),(-Q63)^(1/3)),'OddsRatio_working_3-way'!AM63-'OddsRatio_working_3-way'!R63/3)</f>
        <v>-0.65086374020297755</v>
      </c>
      <c r="AT63" s="11">
        <f>IF(('OddsRatio_working_3-way'!X63=0),IF(Q63&gt;0,-Q63^(1/3),(-Q63)^(1/3)),'OddsRatio_working_3-way'!AN63-'OddsRatio_working_3-way'!R63/3)</f>
        <v>-0.45128401030383664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2.73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2.41</v>
      </c>
      <c r="D64" s="9">
        <f t="shared" si="13"/>
        <v>0.34419185842992506</v>
      </c>
      <c r="E64" s="9">
        <f t="shared" si="14"/>
        <v>0.26409989840218689</v>
      </c>
      <c r="F64" s="9">
        <f t="shared" si="15"/>
        <v>0.39170824316788794</v>
      </c>
      <c r="G64" s="9">
        <f t="shared" si="16"/>
        <v>1.1013620494911218</v>
      </c>
      <c r="H64" s="9">
        <f t="shared" si="17"/>
        <v>2.9053563456196412</v>
      </c>
      <c r="I64" s="9">
        <f t="shared" si="18"/>
        <v>3.7864459852125392</v>
      </c>
      <c r="J64" s="9">
        <f t="shared" si="19"/>
        <v>2.552920489782482</v>
      </c>
      <c r="K64" s="11">
        <f t="shared" si="20"/>
        <v>0.36630036630036628</v>
      </c>
      <c r="L64" s="11">
        <f t="shared" si="21"/>
        <v>0.28328611898016998</v>
      </c>
      <c r="M64" s="11">
        <f t="shared" si="22"/>
        <v>0.41493775933609955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-0.26572434301090864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0.2441342231875068</v>
      </c>
      <c r="Q64" s="11">
        <f>2*'OddsRatio_working_3-way'!K64*'OddsRatio_working_3-way'!L64*'OddsRatio_working_3-way'!M64</f>
        <v>8.6114364440037672E-2</v>
      </c>
      <c r="R64" s="11">
        <f t="shared" si="23"/>
        <v>0</v>
      </c>
      <c r="S64" s="11">
        <f t="shared" si="24"/>
        <v>-0.918749936197921</v>
      </c>
      <c r="T64" s="11">
        <f t="shared" si="25"/>
        <v>-0.3240740515689316</v>
      </c>
      <c r="U64" s="11">
        <f>'OddsRatio_working_3-way'!S64-'OddsRatio_working_3-way'!R64^2/3</f>
        <v>-0.918749936197921</v>
      </c>
      <c r="V64" s="11">
        <f>'OddsRatio_working_3-way'!S64*'OddsRatio_working_3-way'!R64/3-2*'OddsRatio_working_3-way'!R64^3/27-'OddsRatio_working_3-way'!T64</f>
        <v>0.3240740515689316</v>
      </c>
      <c r="W64" s="11">
        <f>'OddsRatio_working_3-way'!V64^2+4*'OddsRatio_working_3-way'!U64^3/27</f>
        <v>-9.8675867264504252E-3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0.16947830069565908</v>
      </c>
      <c r="Y64" s="11">
        <f>IF('OddsRatio_working_3-way'!W64&gt;=0,IF('OddsRatio_working_3-way'!V64+SQRT('OddsRatio_working_3-way'!W64)&gt;0,0,PI()),ACOS('OddsRatio_working_3-way'!V64/(2*'OddsRatio_working_3-way'!X64)))</f>
        <v>0.29742920879433798</v>
      </c>
      <c r="Z64" s="11">
        <f>'OddsRatio_working_3-way'!X64^(1/3)*COS('OddsRatio_working_3-way'!Y64/3)</f>
        <v>0.55068102474556091</v>
      </c>
      <c r="AA64" s="11">
        <f>'OddsRatio_working_3-way'!X64^(1/3)*COS(('OddsRatio_working_3-way'!Y64+2*PI())/3)</f>
        <v>-0.32277774235477286</v>
      </c>
      <c r="AB64" s="11">
        <f>'OddsRatio_working_3-way'!X64^(1/3)*COS(('OddsRatio_working_3-way'!Y64+4*PI())/3)</f>
        <v>-0.22790328239078819</v>
      </c>
      <c r="AC64" s="11">
        <f>'OddsRatio_working_3-way'!X64^(1/3)*SIN('OddsRatio_working_3-way'!Y64/3)</f>
        <v>5.477579499942703E-2</v>
      </c>
      <c r="AD64" s="11">
        <f>'OddsRatio_working_3-way'!X64^(1/3)*SIN(('OddsRatio_working_3-way'!Y64+2*PI())/3)</f>
        <v>0.44951585931198934</v>
      </c>
      <c r="AE64" s="11">
        <f>'OddsRatio_working_3-way'!X64^(1/3)*SIN(('OddsRatio_working_3-way'!Y64+4*PI())/3)</f>
        <v>-0.50429165431141632</v>
      </c>
      <c r="AF64" s="11">
        <f>-'OddsRatio_working_3-way'!U64/(3*'OddsRatio_working_3-way'!X64^(1/3))*COS(('OddsRatio_working_3-way'!Y64)/3)</f>
        <v>0.55068102474556091</v>
      </c>
      <c r="AG64" s="11">
        <f>-'OddsRatio_working_3-way'!U64/(3*'OddsRatio_working_3-way'!X64^(1/3))*COS(('OddsRatio_working_3-way'!Y64+2*PI())/3)</f>
        <v>-0.32277774235477286</v>
      </c>
      <c r="AH64" s="11">
        <f>-'OddsRatio_working_3-way'!U64/(3*'OddsRatio_working_3-way'!X64^(1/3))*COS(('OddsRatio_working_3-way'!Y64+4*PI())/3)</f>
        <v>-0.22790328239078819</v>
      </c>
      <c r="AI64" s="11">
        <f>'OddsRatio_working_3-way'!U64/(3*'OddsRatio_working_3-way'!X64^(1/3))*SIN(('OddsRatio_working_3-way'!Y64)/3)</f>
        <v>-5.477579499942703E-2</v>
      </c>
      <c r="AJ64" s="11">
        <f>'OddsRatio_working_3-way'!U64/(3*'OddsRatio_working_3-way'!X64^(1/3))*SIN(('OddsRatio_working_3-way'!Y64+2*PI())/3)</f>
        <v>-0.44951585931198934</v>
      </c>
      <c r="AK64" s="11">
        <f>'OddsRatio_working_3-way'!U64/(3*'OddsRatio_working_3-way'!X64^(1/3))*SIN(('OddsRatio_working_3-way'!Y64+4*PI())/3)</f>
        <v>0.50429165431141632</v>
      </c>
      <c r="AL64" s="11">
        <f>'OddsRatio_working_3-way'!Z64+'OddsRatio_working_3-way'!AF64</f>
        <v>1.1013620494911218</v>
      </c>
      <c r="AM64" s="11">
        <f>'OddsRatio_working_3-way'!AA64+'OddsRatio_working_3-way'!AG64</f>
        <v>-0.64555548470954571</v>
      </c>
      <c r="AN64" s="11">
        <f>'OddsRatio_working_3-way'!AB64+'OddsRatio_working_3-way'!AH64</f>
        <v>-0.45580656478157638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1.1013620494911218</v>
      </c>
      <c r="AS64" s="11">
        <f>IF(('OddsRatio_working_3-way'!X64=0),IF(Q64&gt;0,-Q64^(1/3),(-Q64)^(1/3)),'OddsRatio_working_3-way'!AM64-'OddsRatio_working_3-way'!R64/3)</f>
        <v>-0.64555548470954571</v>
      </c>
      <c r="AT64" s="11">
        <f>IF(('OddsRatio_working_3-way'!X64=0),IF(Q64&gt;0,-Q64^(1/3),(-Q64)^(1/3)),'OddsRatio_working_3-way'!AN64-'OddsRatio_working_3-way'!R64/3)</f>
        <v>-0.45580656478157638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2.0499999999999998</v>
      </c>
      <c r="B65" s="4">
        <f>IF('True_Odds_Calculator_3-way'!B66="","",'True_Odds_Calculator_3-way'!B66)</f>
        <v>3.63</v>
      </c>
      <c r="C65" s="4">
        <f>IF('True_Odds_Calculator_3-way'!C66="","",'True_Odds_Calculator_3-way'!C66)</f>
        <v>3.33</v>
      </c>
      <c r="D65" s="9">
        <f t="shared" si="13"/>
        <v>0.46342794213257926</v>
      </c>
      <c r="E65" s="9">
        <f t="shared" si="14"/>
        <v>0.25640398345281307</v>
      </c>
      <c r="F65" s="9">
        <f t="shared" si="15"/>
        <v>0.28016807441460762</v>
      </c>
      <c r="G65" s="9">
        <f t="shared" si="16"/>
        <v>1.1026978760520807</v>
      </c>
      <c r="H65" s="9">
        <f t="shared" si="17"/>
        <v>2.1578327698546844</v>
      </c>
      <c r="I65" s="9">
        <f t="shared" si="18"/>
        <v>3.9000954140169726</v>
      </c>
      <c r="J65" s="9">
        <f t="shared" si="19"/>
        <v>3.5692860512013471</v>
      </c>
      <c r="K65" s="11">
        <f t="shared" si="20"/>
        <v>0.48780487804878053</v>
      </c>
      <c r="L65" s="11">
        <f t="shared" si="21"/>
        <v>0.27548209366391185</v>
      </c>
      <c r="M65" s="11">
        <f t="shared" si="22"/>
        <v>0.3003003003003003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-0.25965473637313985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0.24253239330844656</v>
      </c>
      <c r="Q65" s="11">
        <f>2*'OddsRatio_working_3-way'!K65*'OddsRatio_working_3-way'!L65*'OddsRatio_working_3-way'!M65</f>
        <v>8.070961507768605E-2</v>
      </c>
      <c r="R65" s="11">
        <f t="shared" si="23"/>
        <v>0</v>
      </c>
      <c r="S65" s="11">
        <f t="shared" si="24"/>
        <v>-0.9340572665692205</v>
      </c>
      <c r="T65" s="11">
        <f t="shared" si="25"/>
        <v>-0.31083436491488203</v>
      </c>
      <c r="U65" s="11">
        <f>'OddsRatio_working_3-way'!S65-'OddsRatio_working_3-way'!R65^2/3</f>
        <v>-0.9340572665692205</v>
      </c>
      <c r="V65" s="11">
        <f>'OddsRatio_working_3-way'!S65*'OddsRatio_working_3-way'!R65/3-2*'OddsRatio_working_3-way'!R65^3/27-'OddsRatio_working_3-way'!T65</f>
        <v>0.31083436491488203</v>
      </c>
      <c r="W65" s="11">
        <f>'OddsRatio_working_3-way'!V65^2+4*'OddsRatio_working_3-way'!U65^3/27</f>
        <v>-2.4112424802037707E-2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0.17373142146289755</v>
      </c>
      <c r="Y65" s="11">
        <f>IF('OddsRatio_working_3-way'!W65&gt;=0,IF('OddsRatio_working_3-way'!V65+SQRT('OddsRatio_working_3-way'!W65)&gt;0,0,PI()),ACOS('OddsRatio_working_3-way'!V65/(2*'OddsRatio_working_3-way'!X65)))</f>
        <v>0.46329900750079056</v>
      </c>
      <c r="Z65" s="11">
        <f>'OddsRatio_working_3-way'!X65^(1/3)*COS('OddsRatio_working_3-way'!Y65/3)</f>
        <v>0.55134893802604046</v>
      </c>
      <c r="AA65" s="11">
        <f>'OddsRatio_working_3-way'!X65^(1/3)*COS(('OddsRatio_working_3-way'!Y65+2*PI())/3)</f>
        <v>-0.35000533773842429</v>
      </c>
      <c r="AB65" s="11">
        <f>'OddsRatio_working_3-way'!X65^(1/3)*COS(('OddsRatio_working_3-way'!Y65+4*PI())/3)</f>
        <v>-0.20134360028761605</v>
      </c>
      <c r="AC65" s="11">
        <f>'OddsRatio_working_3-way'!X65^(1/3)*SIN('OddsRatio_working_3-way'!Y65/3)</f>
        <v>8.5829894135421608E-2</v>
      </c>
      <c r="AD65" s="11">
        <f>'OddsRatio_working_3-way'!X65^(1/3)*SIN(('OddsRatio_working_3-way'!Y65+2*PI())/3)</f>
        <v>0.43456723961241239</v>
      </c>
      <c r="AE65" s="11">
        <f>'OddsRatio_working_3-way'!X65^(1/3)*SIN(('OddsRatio_working_3-way'!Y65+4*PI())/3)</f>
        <v>-0.52039713374783392</v>
      </c>
      <c r="AF65" s="11">
        <f>-'OddsRatio_working_3-way'!U65/(3*'OddsRatio_working_3-way'!X65^(1/3))*COS(('OddsRatio_working_3-way'!Y65)/3)</f>
        <v>0.55134893802604024</v>
      </c>
      <c r="AG65" s="11">
        <f>-'OddsRatio_working_3-way'!U65/(3*'OddsRatio_working_3-way'!X65^(1/3))*COS(('OddsRatio_working_3-way'!Y65+2*PI())/3)</f>
        <v>-0.35000533773842413</v>
      </c>
      <c r="AH65" s="11">
        <f>-'OddsRatio_working_3-way'!U65/(3*'OddsRatio_working_3-way'!X65^(1/3))*COS(('OddsRatio_working_3-way'!Y65+4*PI())/3)</f>
        <v>-0.20134360028761597</v>
      </c>
      <c r="AI65" s="11">
        <f>'OddsRatio_working_3-way'!U65/(3*'OddsRatio_working_3-way'!X65^(1/3))*SIN(('OddsRatio_working_3-way'!Y65)/3)</f>
        <v>-8.5829894135421567E-2</v>
      </c>
      <c r="AJ65" s="11">
        <f>'OddsRatio_working_3-way'!U65/(3*'OddsRatio_working_3-way'!X65^(1/3))*SIN(('OddsRatio_working_3-way'!Y65+2*PI())/3)</f>
        <v>-0.43456723961241223</v>
      </c>
      <c r="AK65" s="11">
        <f>'OddsRatio_working_3-way'!U65/(3*'OddsRatio_working_3-way'!X65^(1/3))*SIN(('OddsRatio_working_3-way'!Y65+4*PI())/3)</f>
        <v>0.52039713374783381</v>
      </c>
      <c r="AL65" s="11">
        <f>'OddsRatio_working_3-way'!Z65+'OddsRatio_working_3-way'!AF65</f>
        <v>1.1026978760520807</v>
      </c>
      <c r="AM65" s="11">
        <f>'OddsRatio_working_3-way'!AA65+'OddsRatio_working_3-way'!AG65</f>
        <v>-0.70001067547684848</v>
      </c>
      <c r="AN65" s="11">
        <f>'OddsRatio_working_3-way'!AB65+'OddsRatio_working_3-way'!AH65</f>
        <v>-0.402687200575232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1.1026978760520807</v>
      </c>
      <c r="AS65" s="11">
        <f>IF(('OddsRatio_working_3-way'!X65=0),IF(Q65&gt;0,-Q65^(1/3),(-Q65)^(1/3)),'OddsRatio_working_3-way'!AM65-'OddsRatio_working_3-way'!R65/3)</f>
        <v>-0.70001067547684848</v>
      </c>
      <c r="AT65" s="11">
        <f>IF(('OddsRatio_working_3-way'!X65=0),IF(Q65&gt;0,-Q65^(1/3),(-Q65)^(1/3)),'OddsRatio_working_3-way'!AN65-'OddsRatio_working_3-way'!R65/3)</f>
        <v>-0.402687200575232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2.2599999999999998</v>
      </c>
      <c r="B66" s="4">
        <f>IF('True_Odds_Calculator_3-way'!B67="","",'True_Odds_Calculator_3-way'!B67)</f>
        <v>3.72</v>
      </c>
      <c r="C66" s="4">
        <f>IF('True_Odds_Calculator_3-way'!C67="","",'True_Odds_Calculator_3-way'!C67)</f>
        <v>2.84</v>
      </c>
      <c r="D66" s="9">
        <f t="shared" si="13"/>
        <v>0.41899943428480713</v>
      </c>
      <c r="E66" s="9">
        <f t="shared" si="14"/>
        <v>0.25041459799568205</v>
      </c>
      <c r="F66" s="9">
        <f t="shared" si="15"/>
        <v>0.33058596771951082</v>
      </c>
      <c r="G66" s="9">
        <f t="shared" si="16"/>
        <v>1.1005064025408466</v>
      </c>
      <c r="H66" s="9">
        <f t="shared" si="17"/>
        <v>2.3866380672014667</v>
      </c>
      <c r="I66" s="9">
        <f t="shared" si="18"/>
        <v>3.9933774149111034</v>
      </c>
      <c r="J66" s="9">
        <f t="shared" si="19"/>
        <v>3.0249317806751574</v>
      </c>
      <c r="K66" s="11">
        <f t="shared" si="20"/>
        <v>0.44247787610619471</v>
      </c>
      <c r="L66" s="11">
        <f t="shared" si="21"/>
        <v>0.26881720430107525</v>
      </c>
      <c r="M66" s="11">
        <f t="shared" si="22"/>
        <v>0.35211267605633806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-0.26411164675750765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0.24375484996763336</v>
      </c>
      <c r="Q66" s="11">
        <f>2*'OddsRatio_working_3-way'!K66*'OddsRatio_working_3-way'!L66*'OddsRatio_working_3-way'!M66</f>
        <v>8.3764553253482268E-2</v>
      </c>
      <c r="R66" s="11">
        <f t="shared" si="23"/>
        <v>0</v>
      </c>
      <c r="S66" s="11">
        <f t="shared" si="24"/>
        <v>-0.92292351723298005</v>
      </c>
      <c r="T66" s="11">
        <f t="shared" si="25"/>
        <v>-0.31715584784638495</v>
      </c>
      <c r="U66" s="11">
        <f>'OddsRatio_working_3-way'!S66-'OddsRatio_working_3-way'!R66^2/3</f>
        <v>-0.92292351723298005</v>
      </c>
      <c r="V66" s="11">
        <f>'OddsRatio_working_3-way'!S66*'OddsRatio_working_3-way'!R66/3-2*'OddsRatio_working_3-way'!R66^3/27-'OddsRatio_working_3-way'!T66</f>
        <v>0.31715584784638495</v>
      </c>
      <c r="W66" s="11">
        <f>'OddsRatio_working_3-way'!V66^2+4*'OddsRatio_working_3-way'!U66^3/27</f>
        <v>-1.5876614033945788E-2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0.1706344380958201</v>
      </c>
      <c r="Y66" s="11">
        <f>IF('OddsRatio_working_3-way'!W66&gt;=0,IF('OddsRatio_working_3-way'!V66+SQRT('OddsRatio_working_3-way'!W66)&gt;0,0,PI()),ACOS('OddsRatio_working_3-way'!V66/(2*'OddsRatio_working_3-way'!X66)))</f>
        <v>0.37816687231197266</v>
      </c>
      <c r="Z66" s="11">
        <f>'OddsRatio_working_3-way'!X66^(1/3)*COS('OddsRatio_working_3-way'!Y66/3)</f>
        <v>0.55025320127042332</v>
      </c>
      <c r="AA66" s="11">
        <f>'OddsRatio_working_3-way'!X66^(1/3)*COS(('OddsRatio_working_3-way'!Y66+2*PI())/3)</f>
        <v>-0.3355165019183175</v>
      </c>
      <c r="AB66" s="11">
        <f>'OddsRatio_working_3-way'!X66^(1/3)*COS(('OddsRatio_working_3-way'!Y66+4*PI())/3)</f>
        <v>-0.21473669935210596</v>
      </c>
      <c r="AC66" s="11">
        <f>'OddsRatio_working_3-way'!X66^(1/3)*SIN('OddsRatio_working_3-way'!Y66/3)</f>
        <v>6.9732251524272343E-2</v>
      </c>
      <c r="AD66" s="11">
        <f>'OddsRatio_working_3-way'!X66^(1/3)*SIN(('OddsRatio_working_3-way'!Y66+2*PI())/3)</f>
        <v>0.44166712505176231</v>
      </c>
      <c r="AE66" s="11">
        <f>'OddsRatio_working_3-way'!X66^(1/3)*SIN(('OddsRatio_working_3-way'!Y66+4*PI())/3)</f>
        <v>-0.5113993765760344</v>
      </c>
      <c r="AF66" s="11">
        <f>-'OddsRatio_working_3-way'!U66/(3*'OddsRatio_working_3-way'!X66^(1/3))*COS(('OddsRatio_working_3-way'!Y66)/3)</f>
        <v>0.55025320127042332</v>
      </c>
      <c r="AG66" s="11">
        <f>-'OddsRatio_working_3-way'!U66/(3*'OddsRatio_working_3-way'!X66^(1/3))*COS(('OddsRatio_working_3-way'!Y66+2*PI())/3)</f>
        <v>-0.3355165019183175</v>
      </c>
      <c r="AH66" s="11">
        <f>-'OddsRatio_working_3-way'!U66/(3*'OddsRatio_working_3-way'!X66^(1/3))*COS(('OddsRatio_working_3-way'!Y66+4*PI())/3)</f>
        <v>-0.21473669935210596</v>
      </c>
      <c r="AI66" s="11">
        <f>'OddsRatio_working_3-way'!U66/(3*'OddsRatio_working_3-way'!X66^(1/3))*SIN(('OddsRatio_working_3-way'!Y66)/3)</f>
        <v>-6.9732251524272343E-2</v>
      </c>
      <c r="AJ66" s="11">
        <f>'OddsRatio_working_3-way'!U66/(3*'OddsRatio_working_3-way'!X66^(1/3))*SIN(('OddsRatio_working_3-way'!Y66+2*PI())/3)</f>
        <v>-0.44166712505176231</v>
      </c>
      <c r="AK66" s="11">
        <f>'OddsRatio_working_3-way'!U66/(3*'OddsRatio_working_3-way'!X66^(1/3))*SIN(('OddsRatio_working_3-way'!Y66+4*PI())/3)</f>
        <v>0.5113993765760344</v>
      </c>
      <c r="AL66" s="11">
        <f>'OddsRatio_working_3-way'!Z66+'OddsRatio_working_3-way'!AF66</f>
        <v>1.1005064025408466</v>
      </c>
      <c r="AM66" s="11">
        <f>'OddsRatio_working_3-way'!AA66+'OddsRatio_working_3-way'!AG66</f>
        <v>-0.671033003836635</v>
      </c>
      <c r="AN66" s="11">
        <f>'OddsRatio_working_3-way'!AB66+'OddsRatio_working_3-way'!AH66</f>
        <v>-0.42947339870421192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1.1005064025408466</v>
      </c>
      <c r="AS66" s="11">
        <f>IF(('OddsRatio_working_3-way'!X66=0),IF(Q66&gt;0,-Q66^(1/3),(-Q66)^(1/3)),'OddsRatio_working_3-way'!AM66-'OddsRatio_working_3-way'!R66/3)</f>
        <v>-0.671033003836635</v>
      </c>
      <c r="AT66" s="11">
        <f>IF(('OddsRatio_working_3-way'!X66=0),IF(Q66&gt;0,-Q66^(1/3),(-Q66)^(1/3)),'OddsRatio_working_3-way'!AN66-'OddsRatio_working_3-way'!R66/3)</f>
        <v>-0.42947339870421192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3.42</v>
      </c>
      <c r="B67" s="4">
        <f>IF('True_Odds_Calculator_3-way'!B68="","",'True_Odds_Calculator_3-way'!B68)</f>
        <v>3.86</v>
      </c>
      <c r="C67" s="4">
        <f>IF('True_Odds_Calculator_3-way'!C68="","",'True_Odds_Calculator_3-way'!C68)</f>
        <v>2.12</v>
      </c>
      <c r="D67" s="9">
        <f t="shared" si="13"/>
        <v>0.2850181155476203</v>
      </c>
      <c r="E67" s="9">
        <f t="shared" si="14"/>
        <v>0.25222915603880924</v>
      </c>
      <c r="F67" s="9">
        <f t="shared" si="15"/>
        <v>0.46275272841357046</v>
      </c>
      <c r="G67" s="9">
        <f t="shared" si="16"/>
        <v>1.0365904606568883</v>
      </c>
      <c r="H67" s="9">
        <f t="shared" si="17"/>
        <v>3.50854891478967</v>
      </c>
      <c r="I67" s="9">
        <f t="shared" si="18"/>
        <v>3.9646487174787</v>
      </c>
      <c r="J67" s="9">
        <f t="shared" si="19"/>
        <v>2.160981315935715</v>
      </c>
      <c r="K67" s="11">
        <f t="shared" si="20"/>
        <v>0.29239766081871343</v>
      </c>
      <c r="L67" s="11">
        <f t="shared" si="21"/>
        <v>0.2590673575129534</v>
      </c>
      <c r="M67" s="11">
        <f t="shared" si="22"/>
        <v>0.47169811320754712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-0.27698110920733898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0.22868132628308802</v>
      </c>
      <c r="Q67" s="11">
        <f>2*'OddsRatio_working_3-way'!K67*'OddsRatio_working_3-way'!L67*'OddsRatio_working_3-way'!M67</f>
        <v>7.1462914463465019E-2</v>
      </c>
      <c r="R67" s="11">
        <f t="shared" si="23"/>
        <v>0</v>
      </c>
      <c r="S67" s="11">
        <f t="shared" si="24"/>
        <v>-0.82562066033140424</v>
      </c>
      <c r="T67" s="11">
        <f t="shared" si="25"/>
        <v>-0.2580064563535639</v>
      </c>
      <c r="U67" s="11">
        <f>'OddsRatio_working_3-way'!S67-'OddsRatio_working_3-way'!R67^2/3</f>
        <v>-0.82562066033140424</v>
      </c>
      <c r="V67" s="11">
        <f>'OddsRatio_working_3-way'!S67*'OddsRatio_working_3-way'!R67/3-2*'OddsRatio_working_3-way'!R67^3/27-'OddsRatio_working_3-way'!T67</f>
        <v>0.2580064563535639</v>
      </c>
      <c r="W67" s="11">
        <f>'OddsRatio_working_3-way'!V67^2+4*'OddsRatio_working_3-way'!U67^3/27</f>
        <v>-1.6808059512604334E-2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0.1443739857390588</v>
      </c>
      <c r="Y67" s="11">
        <f>IF('OddsRatio_working_3-way'!W67&gt;=0,IF('OddsRatio_working_3-way'!V67+SQRT('OddsRatio_working_3-way'!W67)&gt;0,0,PI()),ACOS('OddsRatio_working_3-way'!V67/(2*'OddsRatio_working_3-way'!X67)))</f>
        <v>0.46563835534004006</v>
      </c>
      <c r="Z67" s="11">
        <f>'OddsRatio_working_3-way'!X67^(1/3)*COS('OddsRatio_working_3-way'!Y67/3)</f>
        <v>0.51829523032844416</v>
      </c>
      <c r="AA67" s="11">
        <f>'OddsRatio_working_3-way'!X67^(1/3)*COS(('OddsRatio_working_3-way'!Y67+2*PI())/3)</f>
        <v>-0.3293808391179876</v>
      </c>
      <c r="AB67" s="11">
        <f>'OddsRatio_working_3-way'!X67^(1/3)*COS(('OddsRatio_working_3-way'!Y67+4*PI())/3)</f>
        <v>-0.18891439121045647</v>
      </c>
      <c r="AC67" s="11">
        <f>'OddsRatio_working_3-way'!X67^(1/3)*SIN('OddsRatio_working_3-way'!Y67/3)</f>
        <v>8.1098341511523606E-2</v>
      </c>
      <c r="AD67" s="11">
        <f>'OddsRatio_working_3-way'!X67^(1/3)*SIN(('OddsRatio_working_3-way'!Y67+2*PI())/3)</f>
        <v>0.40830766536897772</v>
      </c>
      <c r="AE67" s="11">
        <f>'OddsRatio_working_3-way'!X67^(1/3)*SIN(('OddsRatio_working_3-way'!Y67+4*PI())/3)</f>
        <v>-0.4894060068805014</v>
      </c>
      <c r="AF67" s="11">
        <f>-'OddsRatio_working_3-way'!U67/(3*'OddsRatio_working_3-way'!X67^(1/3))*COS(('OddsRatio_working_3-way'!Y67)/3)</f>
        <v>0.51829523032844416</v>
      </c>
      <c r="AG67" s="11">
        <f>-'OddsRatio_working_3-way'!U67/(3*'OddsRatio_working_3-way'!X67^(1/3))*COS(('OddsRatio_working_3-way'!Y67+2*PI())/3)</f>
        <v>-0.3293808391179876</v>
      </c>
      <c r="AH67" s="11">
        <f>-'OddsRatio_working_3-way'!U67/(3*'OddsRatio_working_3-way'!X67^(1/3))*COS(('OddsRatio_working_3-way'!Y67+4*PI())/3)</f>
        <v>-0.18891439121045647</v>
      </c>
      <c r="AI67" s="11">
        <f>'OddsRatio_working_3-way'!U67/(3*'OddsRatio_working_3-way'!X67^(1/3))*SIN(('OddsRatio_working_3-way'!Y67)/3)</f>
        <v>-8.1098341511523606E-2</v>
      </c>
      <c r="AJ67" s="11">
        <f>'OddsRatio_working_3-way'!U67/(3*'OddsRatio_working_3-way'!X67^(1/3))*SIN(('OddsRatio_working_3-way'!Y67+2*PI())/3)</f>
        <v>-0.40830766536897772</v>
      </c>
      <c r="AK67" s="11">
        <f>'OddsRatio_working_3-way'!U67/(3*'OddsRatio_working_3-way'!X67^(1/3))*SIN(('OddsRatio_working_3-way'!Y67+4*PI())/3)</f>
        <v>0.4894060068805014</v>
      </c>
      <c r="AL67" s="11">
        <f>'OddsRatio_working_3-way'!Z67+'OddsRatio_working_3-way'!AF67</f>
        <v>1.0365904606568883</v>
      </c>
      <c r="AM67" s="11">
        <f>'OddsRatio_working_3-way'!AA67+'OddsRatio_working_3-way'!AG67</f>
        <v>-0.6587616782359752</v>
      </c>
      <c r="AN67" s="11">
        <f>'OddsRatio_working_3-way'!AB67+'OddsRatio_working_3-way'!AH67</f>
        <v>-0.37782878242091295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1.0365904606568883</v>
      </c>
      <c r="AS67" s="11">
        <f>IF(('OddsRatio_working_3-way'!X67=0),IF(Q67&gt;0,-Q67^(1/3),(-Q67)^(1/3)),'OddsRatio_working_3-way'!AM67-'OddsRatio_working_3-way'!R67/3)</f>
        <v>-0.6587616782359752</v>
      </c>
      <c r="AT67" s="11">
        <f>IF(('OddsRatio_working_3-way'!X67=0),IF(Q67&gt;0,-Q67^(1/3),(-Q67)^(1/3)),'OddsRatio_working_3-way'!AN67-'OddsRatio_working_3-way'!R67/3)</f>
        <v>-0.37782878242091295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1.99</v>
      </c>
      <c r="B68" s="4">
        <f>IF('True_Odds_Calculator_3-way'!B69="","",'True_Odds_Calculator_3-way'!B69)</f>
        <v>3.39</v>
      </c>
      <c r="C68" s="4">
        <f>IF('True_Odds_Calculator_3-way'!C69="","",'True_Odds_Calculator_3-way'!C69)</f>
        <v>4.45</v>
      </c>
      <c r="D68" s="9">
        <f t="shared" ref="D68:D131" si="26">(K68/(AR68+K68-(AR68*K68)))</f>
        <v>0.49368220759758047</v>
      </c>
      <c r="E68" s="9">
        <f t="shared" ref="E68:E131" si="27">(L68/(AR68+L68-(AR68*L68)))</f>
        <v>0.28769276278713024</v>
      </c>
      <c r="F68" s="9">
        <f t="shared" ref="F68:F131" si="28">(M68/(AR68+M68-(AR68*M68)))</f>
        <v>0.2186250296152894</v>
      </c>
      <c r="G68" s="9">
        <f t="shared" ref="G68:G131" si="29">AR68</f>
        <v>1.0359541131259191</v>
      </c>
      <c r="H68" s="9">
        <f t="shared" ref="H68:H131" si="30">IF(A68="","",1/D68)</f>
        <v>2.0255945719946604</v>
      </c>
      <c r="I68" s="9">
        <f t="shared" ref="I68:I131" si="31">IF(B68="","",1/E68)</f>
        <v>3.4759303303709466</v>
      </c>
      <c r="J68" s="9">
        <f t="shared" ref="J68:J131" si="32">IF(C68="","",1/F68)</f>
        <v>4.574041690284421</v>
      </c>
      <c r="K68" s="11">
        <f t="shared" ref="K68:K131" si="33">1/A68</f>
        <v>0.50251256281407031</v>
      </c>
      <c r="L68" s="11">
        <f t="shared" ref="L68:L131" si="34">1/B68</f>
        <v>0.29498525073746312</v>
      </c>
      <c r="M68" s="11">
        <f t="shared" ref="M68:M131" si="35">1/C68</f>
        <v>0.2247191011235955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-0.27191890645431616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0.22751389108880055</v>
      </c>
      <c r="Q68" s="11">
        <f>2*'OddsRatio_working_3-way'!K68*'OddsRatio_working_3-way'!L68*'OddsRatio_working_3-way'!M68</f>
        <v>6.6621930040644359E-2</v>
      </c>
      <c r="R68" s="11">
        <f t="shared" ref="R68:R131" si="36">O68/N68</f>
        <v>0</v>
      </c>
      <c r="S68" s="11">
        <f t="shared" ref="S68:S131" si="37">P68/N68</f>
        <v>-0.83669758037594977</v>
      </c>
      <c r="T68" s="11">
        <f t="shared" ref="T68:T131" si="38">Q68/N68</f>
        <v>-0.24500661211594421</v>
      </c>
      <c r="U68" s="11">
        <f>'OddsRatio_working_3-way'!S68-'OddsRatio_working_3-way'!R68^2/3</f>
        <v>-0.83669758037594977</v>
      </c>
      <c r="V68" s="11">
        <f>'OddsRatio_working_3-way'!S68*'OddsRatio_working_3-way'!R68/3-2*'OddsRatio_working_3-way'!R68^3/27-'OddsRatio_working_3-way'!T68</f>
        <v>0.24500661211594421</v>
      </c>
      <c r="W68" s="11">
        <f>'OddsRatio_working_3-way'!V68^2+4*'OddsRatio_working_3-way'!U68^3/27</f>
        <v>-2.6748187453784912E-2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0.14728919464298598</v>
      </c>
      <c r="Y68" s="11">
        <f>IF('OddsRatio_working_3-way'!W68&gt;=0,IF('OddsRatio_working_3-way'!V68+SQRT('OddsRatio_working_3-way'!W68)&gt;0,0,PI()),ACOS('OddsRatio_working_3-way'!V68/(2*'OddsRatio_working_3-way'!X68)))</f>
        <v>0.58859855380644988</v>
      </c>
      <c r="Z68" s="11">
        <f>'OddsRatio_working_3-way'!X68^(1/3)*COS('OddsRatio_working_3-way'!Y68/3)</f>
        <v>0.51797705656295956</v>
      </c>
      <c r="AA68" s="11">
        <f>'OddsRatio_working_3-way'!X68^(1/3)*COS(('OddsRatio_working_3-way'!Y68+2*PI())/3)</f>
        <v>-0.34814693646470668</v>
      </c>
      <c r="AB68" s="11">
        <f>'OddsRatio_working_3-way'!X68^(1/3)*COS(('OddsRatio_working_3-way'!Y68+4*PI())/3)</f>
        <v>-0.16983012009825274</v>
      </c>
      <c r="AC68" s="11">
        <f>'OddsRatio_working_3-way'!X68^(1/3)*SIN('OddsRatio_working_3-way'!Y68/3)</f>
        <v>0.10295126193020923</v>
      </c>
      <c r="AD68" s="11">
        <f>'OddsRatio_working_3-way'!X68^(1/3)*SIN(('OddsRatio_working_3-way'!Y68+2*PI())/3)</f>
        <v>0.39710565859590746</v>
      </c>
      <c r="AE68" s="11">
        <f>'OddsRatio_working_3-way'!X68^(1/3)*SIN(('OddsRatio_working_3-way'!Y68+4*PI())/3)</f>
        <v>-0.50005692052611672</v>
      </c>
      <c r="AF68" s="11">
        <f>-'OddsRatio_working_3-way'!U68/(3*'OddsRatio_working_3-way'!X68^(1/3))*COS(('OddsRatio_working_3-way'!Y68)/3)</f>
        <v>0.51797705656295956</v>
      </c>
      <c r="AG68" s="11">
        <f>-'OddsRatio_working_3-way'!U68/(3*'OddsRatio_working_3-way'!X68^(1/3))*COS(('OddsRatio_working_3-way'!Y68+2*PI())/3)</f>
        <v>-0.34814693646470668</v>
      </c>
      <c r="AH68" s="11">
        <f>-'OddsRatio_working_3-way'!U68/(3*'OddsRatio_working_3-way'!X68^(1/3))*COS(('OddsRatio_working_3-way'!Y68+4*PI())/3)</f>
        <v>-0.16983012009825274</v>
      </c>
      <c r="AI68" s="11">
        <f>'OddsRatio_working_3-way'!U68/(3*'OddsRatio_working_3-way'!X68^(1/3))*SIN(('OddsRatio_working_3-way'!Y68)/3)</f>
        <v>-0.10295126193020923</v>
      </c>
      <c r="AJ68" s="11">
        <f>'OddsRatio_working_3-way'!U68/(3*'OddsRatio_working_3-way'!X68^(1/3))*SIN(('OddsRatio_working_3-way'!Y68+2*PI())/3)</f>
        <v>-0.39710565859590746</v>
      </c>
      <c r="AK68" s="11">
        <f>'OddsRatio_working_3-way'!U68/(3*'OddsRatio_working_3-way'!X68^(1/3))*SIN(('OddsRatio_working_3-way'!Y68+4*PI())/3)</f>
        <v>0.50005692052611672</v>
      </c>
      <c r="AL68" s="11">
        <f>'OddsRatio_working_3-way'!Z68+'OddsRatio_working_3-way'!AF68</f>
        <v>1.0359541131259191</v>
      </c>
      <c r="AM68" s="11">
        <f>'OddsRatio_working_3-way'!AA68+'OddsRatio_working_3-way'!AG68</f>
        <v>-0.69629387292941336</v>
      </c>
      <c r="AN68" s="11">
        <f>'OddsRatio_working_3-way'!AB68+'OddsRatio_working_3-way'!AH68</f>
        <v>-0.33966024019650548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1.0359541131259191</v>
      </c>
      <c r="AS68" s="11">
        <f>IF(('OddsRatio_working_3-way'!X68=0),IF(Q68&gt;0,-Q68^(1/3),(-Q68)^(1/3)),'OddsRatio_working_3-way'!AM68-'OddsRatio_working_3-way'!R68/3)</f>
        <v>-0.69629387292941336</v>
      </c>
      <c r="AT68" s="11">
        <f>IF(('OddsRatio_working_3-way'!X68=0),IF(Q68&gt;0,-Q68^(1/3),(-Q68)^(1/3)),'OddsRatio_working_3-way'!AN68-'OddsRatio_working_3-way'!R68/3)</f>
        <v>-0.33966024019650548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2.37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3.23</v>
      </c>
      <c r="D69" s="9">
        <f t="shared" si="26"/>
        <v>0.41374997471482478</v>
      </c>
      <c r="E69" s="9">
        <f t="shared" si="27"/>
        <v>0.2838036375238735</v>
      </c>
      <c r="F69" s="9">
        <f t="shared" si="28"/>
        <v>0.30244638776130167</v>
      </c>
      <c r="G69" s="9">
        <f t="shared" si="29"/>
        <v>1.0342471362819321</v>
      </c>
      <c r="H69" s="9">
        <f t="shared" si="30"/>
        <v>2.4169185767062471</v>
      </c>
      <c r="I69" s="9">
        <f t="shared" si="31"/>
        <v>3.5235630125279145</v>
      </c>
      <c r="J69" s="9">
        <f t="shared" si="32"/>
        <v>3.3063711139087077</v>
      </c>
      <c r="K69" s="11">
        <f t="shared" si="33"/>
        <v>0.42194092827004215</v>
      </c>
      <c r="L69" s="11">
        <f t="shared" si="34"/>
        <v>0.29069767441860467</v>
      </c>
      <c r="M69" s="11">
        <f t="shared" si="35"/>
        <v>0.30959752321981426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-0.28307788727563599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0.22936525368556548</v>
      </c>
      <c r="Q69" s="11">
        <f>2*'OddsRatio_working_3-way'!K69*'OddsRatio_working_3-way'!L69*'OddsRatio_working_3-way'!M69</f>
        <v>7.5948759498531609E-2</v>
      </c>
      <c r="R69" s="11">
        <f t="shared" si="36"/>
        <v>0</v>
      </c>
      <c r="S69" s="11">
        <f t="shared" si="37"/>
        <v>-0.81025492981099601</v>
      </c>
      <c r="T69" s="11">
        <f t="shared" si="38"/>
        <v>-0.26829633437450195</v>
      </c>
      <c r="U69" s="11">
        <f>'OddsRatio_working_3-way'!S69-'OddsRatio_working_3-way'!R69^2/3</f>
        <v>-0.81025492981099601</v>
      </c>
      <c r="V69" s="11">
        <f>'OddsRatio_working_3-way'!S69*'OddsRatio_working_3-way'!R69/3-2*'OddsRatio_working_3-way'!R69^3/27-'OddsRatio_working_3-way'!T69</f>
        <v>0.26829633437450195</v>
      </c>
      <c r="W69" s="11">
        <f>'OddsRatio_working_3-way'!V69^2+4*'OddsRatio_working_3-way'!U69^3/27</f>
        <v>-6.8234378926614325E-3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0.14036235333188168</v>
      </c>
      <c r="Y69" s="11">
        <f>IF('OddsRatio_working_3-way'!W69&gt;=0,IF('OddsRatio_working_3-way'!V69+SQRT('OddsRatio_working_3-way'!W69)&gt;0,0,PI()),ACOS('OddsRatio_working_3-way'!V69/(2*'OddsRatio_working_3-way'!X69)))</f>
        <v>0.29867388161622443</v>
      </c>
      <c r="Z69" s="11">
        <f>'OddsRatio_working_3-way'!X69^(1/3)*COS('OddsRatio_working_3-way'!Y69/3)</f>
        <v>0.51712356814096605</v>
      </c>
      <c r="AA69" s="11">
        <f>'OddsRatio_working_3-way'!X69^(1/3)*COS(('OddsRatio_working_3-way'!Y69+2*PI())/3)</f>
        <v>-0.30329593106822728</v>
      </c>
      <c r="AB69" s="11">
        <f>'OddsRatio_working_3-way'!X69^(1/3)*COS(('OddsRatio_working_3-way'!Y69+4*PI())/3)</f>
        <v>-0.21382763707273894</v>
      </c>
      <c r="AC69" s="11">
        <f>'OddsRatio_working_3-way'!X69^(1/3)*SIN('OddsRatio_working_3-way'!Y69/3)</f>
        <v>5.1654543622231791E-2</v>
      </c>
      <c r="AD69" s="11">
        <f>'OddsRatio_working_3-way'!X69^(1/3)*SIN(('OddsRatio_working_3-way'!Y69+2*PI())/3)</f>
        <v>0.42201487509461388</v>
      </c>
      <c r="AE69" s="11">
        <f>'OddsRatio_working_3-way'!X69^(1/3)*SIN(('OddsRatio_working_3-way'!Y69+4*PI())/3)</f>
        <v>-0.47366941871684565</v>
      </c>
      <c r="AF69" s="11">
        <f>-'OddsRatio_working_3-way'!U69/(3*'OddsRatio_working_3-way'!X69^(1/3))*COS(('OddsRatio_working_3-way'!Y69)/3)</f>
        <v>0.51712356814096594</v>
      </c>
      <c r="AG69" s="11">
        <f>-'OddsRatio_working_3-way'!U69/(3*'OddsRatio_working_3-way'!X69^(1/3))*COS(('OddsRatio_working_3-way'!Y69+2*PI())/3)</f>
        <v>-0.30329593106822722</v>
      </c>
      <c r="AH69" s="11">
        <f>-'OddsRatio_working_3-way'!U69/(3*'OddsRatio_working_3-way'!X69^(1/3))*COS(('OddsRatio_working_3-way'!Y69+4*PI())/3)</f>
        <v>-0.21382763707273889</v>
      </c>
      <c r="AI69" s="11">
        <f>'OddsRatio_working_3-way'!U69/(3*'OddsRatio_working_3-way'!X69^(1/3))*SIN(('OddsRatio_working_3-way'!Y69)/3)</f>
        <v>-5.1654543622231777E-2</v>
      </c>
      <c r="AJ69" s="11">
        <f>'OddsRatio_working_3-way'!U69/(3*'OddsRatio_working_3-way'!X69^(1/3))*SIN(('OddsRatio_working_3-way'!Y69+2*PI())/3)</f>
        <v>-0.42201487509461377</v>
      </c>
      <c r="AK69" s="11">
        <f>'OddsRatio_working_3-way'!U69/(3*'OddsRatio_working_3-way'!X69^(1/3))*SIN(('OddsRatio_working_3-way'!Y69+4*PI())/3)</f>
        <v>0.47366941871684554</v>
      </c>
      <c r="AL69" s="11">
        <f>'OddsRatio_working_3-way'!Z69+'OddsRatio_working_3-way'!AF69</f>
        <v>1.0342471362819321</v>
      </c>
      <c r="AM69" s="11">
        <f>'OddsRatio_working_3-way'!AA69+'OddsRatio_working_3-way'!AG69</f>
        <v>-0.60659186213645455</v>
      </c>
      <c r="AN69" s="11">
        <f>'OddsRatio_working_3-way'!AB69+'OddsRatio_working_3-way'!AH69</f>
        <v>-0.42765527414547783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1.0342471362819321</v>
      </c>
      <c r="AS69" s="11">
        <f>IF(('OddsRatio_working_3-way'!X69=0),IF(Q69&gt;0,-Q69^(1/3),(-Q69)^(1/3)),'OddsRatio_working_3-way'!AM69-'OddsRatio_working_3-way'!R69/3)</f>
        <v>-0.60659186213645455</v>
      </c>
      <c r="AT69" s="11">
        <f>IF(('OddsRatio_working_3-way'!X69=0),IF(Q69&gt;0,-Q69^(1/3),(-Q69)^(1/3)),'OddsRatio_working_3-way'!AN69-'OddsRatio_working_3-way'!R69/3)</f>
        <v>-0.42765527414547783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2.11</v>
      </c>
      <c r="B70" s="4">
        <f>IF('True_Odds_Calculator_3-way'!B71="","",'True_Odds_Calculator_3-way'!B71)</f>
        <v>3.04</v>
      </c>
      <c r="C70" s="4">
        <f>IF('True_Odds_Calculator_3-way'!C71="","",'True_Odds_Calculator_3-way'!C71)</f>
        <v>4.3099999999999996</v>
      </c>
      <c r="D70" s="9">
        <f t="shared" si="26"/>
        <v>0.46042715805390105</v>
      </c>
      <c r="E70" s="9">
        <f t="shared" si="27"/>
        <v>0.31708231522515778</v>
      </c>
      <c r="F70" s="9">
        <f t="shared" si="28"/>
        <v>0.222490526720941</v>
      </c>
      <c r="G70" s="9">
        <f t="shared" si="29"/>
        <v>1.0557623522155337</v>
      </c>
      <c r="H70" s="9">
        <f t="shared" si="30"/>
        <v>2.1718962109592423</v>
      </c>
      <c r="I70" s="9">
        <f t="shared" si="31"/>
        <v>3.1537551985196886</v>
      </c>
      <c r="J70" s="9">
        <f t="shared" si="32"/>
        <v>4.4945733858334167</v>
      </c>
      <c r="K70" s="11">
        <f t="shared" si="33"/>
        <v>0.47393364928909953</v>
      </c>
      <c r="L70" s="11">
        <f t="shared" si="34"/>
        <v>0.32894736842105265</v>
      </c>
      <c r="M70" s="11">
        <f t="shared" si="35"/>
        <v>0.23201856148491881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-0.27111143199263354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0.23366798253812912</v>
      </c>
      <c r="Q70" s="11">
        <f>2*'OddsRatio_working_3-way'!K70*'OddsRatio_working_3-way'!L70*'OddsRatio_working_3-way'!M70</f>
        <v>7.2343028649575591E-2</v>
      </c>
      <c r="R70" s="11">
        <f t="shared" si="36"/>
        <v>0</v>
      </c>
      <c r="S70" s="11">
        <f t="shared" si="37"/>
        <v>-0.86188907941173865</v>
      </c>
      <c r="T70" s="11">
        <f t="shared" si="38"/>
        <v>-0.26683872427608013</v>
      </c>
      <c r="U70" s="11">
        <f>'OddsRatio_working_3-way'!S70-'OddsRatio_working_3-way'!R70^2/3</f>
        <v>-0.86188907941173865</v>
      </c>
      <c r="V70" s="11">
        <f>'OddsRatio_working_3-way'!S70*'OddsRatio_working_3-way'!R70/3-2*'OddsRatio_working_3-way'!R70^3/27-'OddsRatio_working_3-way'!T70</f>
        <v>0.26683872427608013</v>
      </c>
      <c r="W70" s="11">
        <f>'OddsRatio_working_3-way'!V70^2+4*'OddsRatio_working_3-way'!U70^3/27</f>
        <v>-2.3649940142627515E-2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0.15399094528243651</v>
      </c>
      <c r="Y70" s="11">
        <f>IF('OddsRatio_working_3-way'!W70&gt;=0,IF('OddsRatio_working_3-way'!V70+SQRT('OddsRatio_working_3-way'!W70)&gt;0,0,PI()),ACOS('OddsRatio_working_3-way'!V70/(2*'OddsRatio_working_3-way'!X70)))</f>
        <v>0.5228281956060179</v>
      </c>
      <c r="Z70" s="11">
        <f>'OddsRatio_working_3-way'!X70^(1/3)*COS('OddsRatio_working_3-way'!Y70/3)</f>
        <v>0.52788117610776686</v>
      </c>
      <c r="AA70" s="11">
        <f>'OddsRatio_working_3-way'!X70^(1/3)*COS(('OddsRatio_working_3-way'!Y70+2*PI())/3)</f>
        <v>-0.34442889643618974</v>
      </c>
      <c r="AB70" s="11">
        <f>'OddsRatio_working_3-way'!X70^(1/3)*COS(('OddsRatio_working_3-way'!Y70+4*PI())/3)</f>
        <v>-0.18345227967157723</v>
      </c>
      <c r="AC70" s="11">
        <f>'OddsRatio_working_3-way'!X70^(1/3)*SIN('OddsRatio_working_3-way'!Y70/3)</f>
        <v>9.2939893022284267E-2</v>
      </c>
      <c r="AD70" s="11">
        <f>'OddsRatio_working_3-way'!X70^(1/3)*SIN(('OddsRatio_working_3-way'!Y70+2*PI())/3)</f>
        <v>0.41068856217779104</v>
      </c>
      <c r="AE70" s="11">
        <f>'OddsRatio_working_3-way'!X70^(1/3)*SIN(('OddsRatio_working_3-way'!Y70+4*PI())/3)</f>
        <v>-0.50362845520007526</v>
      </c>
      <c r="AF70" s="11">
        <f>-'OddsRatio_working_3-way'!U70/(3*'OddsRatio_working_3-way'!X70^(1/3))*COS(('OddsRatio_working_3-way'!Y70)/3)</f>
        <v>0.52788117610776697</v>
      </c>
      <c r="AG70" s="11">
        <f>-'OddsRatio_working_3-way'!U70/(3*'OddsRatio_working_3-way'!X70^(1/3))*COS(('OddsRatio_working_3-way'!Y70+2*PI())/3)</f>
        <v>-0.34442889643618979</v>
      </c>
      <c r="AH70" s="11">
        <f>-'OddsRatio_working_3-way'!U70/(3*'OddsRatio_working_3-way'!X70^(1/3))*COS(('OddsRatio_working_3-way'!Y70+4*PI())/3)</f>
        <v>-0.18345227967157726</v>
      </c>
      <c r="AI70" s="11">
        <f>'OddsRatio_working_3-way'!U70/(3*'OddsRatio_working_3-way'!X70^(1/3))*SIN(('OddsRatio_working_3-way'!Y70)/3)</f>
        <v>-9.2939893022284281E-2</v>
      </c>
      <c r="AJ70" s="11">
        <f>'OddsRatio_working_3-way'!U70/(3*'OddsRatio_working_3-way'!X70^(1/3))*SIN(('OddsRatio_working_3-way'!Y70+2*PI())/3)</f>
        <v>-0.41068856217779109</v>
      </c>
      <c r="AK70" s="11">
        <f>'OddsRatio_working_3-way'!U70/(3*'OddsRatio_working_3-way'!X70^(1/3))*SIN(('OddsRatio_working_3-way'!Y70+4*PI())/3)</f>
        <v>0.50362845520007538</v>
      </c>
      <c r="AL70" s="11">
        <f>'OddsRatio_working_3-way'!Z70+'OddsRatio_working_3-way'!AF70</f>
        <v>1.0557623522155337</v>
      </c>
      <c r="AM70" s="11">
        <f>'OddsRatio_working_3-way'!AA70+'OddsRatio_working_3-way'!AG70</f>
        <v>-0.68885779287237958</v>
      </c>
      <c r="AN70" s="11">
        <f>'OddsRatio_working_3-way'!AB70+'OddsRatio_working_3-way'!AH70</f>
        <v>-0.36690455934315447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1.0557623522155337</v>
      </c>
      <c r="AS70" s="11">
        <f>IF(('OddsRatio_working_3-way'!X70=0),IF(Q70&gt;0,-Q70^(1/3),(-Q70)^(1/3)),'OddsRatio_working_3-way'!AM70-'OddsRatio_working_3-way'!R70/3)</f>
        <v>-0.68885779287237958</v>
      </c>
      <c r="AT70" s="11">
        <f>IF(('OddsRatio_working_3-way'!X70=0),IF(Q70&gt;0,-Q70^(1/3),(-Q70)^(1/3)),'OddsRatio_working_3-way'!AN70-'OddsRatio_working_3-way'!R70/3)</f>
        <v>-0.36690455934315447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2.8</v>
      </c>
      <c r="B71" s="4">
        <f>IF('True_Odds_Calculator_3-way'!B72="","",'True_Odds_Calculator_3-way'!B72)</f>
        <v>2.95</v>
      </c>
      <c r="C71" s="4">
        <f>IF('True_Odds_Calculator_3-way'!C72="","",'True_Odds_Calculator_3-way'!C72)</f>
        <v>2.97</v>
      </c>
      <c r="D71" s="9">
        <f t="shared" si="26"/>
        <v>0.34600354299794728</v>
      </c>
      <c r="E71" s="9">
        <f t="shared" si="27"/>
        <v>0.32812104303046857</v>
      </c>
      <c r="F71" s="9">
        <f t="shared" si="28"/>
        <v>0.32587541397158398</v>
      </c>
      <c r="G71" s="9">
        <f t="shared" si="29"/>
        <v>1.0500798976017882</v>
      </c>
      <c r="H71" s="9">
        <f t="shared" si="30"/>
        <v>2.8901438156832189</v>
      </c>
      <c r="I71" s="9">
        <f t="shared" si="31"/>
        <v>3.0476558003234868</v>
      </c>
      <c r="J71" s="9">
        <f t="shared" si="32"/>
        <v>3.0686573982755232</v>
      </c>
      <c r="K71" s="11">
        <f t="shared" si="33"/>
        <v>0.35714285714285715</v>
      </c>
      <c r="L71" s="11">
        <f t="shared" si="34"/>
        <v>0.33898305084745761</v>
      </c>
      <c r="M71" s="11">
        <f t="shared" si="35"/>
        <v>0.33670033670033667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-0.28186220559101904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0.23316294502735185</v>
      </c>
      <c r="Q71" s="11">
        <f>2*'OddsRatio_working_3-way'!K71*'OddsRatio_working_3-way'!L71*'OddsRatio_working_3-way'!M71</f>
        <v>8.15255052543188E-2</v>
      </c>
      <c r="R71" s="11">
        <f t="shared" si="36"/>
        <v>0</v>
      </c>
      <c r="S71" s="11">
        <f t="shared" si="37"/>
        <v>-0.82722316224854342</v>
      </c>
      <c r="T71" s="11">
        <f t="shared" si="38"/>
        <v>-0.28923886791907105</v>
      </c>
      <c r="U71" s="11">
        <f>'OddsRatio_working_3-way'!S71-'OddsRatio_working_3-way'!R71^2/3</f>
        <v>-0.82722316224854342</v>
      </c>
      <c r="V71" s="11">
        <f>'OddsRatio_working_3-way'!S71*'OddsRatio_working_3-way'!R71/3-2*'OddsRatio_working_3-way'!R71^3/27-'OddsRatio_working_3-way'!T71</f>
        <v>0.28923886791907105</v>
      </c>
      <c r="W71" s="11">
        <f>'OddsRatio_working_3-way'!V71^2+4*'OddsRatio_working_3-way'!U71^3/27</f>
        <v>-2.0269772471824543E-4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0.14479452720996058</v>
      </c>
      <c r="Y71" s="11">
        <f>IF('OddsRatio_working_3-way'!W71&gt;=0,IF('OddsRatio_working_3-way'!V71+SQRT('OddsRatio_working_3-way'!W71)&gt;0,0,PI()),ACOS('OddsRatio_working_3-way'!V71/(2*'OddsRatio_working_3-way'!X71)))</f>
        <v>4.918327010456558E-2</v>
      </c>
      <c r="Z71" s="11">
        <f>'OddsRatio_working_3-way'!X71^(1/3)*COS('OddsRatio_working_3-way'!Y71/3)</f>
        <v>0.52503994880089411</v>
      </c>
      <c r="AA71" s="11">
        <f>'OddsRatio_working_3-way'!X71^(1/3)*COS(('OddsRatio_working_3-way'!Y71+2*PI())/3)</f>
        <v>-0.26997515276864903</v>
      </c>
      <c r="AB71" s="11">
        <f>'OddsRatio_working_3-way'!X71^(1/3)*COS(('OddsRatio_working_3-way'!Y71+4*PI())/3)</f>
        <v>-0.25506479603224524</v>
      </c>
      <c r="AC71" s="11">
        <f>'OddsRatio_working_3-way'!X71^(1/3)*SIN('OddsRatio_working_3-way'!Y71/3)</f>
        <v>8.6084984754762651E-3</v>
      </c>
      <c r="AD71" s="11">
        <f>'OddsRatio_working_3-way'!X71^(1/3)*SIN(('OddsRatio_working_3-way'!Y71+2*PI())/3)</f>
        <v>0.4503936844255173</v>
      </c>
      <c r="AE71" s="11">
        <f>'OddsRatio_working_3-way'!X71^(1/3)*SIN(('OddsRatio_working_3-way'!Y71+4*PI())/3)</f>
        <v>-0.45900218290099337</v>
      </c>
      <c r="AF71" s="11">
        <f>-'OddsRatio_working_3-way'!U71/(3*'OddsRatio_working_3-way'!X71^(1/3))*COS(('OddsRatio_working_3-way'!Y71)/3)</f>
        <v>0.52503994880089411</v>
      </c>
      <c r="AG71" s="11">
        <f>-'OddsRatio_working_3-way'!U71/(3*'OddsRatio_working_3-way'!X71^(1/3))*COS(('OddsRatio_working_3-way'!Y71+2*PI())/3)</f>
        <v>-0.26997515276864903</v>
      </c>
      <c r="AH71" s="11">
        <f>-'OddsRatio_working_3-way'!U71/(3*'OddsRatio_working_3-way'!X71^(1/3))*COS(('OddsRatio_working_3-way'!Y71+4*PI())/3)</f>
        <v>-0.25506479603224524</v>
      </c>
      <c r="AI71" s="11">
        <f>'OddsRatio_working_3-way'!U71/(3*'OddsRatio_working_3-way'!X71^(1/3))*SIN(('OddsRatio_working_3-way'!Y71)/3)</f>
        <v>-8.6084984754762651E-3</v>
      </c>
      <c r="AJ71" s="11">
        <f>'OddsRatio_working_3-way'!U71/(3*'OddsRatio_working_3-way'!X71^(1/3))*SIN(('OddsRatio_working_3-way'!Y71+2*PI())/3)</f>
        <v>-0.4503936844255173</v>
      </c>
      <c r="AK71" s="11">
        <f>'OddsRatio_working_3-way'!U71/(3*'OddsRatio_working_3-way'!X71^(1/3))*SIN(('OddsRatio_working_3-way'!Y71+4*PI())/3)</f>
        <v>0.45900218290099337</v>
      </c>
      <c r="AL71" s="11">
        <f>'OddsRatio_working_3-way'!Z71+'OddsRatio_working_3-way'!AF71</f>
        <v>1.0500798976017882</v>
      </c>
      <c r="AM71" s="11">
        <f>'OddsRatio_working_3-way'!AA71+'OddsRatio_working_3-way'!AG71</f>
        <v>-0.53995030553729806</v>
      </c>
      <c r="AN71" s="11">
        <f>'OddsRatio_working_3-way'!AB71+'OddsRatio_working_3-way'!AH71</f>
        <v>-0.51012959206449049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1.0500798976017882</v>
      </c>
      <c r="AS71" s="11">
        <f>IF(('OddsRatio_working_3-way'!X71=0),IF(Q71&gt;0,-Q71^(1/3),(-Q71)^(1/3)),'OddsRatio_working_3-way'!AM71-'OddsRatio_working_3-way'!R71/3)</f>
        <v>-0.53995030553729806</v>
      </c>
      <c r="AT71" s="11">
        <f>IF(('OddsRatio_working_3-way'!X71=0),IF(Q71&gt;0,-Q71^(1/3),(-Q71)^(1/3)),'OddsRatio_working_3-way'!AN71-'OddsRatio_working_3-way'!R71/3)</f>
        <v>-0.51012959206449049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1.87</v>
      </c>
      <c r="B72" s="4">
        <f>IF('True_Odds_Calculator_3-way'!B73="","",'True_Odds_Calculator_3-way'!B73)</f>
        <v>3.22</v>
      </c>
      <c r="C72" s="4">
        <f>IF('True_Odds_Calculator_3-way'!C73="","",'True_Odds_Calculator_3-way'!C73)</f>
        <v>5.24</v>
      </c>
      <c r="D72" s="9">
        <f t="shared" si="26"/>
        <v>0.52004693212446318</v>
      </c>
      <c r="E72" s="9">
        <f t="shared" si="27"/>
        <v>0.29806305384515369</v>
      </c>
      <c r="F72" s="9">
        <f t="shared" si="28"/>
        <v>0.18189001403038343</v>
      </c>
      <c r="G72" s="9">
        <f t="shared" si="29"/>
        <v>1.0608084749327114</v>
      </c>
      <c r="H72" s="9">
        <f t="shared" si="30"/>
        <v>1.9229033731914591</v>
      </c>
      <c r="I72" s="9">
        <f t="shared" si="31"/>
        <v>3.354994814350619</v>
      </c>
      <c r="J72" s="9">
        <f t="shared" si="32"/>
        <v>5.4978279337146958</v>
      </c>
      <c r="K72" s="11">
        <f t="shared" si="33"/>
        <v>0.53475935828876997</v>
      </c>
      <c r="L72" s="11">
        <f t="shared" si="34"/>
        <v>0.3105590062111801</v>
      </c>
      <c r="M72" s="11">
        <f t="shared" si="35"/>
        <v>0.19083969465648853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-0.25954299892723609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0.23231390736906044</v>
      </c>
      <c r="Q72" s="11">
        <f>2*'OddsRatio_working_3-way'!K72*'OddsRatio_working_3-way'!L72*'OddsRatio_working_3-way'!M72</f>
        <v>6.3387150714614038E-2</v>
      </c>
      <c r="R72" s="11">
        <f t="shared" si="36"/>
        <v>0</v>
      </c>
      <c r="S72" s="11">
        <f t="shared" si="37"/>
        <v>-0.89508832189378595</v>
      </c>
      <c r="T72" s="11">
        <f t="shared" si="38"/>
        <v>-0.24422600870226086</v>
      </c>
      <c r="U72" s="11">
        <f>'OddsRatio_working_3-way'!S72-'OddsRatio_working_3-way'!R72^2/3</f>
        <v>-0.89508832189378595</v>
      </c>
      <c r="V72" s="11">
        <f>'OddsRatio_working_3-way'!S72*'OddsRatio_working_3-way'!R72/3-2*'OddsRatio_working_3-way'!R72^3/27-'OddsRatio_working_3-way'!T72</f>
        <v>0.24422600870226086</v>
      </c>
      <c r="W72" s="11">
        <f>'OddsRatio_working_3-way'!V72^2+4*'OddsRatio_working_3-way'!U72^3/27</f>
        <v>-4.6595084833456688E-2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0.16297348569636524</v>
      </c>
      <c r="Y72" s="11">
        <f>IF('OddsRatio_working_3-way'!W72&gt;=0,IF('OddsRatio_working_3-way'!V72+SQRT('OddsRatio_working_3-way'!W72)&gt;0,0,PI()),ACOS('OddsRatio_working_3-way'!V72/(2*'OddsRatio_working_3-way'!X72)))</f>
        <v>0.72381997457675396</v>
      </c>
      <c r="Z72" s="11">
        <f>'OddsRatio_working_3-way'!X72^(1/3)*COS('OddsRatio_working_3-way'!Y72/3)</f>
        <v>0.53040423746635568</v>
      </c>
      <c r="AA72" s="11">
        <f>'OddsRatio_working_3-way'!X72^(1/3)*COS(('OddsRatio_working_3-way'!Y72+2*PI())/3)</f>
        <v>-0.37823127042311494</v>
      </c>
      <c r="AB72" s="11">
        <f>'OddsRatio_working_3-way'!X72^(1/3)*COS(('OddsRatio_working_3-way'!Y72+4*PI())/3)</f>
        <v>-0.1521729670432409</v>
      </c>
      <c r="AC72" s="11">
        <f>'OddsRatio_working_3-way'!X72^(1/3)*SIN('OddsRatio_working_3-way'!Y72/3)</f>
        <v>0.1305148223089205</v>
      </c>
      <c r="AD72" s="11">
        <f>'OddsRatio_working_3-way'!X72^(1/3)*SIN(('OddsRatio_working_3-way'!Y72+2*PI())/3)</f>
        <v>0.39408613276631776</v>
      </c>
      <c r="AE72" s="11">
        <f>'OddsRatio_working_3-way'!X72^(1/3)*SIN(('OddsRatio_working_3-way'!Y72+4*PI())/3)</f>
        <v>-0.52460095507523818</v>
      </c>
      <c r="AF72" s="11">
        <f>-'OddsRatio_working_3-way'!U72/(3*'OddsRatio_working_3-way'!X72^(1/3))*COS(('OddsRatio_working_3-way'!Y72)/3)</f>
        <v>0.53040423746635568</v>
      </c>
      <c r="AG72" s="11">
        <f>-'OddsRatio_working_3-way'!U72/(3*'OddsRatio_working_3-way'!X72^(1/3))*COS(('OddsRatio_working_3-way'!Y72+2*PI())/3)</f>
        <v>-0.37823127042311494</v>
      </c>
      <c r="AH72" s="11">
        <f>-'OddsRatio_working_3-way'!U72/(3*'OddsRatio_working_3-way'!X72^(1/3))*COS(('OddsRatio_working_3-way'!Y72+4*PI())/3)</f>
        <v>-0.1521729670432409</v>
      </c>
      <c r="AI72" s="11">
        <f>'OddsRatio_working_3-way'!U72/(3*'OddsRatio_working_3-way'!X72^(1/3))*SIN(('OddsRatio_working_3-way'!Y72)/3)</f>
        <v>-0.1305148223089205</v>
      </c>
      <c r="AJ72" s="11">
        <f>'OddsRatio_working_3-way'!U72/(3*'OddsRatio_working_3-way'!X72^(1/3))*SIN(('OddsRatio_working_3-way'!Y72+2*PI())/3)</f>
        <v>-0.39408613276631776</v>
      </c>
      <c r="AK72" s="11">
        <f>'OddsRatio_working_3-way'!U72/(3*'OddsRatio_working_3-way'!X72^(1/3))*SIN(('OddsRatio_working_3-way'!Y72+4*PI())/3)</f>
        <v>0.52460095507523818</v>
      </c>
      <c r="AL72" s="11">
        <f>'OddsRatio_working_3-way'!Z72+'OddsRatio_working_3-way'!AF72</f>
        <v>1.0608084749327114</v>
      </c>
      <c r="AM72" s="11">
        <f>'OddsRatio_working_3-way'!AA72+'OddsRatio_working_3-way'!AG72</f>
        <v>-0.75646254084622988</v>
      </c>
      <c r="AN72" s="11">
        <f>'OddsRatio_working_3-way'!AB72+'OddsRatio_working_3-way'!AH72</f>
        <v>-0.30434593408648181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1.0608084749327114</v>
      </c>
      <c r="AS72" s="11">
        <f>IF(('OddsRatio_working_3-way'!X72=0),IF(Q72&gt;0,-Q72^(1/3),(-Q72)^(1/3)),'OddsRatio_working_3-way'!AM72-'OddsRatio_working_3-way'!R72/3)</f>
        <v>-0.75646254084622988</v>
      </c>
      <c r="AT72" s="11">
        <f>IF(('OddsRatio_working_3-way'!X72=0),IF(Q72&gt;0,-Q72^(1/3),(-Q72)^(1/3)),'OddsRatio_working_3-way'!AN72-'OddsRatio_working_3-way'!R72/3)</f>
        <v>-0.30434593408648181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2.87</v>
      </c>
      <c r="B73" s="4">
        <f>IF('True_Odds_Calculator_3-way'!B74="","",'True_Odds_Calculator_3-way'!B74)</f>
        <v>3.56</v>
      </c>
      <c r="C73" s="4">
        <f>IF('True_Odds_Calculator_3-way'!C74="","",'True_Odds_Calculator_3-way'!C74)</f>
        <v>2.5099999999999998</v>
      </c>
      <c r="D73" s="9">
        <f t="shared" si="26"/>
        <v>0.33901416781290067</v>
      </c>
      <c r="E73" s="9">
        <f t="shared" si="27"/>
        <v>0.2725428328791536</v>
      </c>
      <c r="F73" s="9">
        <f t="shared" si="28"/>
        <v>0.3884429993079454</v>
      </c>
      <c r="G73" s="9">
        <f t="shared" si="29"/>
        <v>1.0426359515848265</v>
      </c>
      <c r="H73" s="9">
        <f t="shared" si="30"/>
        <v>2.9497292294636264</v>
      </c>
      <c r="I73" s="9">
        <f t="shared" si="31"/>
        <v>3.6691480360571558</v>
      </c>
      <c r="J73" s="9">
        <f t="shared" si="32"/>
        <v>2.5743802868930876</v>
      </c>
      <c r="K73" s="11">
        <f t="shared" si="33"/>
        <v>0.34843205574912889</v>
      </c>
      <c r="L73" s="11">
        <f t="shared" si="34"/>
        <v>0.2808988764044944</v>
      </c>
      <c r="M73" s="11">
        <f t="shared" si="35"/>
        <v>0.39840637450199207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-0.28187262694124238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0.23162254478152855</v>
      </c>
      <c r="Q73" s="11">
        <f>2*'OddsRatio_working_3-way'!K73*'OddsRatio_working_3-way'!L73*'OddsRatio_working_3-way'!M73</f>
        <v>7.7987388815329448E-2</v>
      </c>
      <c r="R73" s="11">
        <f t="shared" si="36"/>
        <v>0</v>
      </c>
      <c r="S73" s="11">
        <f t="shared" si="37"/>
        <v>-0.82172769770159804</v>
      </c>
      <c r="T73" s="11">
        <f t="shared" si="38"/>
        <v>-0.27667599249212044</v>
      </c>
      <c r="U73" s="11">
        <f>'OddsRatio_working_3-way'!S73-'OddsRatio_working_3-way'!R73^2/3</f>
        <v>-0.82172769770159804</v>
      </c>
      <c r="V73" s="11">
        <f>'OddsRatio_working_3-way'!S73*'OddsRatio_working_3-way'!R73/3-2*'OddsRatio_working_3-way'!R73^3/27-'OddsRatio_working_3-way'!T73</f>
        <v>0.27667599249212044</v>
      </c>
      <c r="W73" s="11">
        <f>'OddsRatio_working_3-way'!V73^2+4*'OddsRatio_working_3-way'!U73^3/27</f>
        <v>-5.6519447950234836E-3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0.14335406308902041</v>
      </c>
      <c r="Y73" s="11">
        <f>IF('OddsRatio_working_3-way'!W73&gt;=0,IF('OddsRatio_working_3-way'!V73+SQRT('OddsRatio_working_3-way'!W73)&gt;0,0,PI()),ACOS('OddsRatio_working_3-way'!V73/(2*'OddsRatio_working_3-way'!X73)))</f>
        <v>0.26531769316113851</v>
      </c>
      <c r="Z73" s="11">
        <f>'OddsRatio_working_3-way'!X73^(1/3)*COS('OddsRatio_working_3-way'!Y73/3)</f>
        <v>0.52131797579241324</v>
      </c>
      <c r="AA73" s="11">
        <f>'OddsRatio_working_3-way'!X73^(1/3)*COS(('OddsRatio_working_3-way'!Y73+2*PI())/3)</f>
        <v>-0.30069148110079164</v>
      </c>
      <c r="AB73" s="11">
        <f>'OddsRatio_working_3-way'!X73^(1/3)*COS(('OddsRatio_working_3-way'!Y73+4*PI())/3)</f>
        <v>-0.22062649469162168</v>
      </c>
      <c r="AC73" s="11">
        <f>'OddsRatio_working_3-way'!X73^(1/3)*SIN('OddsRatio_working_3-way'!Y73/3)</f>
        <v>4.6225541455997991E-2</v>
      </c>
      <c r="AD73" s="11">
        <f>'OddsRatio_working_3-way'!X73^(1/3)*SIN(('OddsRatio_working_3-way'!Y73+2*PI())/3)</f>
        <v>0.4283618397577118</v>
      </c>
      <c r="AE73" s="11">
        <f>'OddsRatio_working_3-way'!X73^(1/3)*SIN(('OddsRatio_working_3-way'!Y73+4*PI())/3)</f>
        <v>-0.47458738121370986</v>
      </c>
      <c r="AF73" s="11">
        <f>-'OddsRatio_working_3-way'!U73/(3*'OddsRatio_working_3-way'!X73^(1/3))*COS(('OddsRatio_working_3-way'!Y73)/3)</f>
        <v>0.52131797579241324</v>
      </c>
      <c r="AG73" s="11">
        <f>-'OddsRatio_working_3-way'!U73/(3*'OddsRatio_working_3-way'!X73^(1/3))*COS(('OddsRatio_working_3-way'!Y73+2*PI())/3)</f>
        <v>-0.30069148110079164</v>
      </c>
      <c r="AH73" s="11">
        <f>-'OddsRatio_working_3-way'!U73/(3*'OddsRatio_working_3-way'!X73^(1/3))*COS(('OddsRatio_working_3-way'!Y73+4*PI())/3)</f>
        <v>-0.22062649469162168</v>
      </c>
      <c r="AI73" s="11">
        <f>'OddsRatio_working_3-way'!U73/(3*'OddsRatio_working_3-way'!X73^(1/3))*SIN(('OddsRatio_working_3-way'!Y73)/3)</f>
        <v>-4.6225541455997991E-2</v>
      </c>
      <c r="AJ73" s="11">
        <f>'OddsRatio_working_3-way'!U73/(3*'OddsRatio_working_3-way'!X73^(1/3))*SIN(('OddsRatio_working_3-way'!Y73+2*PI())/3)</f>
        <v>-0.4283618397577118</v>
      </c>
      <c r="AK73" s="11">
        <f>'OddsRatio_working_3-way'!U73/(3*'OddsRatio_working_3-way'!X73^(1/3))*SIN(('OddsRatio_working_3-way'!Y73+4*PI())/3)</f>
        <v>0.47458738121370986</v>
      </c>
      <c r="AL73" s="11">
        <f>'OddsRatio_working_3-way'!Z73+'OddsRatio_working_3-way'!AF73</f>
        <v>1.0426359515848265</v>
      </c>
      <c r="AM73" s="11">
        <f>'OddsRatio_working_3-way'!AA73+'OddsRatio_working_3-way'!AG73</f>
        <v>-0.60138296220158327</v>
      </c>
      <c r="AN73" s="11">
        <f>'OddsRatio_working_3-way'!AB73+'OddsRatio_working_3-way'!AH73</f>
        <v>-0.44125298938324337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1.0426359515848265</v>
      </c>
      <c r="AS73" s="11">
        <f>IF(('OddsRatio_working_3-way'!X73=0),IF(Q73&gt;0,-Q73^(1/3),(-Q73)^(1/3)),'OddsRatio_working_3-way'!AM73-'OddsRatio_working_3-way'!R73/3)</f>
        <v>-0.60138296220158327</v>
      </c>
      <c r="AT73" s="11">
        <f>IF(('OddsRatio_working_3-way'!X73=0),IF(Q73&gt;0,-Q73^(1/3),(-Q73)^(1/3)),'OddsRatio_working_3-way'!AN73-'OddsRatio_working_3-way'!R73/3)</f>
        <v>-0.44125298938324337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1.63</v>
      </c>
      <c r="B74" s="4">
        <f>IF('True_Odds_Calculator_3-way'!B75="","",'True_Odds_Calculator_3-way'!B75)</f>
        <v>4.55</v>
      </c>
      <c r="C74" s="4">
        <f>IF('True_Odds_Calculator_3-way'!C75="","",'True_Odds_Calculator_3-way'!C75)</f>
        <v>5.05</v>
      </c>
      <c r="D74" s="9">
        <f t="shared" si="26"/>
        <v>0.60024757191581135</v>
      </c>
      <c r="E74" s="9">
        <f t="shared" si="27"/>
        <v>0.21040493556045625</v>
      </c>
      <c r="F74" s="9">
        <f t="shared" si="28"/>
        <v>0.18934749252373204</v>
      </c>
      <c r="G74" s="9">
        <f t="shared" si="29"/>
        <v>1.0571099214953472</v>
      </c>
      <c r="H74" s="9">
        <f t="shared" si="30"/>
        <v>1.665979250542069</v>
      </c>
      <c r="I74" s="9">
        <f t="shared" si="31"/>
        <v>4.7527402213084828</v>
      </c>
      <c r="J74" s="9">
        <f t="shared" si="32"/>
        <v>5.281295182056156</v>
      </c>
      <c r="K74" s="11">
        <f t="shared" si="33"/>
        <v>0.61349693251533743</v>
      </c>
      <c r="L74" s="11">
        <f t="shared" si="34"/>
        <v>0.21978021978021978</v>
      </c>
      <c r="M74" s="11">
        <f t="shared" si="35"/>
        <v>0.19801980198019803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-0.24184301393801466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0.21974016993150811</v>
      </c>
      <c r="Q74" s="11">
        <f>2*'OddsRatio_working_3-way'!K74*'OddsRatio_working_3-way'!L74*'OddsRatio_working_3-way'!M74</f>
        <v>5.339979828226199E-2</v>
      </c>
      <c r="R74" s="11">
        <f t="shared" si="36"/>
        <v>0</v>
      </c>
      <c r="S74" s="11">
        <f t="shared" si="37"/>
        <v>-0.90860664673914626</v>
      </c>
      <c r="T74" s="11">
        <f t="shared" si="38"/>
        <v>-0.22080355935337695</v>
      </c>
      <c r="U74" s="11">
        <f>'OddsRatio_working_3-way'!S74-'OddsRatio_working_3-way'!R74^2/3</f>
        <v>-0.90860664673914626</v>
      </c>
      <c r="V74" s="11">
        <f>'OddsRatio_working_3-way'!S74*'OddsRatio_working_3-way'!R74/3-2*'OddsRatio_working_3-way'!R74^3/27-'OddsRatio_working_3-way'!T74</f>
        <v>0.22080355935337695</v>
      </c>
      <c r="W74" s="11">
        <f>'OddsRatio_working_3-way'!V74^2+4*'OddsRatio_working_3-way'!U74^3/27</f>
        <v>-6.2373905199382504E-2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0.16667942061222102</v>
      </c>
      <c r="Y74" s="11">
        <f>IF('OddsRatio_working_3-way'!W74&gt;=0,IF('OddsRatio_working_3-way'!V74+SQRT('OddsRatio_working_3-way'!W74)&gt;0,0,PI()),ACOS('OddsRatio_working_3-way'!V74/(2*'OddsRatio_working_3-way'!X74)))</f>
        <v>0.84683185920751392</v>
      </c>
      <c r="Z74" s="11">
        <f>'OddsRatio_working_3-way'!X74^(1/3)*COS('OddsRatio_working_3-way'!Y74/3)</f>
        <v>0.52855496074767361</v>
      </c>
      <c r="AA74" s="11">
        <f>'OddsRatio_working_3-way'!X74^(1/3)*COS(('OddsRatio_working_3-way'!Y74+2*PI())/3)</f>
        <v>-0.39703252467180505</v>
      </c>
      <c r="AB74" s="11">
        <f>'OddsRatio_working_3-way'!X74^(1/3)*COS(('OddsRatio_working_3-way'!Y74+4*PI())/3)</f>
        <v>-0.13152243607586861</v>
      </c>
      <c r="AC74" s="11">
        <f>'OddsRatio_working_3-way'!X74^(1/3)*SIN('OddsRatio_working_3-way'!Y74/3)</f>
        <v>0.15329232112342533</v>
      </c>
      <c r="AD74" s="11">
        <f>'OddsRatio_working_3-way'!X74^(1/3)*SIN(('OddsRatio_working_3-way'!Y74+2*PI())/3)</f>
        <v>0.38109586274205937</v>
      </c>
      <c r="AE74" s="11">
        <f>'OddsRatio_working_3-way'!X74^(1/3)*SIN(('OddsRatio_working_3-way'!Y74+4*PI())/3)</f>
        <v>-0.53438818386548481</v>
      </c>
      <c r="AF74" s="11">
        <f>-'OddsRatio_working_3-way'!U74/(3*'OddsRatio_working_3-way'!X74^(1/3))*COS(('OddsRatio_working_3-way'!Y74)/3)</f>
        <v>0.52855496074767361</v>
      </c>
      <c r="AG74" s="11">
        <f>-'OddsRatio_working_3-way'!U74/(3*'OddsRatio_working_3-way'!X74^(1/3))*COS(('OddsRatio_working_3-way'!Y74+2*PI())/3)</f>
        <v>-0.39703252467180505</v>
      </c>
      <c r="AH74" s="11">
        <f>-'OddsRatio_working_3-way'!U74/(3*'OddsRatio_working_3-way'!X74^(1/3))*COS(('OddsRatio_working_3-way'!Y74+4*PI())/3)</f>
        <v>-0.13152243607586861</v>
      </c>
      <c r="AI74" s="11">
        <f>'OddsRatio_working_3-way'!U74/(3*'OddsRatio_working_3-way'!X74^(1/3))*SIN(('OddsRatio_working_3-way'!Y74)/3)</f>
        <v>-0.15329232112342533</v>
      </c>
      <c r="AJ74" s="11">
        <f>'OddsRatio_working_3-way'!U74/(3*'OddsRatio_working_3-way'!X74^(1/3))*SIN(('OddsRatio_working_3-way'!Y74+2*PI())/3)</f>
        <v>-0.38109586274205937</v>
      </c>
      <c r="AK74" s="11">
        <f>'OddsRatio_working_3-way'!U74/(3*'OddsRatio_working_3-way'!X74^(1/3))*SIN(('OddsRatio_working_3-way'!Y74+4*PI())/3)</f>
        <v>0.53438818386548481</v>
      </c>
      <c r="AL74" s="11">
        <f>'OddsRatio_working_3-way'!Z74+'OddsRatio_working_3-way'!AF74</f>
        <v>1.0571099214953472</v>
      </c>
      <c r="AM74" s="11">
        <f>'OddsRatio_working_3-way'!AA74+'OddsRatio_working_3-way'!AG74</f>
        <v>-0.79406504934361011</v>
      </c>
      <c r="AN74" s="11">
        <f>'OddsRatio_working_3-way'!AB74+'OddsRatio_working_3-way'!AH74</f>
        <v>-0.26304487215173722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1.0571099214953472</v>
      </c>
      <c r="AS74" s="11">
        <f>IF(('OddsRatio_working_3-way'!X74=0),IF(Q74&gt;0,-Q74^(1/3),(-Q74)^(1/3)),'OddsRatio_working_3-way'!AM74-'OddsRatio_working_3-way'!R74/3)</f>
        <v>-0.79406504934361011</v>
      </c>
      <c r="AT74" s="11">
        <f>IF(('OddsRatio_working_3-way'!X74=0),IF(Q74&gt;0,-Q74^(1/3),(-Q74)^(1/3)),'OddsRatio_working_3-way'!AN74-'OddsRatio_working_3-way'!R74/3)</f>
        <v>-0.26304487215173722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2.2000000000000002</v>
      </c>
      <c r="B75" s="4">
        <f>IF('True_Odds_Calculator_3-way'!B76="","",'True_Odds_Calculator_3-way'!B76)</f>
        <v>3.76</v>
      </c>
      <c r="C75" s="4">
        <f>IF('True_Odds_Calculator_3-way'!C76="","",'True_Odds_Calculator_3-way'!C76)</f>
        <v>3.08</v>
      </c>
      <c r="D75" s="9">
        <f t="shared" si="26"/>
        <v>0.43752196577304964</v>
      </c>
      <c r="E75" s="9">
        <f t="shared" si="27"/>
        <v>0.25272443751450102</v>
      </c>
      <c r="F75" s="9">
        <f t="shared" si="28"/>
        <v>0.30975359671244929</v>
      </c>
      <c r="G75" s="9">
        <f t="shared" si="29"/>
        <v>1.071332942932206</v>
      </c>
      <c r="H75" s="9">
        <f t="shared" si="30"/>
        <v>2.2855995315186477</v>
      </c>
      <c r="I75" s="9">
        <f t="shared" si="31"/>
        <v>3.956878922492888</v>
      </c>
      <c r="J75" s="9">
        <f t="shared" si="32"/>
        <v>3.2283725212989887</v>
      </c>
      <c r="K75" s="11">
        <f t="shared" si="33"/>
        <v>0.45454545454545453</v>
      </c>
      <c r="L75" s="11">
        <f t="shared" si="34"/>
        <v>0.26595744680851063</v>
      </c>
      <c r="M75" s="11">
        <f t="shared" si="35"/>
        <v>0.32467532467532467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-0.27039111758647538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0.23706950689542566</v>
      </c>
      <c r="Q75" s="11">
        <f>2*'OddsRatio_working_3-way'!K75*'OddsRatio_working_3-way'!L75*'OddsRatio_working_3-way'!M75</f>
        <v>7.8499836720339611E-2</v>
      </c>
      <c r="R75" s="11">
        <f t="shared" si="36"/>
        <v>0</v>
      </c>
      <c r="S75" s="11">
        <f t="shared" si="37"/>
        <v>-0.87676514306949105</v>
      </c>
      <c r="T75" s="11">
        <f t="shared" si="38"/>
        <v>-0.29031958379784467</v>
      </c>
      <c r="U75" s="11">
        <f>'OddsRatio_working_3-way'!S75-'OddsRatio_working_3-way'!R75^2/3</f>
        <v>-0.87676514306949105</v>
      </c>
      <c r="V75" s="11">
        <f>'OddsRatio_working_3-way'!S75*'OddsRatio_working_3-way'!R75/3-2*'OddsRatio_working_3-way'!R75^3/27-'OddsRatio_working_3-way'!T75</f>
        <v>0.29031958379784467</v>
      </c>
      <c r="W75" s="11">
        <f>'OddsRatio_working_3-way'!V75^2+4*'OddsRatio_working_3-way'!U75^3/27</f>
        <v>-1.5564075897348914E-2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0.157994886494708</v>
      </c>
      <c r="Y75" s="11">
        <f>IF('OddsRatio_working_3-way'!W75&gt;=0,IF('OddsRatio_working_3-way'!V75+SQRT('OddsRatio_working_3-way'!W75)&gt;0,0,PI()),ACOS('OddsRatio_working_3-way'!V75/(2*'OddsRatio_working_3-way'!X75)))</f>
        <v>0.40586153561609417</v>
      </c>
      <c r="Z75" s="11">
        <f>'OddsRatio_working_3-way'!X75^(1/3)*COS('OddsRatio_working_3-way'!Y75/3)</f>
        <v>0.53566647146610302</v>
      </c>
      <c r="AA75" s="11">
        <f>'OddsRatio_working_3-way'!X75^(1/3)*COS(('OddsRatio_working_3-way'!Y75+2*PI())/3)</f>
        <v>-0.33097877617466737</v>
      </c>
      <c r="AB75" s="11">
        <f>'OddsRatio_working_3-way'!X75^(1/3)*COS(('OddsRatio_working_3-way'!Y75+4*PI())/3)</f>
        <v>-0.20468769529143574</v>
      </c>
      <c r="AC75" s="11">
        <f>'OddsRatio_working_3-way'!X75^(1/3)*SIN('OddsRatio_working_3-way'!Y75/3)</f>
        <v>7.2914189544182592E-2</v>
      </c>
      <c r="AD75" s="11">
        <f>'OddsRatio_working_3-way'!X75^(1/3)*SIN(('OddsRatio_working_3-way'!Y75+2*PI())/3)</f>
        <v>0.427443677473126</v>
      </c>
      <c r="AE75" s="11">
        <f>'OddsRatio_working_3-way'!X75^(1/3)*SIN(('OddsRatio_working_3-way'!Y75+4*PI())/3)</f>
        <v>-0.50035786701730867</v>
      </c>
      <c r="AF75" s="11">
        <f>-'OddsRatio_working_3-way'!U75/(3*'OddsRatio_working_3-way'!X75^(1/3))*COS(('OddsRatio_working_3-way'!Y75)/3)</f>
        <v>0.53566647146610302</v>
      </c>
      <c r="AG75" s="11">
        <f>-'OddsRatio_working_3-way'!U75/(3*'OddsRatio_working_3-way'!X75^(1/3))*COS(('OddsRatio_working_3-way'!Y75+2*PI())/3)</f>
        <v>-0.33097877617466737</v>
      </c>
      <c r="AH75" s="11">
        <f>-'OddsRatio_working_3-way'!U75/(3*'OddsRatio_working_3-way'!X75^(1/3))*COS(('OddsRatio_working_3-way'!Y75+4*PI())/3)</f>
        <v>-0.20468769529143574</v>
      </c>
      <c r="AI75" s="11">
        <f>'OddsRatio_working_3-way'!U75/(3*'OddsRatio_working_3-way'!X75^(1/3))*SIN(('OddsRatio_working_3-way'!Y75)/3)</f>
        <v>-7.2914189544182592E-2</v>
      </c>
      <c r="AJ75" s="11">
        <f>'OddsRatio_working_3-way'!U75/(3*'OddsRatio_working_3-way'!X75^(1/3))*SIN(('OddsRatio_working_3-way'!Y75+2*PI())/3)</f>
        <v>-0.427443677473126</v>
      </c>
      <c r="AK75" s="11">
        <f>'OddsRatio_working_3-way'!U75/(3*'OddsRatio_working_3-way'!X75^(1/3))*SIN(('OddsRatio_working_3-way'!Y75+4*PI())/3)</f>
        <v>0.50035786701730867</v>
      </c>
      <c r="AL75" s="11">
        <f>'OddsRatio_working_3-way'!Z75+'OddsRatio_working_3-way'!AF75</f>
        <v>1.071332942932206</v>
      </c>
      <c r="AM75" s="11">
        <f>'OddsRatio_working_3-way'!AA75+'OddsRatio_working_3-way'!AG75</f>
        <v>-0.66195755234933473</v>
      </c>
      <c r="AN75" s="11">
        <f>'OddsRatio_working_3-way'!AB75+'OddsRatio_working_3-way'!AH75</f>
        <v>-0.40937539058287148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1.071332942932206</v>
      </c>
      <c r="AS75" s="11">
        <f>IF(('OddsRatio_working_3-way'!X75=0),IF(Q75&gt;0,-Q75^(1/3),(-Q75)^(1/3)),'OddsRatio_working_3-way'!AM75-'OddsRatio_working_3-way'!R75/3)</f>
        <v>-0.66195755234933473</v>
      </c>
      <c r="AT75" s="11">
        <f>IF(('OddsRatio_working_3-way'!X75=0),IF(Q75&gt;0,-Q75^(1/3),(-Q75)^(1/3)),'OddsRatio_working_3-way'!AN75-'OddsRatio_working_3-way'!R75/3)</f>
        <v>-0.40937539058287148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2.88</v>
      </c>
      <c r="B76" s="4">
        <f>IF('True_Odds_Calculator_3-way'!B77="","",'True_Odds_Calculator_3-way'!B77)</f>
        <v>3.94</v>
      </c>
      <c r="C76" s="4">
        <f>IF('True_Odds_Calculator_3-way'!C77="","",'True_Odds_Calculator_3-way'!C77)</f>
        <v>2.25</v>
      </c>
      <c r="D76" s="9">
        <f t="shared" si="26"/>
        <v>0.3316858430708387</v>
      </c>
      <c r="E76" s="9">
        <f t="shared" si="27"/>
        <v>0.24090799398884061</v>
      </c>
      <c r="F76" s="9">
        <f t="shared" si="28"/>
        <v>0.42740616294032086</v>
      </c>
      <c r="G76" s="9">
        <f t="shared" si="29"/>
        <v>1.0717558832012084</v>
      </c>
      <c r="H76" s="9">
        <f t="shared" si="30"/>
        <v>3.0149010604182713</v>
      </c>
      <c r="I76" s="9">
        <f t="shared" si="31"/>
        <v>4.1509622966115529</v>
      </c>
      <c r="J76" s="9">
        <f t="shared" si="32"/>
        <v>2.339694854001511</v>
      </c>
      <c r="K76" s="11">
        <f t="shared" si="33"/>
        <v>0.34722222222222221</v>
      </c>
      <c r="L76" s="11">
        <f t="shared" si="34"/>
        <v>0.25380710659898476</v>
      </c>
      <c r="M76" s="11">
        <f t="shared" si="35"/>
        <v>0.44444444444444442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-0.27061007708215845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0.23774832361972797</v>
      </c>
      <c r="Q76" s="11">
        <f>2*'OddsRatio_working_3-way'!K76*'OddsRatio_working_3-way'!L76*'OddsRatio_working_3-way'!M76</f>
        <v>7.8335526728081709E-2</v>
      </c>
      <c r="R76" s="11">
        <f t="shared" si="36"/>
        <v>0</v>
      </c>
      <c r="S76" s="11">
        <f t="shared" si="37"/>
        <v>-0.87856419163409982</v>
      </c>
      <c r="T76" s="11">
        <f t="shared" si="38"/>
        <v>-0.28947749312490934</v>
      </c>
      <c r="U76" s="11">
        <f>'OddsRatio_working_3-way'!S76-'OddsRatio_working_3-way'!R76^2/3</f>
        <v>-0.87856419163409982</v>
      </c>
      <c r="V76" s="11">
        <f>'OddsRatio_working_3-way'!S76*'OddsRatio_working_3-way'!R76/3-2*'OddsRatio_working_3-way'!R76^3/27-'OddsRatio_working_3-way'!T76</f>
        <v>0.28947749312490934</v>
      </c>
      <c r="W76" s="11">
        <f>'OddsRatio_working_3-way'!V76^2+4*'OddsRatio_working_3-way'!U76^3/27</f>
        <v>-1.6668228311141495E-2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0.15848142425614384</v>
      </c>
      <c r="Y76" s="11">
        <f>IF('OddsRatio_working_3-way'!W76&gt;=0,IF('OddsRatio_working_3-way'!V76+SQRT('OddsRatio_working_3-way'!W76)&gt;0,0,PI()),ACOS('OddsRatio_working_3-way'!V76/(2*'OddsRatio_working_3-way'!X76)))</f>
        <v>0.41951831578039589</v>
      </c>
      <c r="Z76" s="11">
        <f>'OddsRatio_working_3-way'!X76^(1/3)*COS('OddsRatio_working_3-way'!Y76/3)</f>
        <v>0.5358779416006042</v>
      </c>
      <c r="AA76" s="11">
        <f>'OddsRatio_working_3-way'!X76^(1/3)*COS(('OddsRatio_working_3-way'!Y76+2*PI())/3)</f>
        <v>-0.33326256292404793</v>
      </c>
      <c r="AB76" s="11">
        <f>'OddsRatio_working_3-way'!X76^(1/3)*COS(('OddsRatio_working_3-way'!Y76+4*PI())/3)</f>
        <v>-0.20261537867655618</v>
      </c>
      <c r="AC76" s="11">
        <f>'OddsRatio_working_3-way'!X76^(1/3)*SIN('OddsRatio_working_3-way'!Y76/3)</f>
        <v>7.5429186994156017E-2</v>
      </c>
      <c r="AD76" s="11">
        <f>'OddsRatio_working_3-way'!X76^(1/3)*SIN(('OddsRatio_working_3-way'!Y76+2*PI())/3)</f>
        <v>0.42636931725675908</v>
      </c>
      <c r="AE76" s="11">
        <f>'OddsRatio_working_3-way'!X76^(1/3)*SIN(('OddsRatio_working_3-way'!Y76+4*PI())/3)</f>
        <v>-0.5017985042509151</v>
      </c>
      <c r="AF76" s="11">
        <f>-'OddsRatio_working_3-way'!U76/(3*'OddsRatio_working_3-way'!X76^(1/3))*COS(('OddsRatio_working_3-way'!Y76)/3)</f>
        <v>0.5358779416006042</v>
      </c>
      <c r="AG76" s="11">
        <f>-'OddsRatio_working_3-way'!U76/(3*'OddsRatio_working_3-way'!X76^(1/3))*COS(('OddsRatio_working_3-way'!Y76+2*PI())/3)</f>
        <v>-0.33326256292404793</v>
      </c>
      <c r="AH76" s="11">
        <f>-'OddsRatio_working_3-way'!U76/(3*'OddsRatio_working_3-way'!X76^(1/3))*COS(('OddsRatio_working_3-way'!Y76+4*PI())/3)</f>
        <v>-0.20261537867655618</v>
      </c>
      <c r="AI76" s="11">
        <f>'OddsRatio_working_3-way'!U76/(3*'OddsRatio_working_3-way'!X76^(1/3))*SIN(('OddsRatio_working_3-way'!Y76)/3)</f>
        <v>-7.5429186994156017E-2</v>
      </c>
      <c r="AJ76" s="11">
        <f>'OddsRatio_working_3-way'!U76/(3*'OddsRatio_working_3-way'!X76^(1/3))*SIN(('OddsRatio_working_3-way'!Y76+2*PI())/3)</f>
        <v>-0.42636931725675908</v>
      </c>
      <c r="AK76" s="11">
        <f>'OddsRatio_working_3-way'!U76/(3*'OddsRatio_working_3-way'!X76^(1/3))*SIN(('OddsRatio_working_3-way'!Y76+4*PI())/3)</f>
        <v>0.5017985042509151</v>
      </c>
      <c r="AL76" s="11">
        <f>'OddsRatio_working_3-way'!Z76+'OddsRatio_working_3-way'!AF76</f>
        <v>1.0717558832012084</v>
      </c>
      <c r="AM76" s="11">
        <f>'OddsRatio_working_3-way'!AA76+'OddsRatio_working_3-way'!AG76</f>
        <v>-0.66652512584809587</v>
      </c>
      <c r="AN76" s="11">
        <f>'OddsRatio_working_3-way'!AB76+'OddsRatio_working_3-way'!AH76</f>
        <v>-0.40523075735311237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1.0717558832012084</v>
      </c>
      <c r="AS76" s="11">
        <f>IF(('OddsRatio_working_3-way'!X76=0),IF(Q76&gt;0,-Q76^(1/3),(-Q76)^(1/3)),'OddsRatio_working_3-way'!AM76-'OddsRatio_working_3-way'!R76/3)</f>
        <v>-0.66652512584809587</v>
      </c>
      <c r="AT76" s="11">
        <f>IF(('OddsRatio_working_3-way'!X76=0),IF(Q76&gt;0,-Q76^(1/3),(-Q76)^(1/3)),'OddsRatio_working_3-way'!AN76-'OddsRatio_working_3-way'!R76/3)</f>
        <v>-0.40523075735311237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2.79</v>
      </c>
      <c r="B77" s="4">
        <f>IF('True_Odds_Calculator_3-way'!B78="","",'True_Odds_Calculator_3-way'!B78)</f>
        <v>3.49</v>
      </c>
      <c r="C77" s="4">
        <f>IF('True_Odds_Calculator_3-way'!C78="","",'True_Odds_Calculator_3-way'!C78)</f>
        <v>2.5</v>
      </c>
      <c r="D77" s="9">
        <f t="shared" si="26"/>
        <v>0.34308665902988394</v>
      </c>
      <c r="E77" s="9">
        <f t="shared" si="27"/>
        <v>0.27296398863043064</v>
      </c>
      <c r="F77" s="9">
        <f t="shared" si="28"/>
        <v>0.38394935233968558</v>
      </c>
      <c r="G77" s="9">
        <f t="shared" si="29"/>
        <v>1.0696734589362986</v>
      </c>
      <c r="H77" s="9">
        <f t="shared" si="30"/>
        <v>2.9147154914959743</v>
      </c>
      <c r="I77" s="9">
        <f t="shared" si="31"/>
        <v>3.6634869127513832</v>
      </c>
      <c r="J77" s="9">
        <f t="shared" si="32"/>
        <v>2.6045101884044475</v>
      </c>
      <c r="K77" s="11">
        <f t="shared" si="33"/>
        <v>0.35842293906810035</v>
      </c>
      <c r="L77" s="11">
        <f t="shared" si="34"/>
        <v>0.28653295128939826</v>
      </c>
      <c r="M77" s="11">
        <f t="shared" si="35"/>
        <v>0.4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-0.27464645531010257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0.23744235963479887</v>
      </c>
      <c r="Q77" s="11">
        <f>2*'OddsRatio_working_3-way'!K77*'OddsRatio_working_3-way'!L77*'OddsRatio_working_3-way'!M77</f>
        <v>8.2159986032802376E-2</v>
      </c>
      <c r="R77" s="11">
        <f t="shared" si="36"/>
        <v>0</v>
      </c>
      <c r="S77" s="11">
        <f t="shared" si="37"/>
        <v>-0.86453822739748576</v>
      </c>
      <c r="T77" s="11">
        <f t="shared" si="38"/>
        <v>-0.29914817557006429</v>
      </c>
      <c r="U77" s="11">
        <f>'OddsRatio_working_3-way'!S77-'OddsRatio_working_3-way'!R77^2/3</f>
        <v>-0.86453822739748576</v>
      </c>
      <c r="V77" s="11">
        <f>'OddsRatio_working_3-way'!S77*'OddsRatio_working_3-way'!R77/3-2*'OddsRatio_working_3-way'!R77^3/27-'OddsRatio_working_3-way'!T77</f>
        <v>0.29914817557006429</v>
      </c>
      <c r="W77" s="11">
        <f>'OddsRatio_working_3-way'!V77^2+4*'OddsRatio_working_3-way'!U77^3/27</f>
        <v>-6.2405392497021095E-3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0.15470146266002149</v>
      </c>
      <c r="Y77" s="11">
        <f>IF('OddsRatio_working_3-way'!W77&gt;=0,IF('OddsRatio_working_3-way'!V77+SQRT('OddsRatio_working_3-way'!W77)&gt;0,0,PI()),ACOS('OddsRatio_working_3-way'!V77/(2*'OddsRatio_working_3-way'!X77)))</f>
        <v>0.25817975769799695</v>
      </c>
      <c r="Z77" s="11">
        <f>'OddsRatio_working_3-way'!X77^(1/3)*COS('OddsRatio_working_3-way'!Y77/3)</f>
        <v>0.53483672946814942</v>
      </c>
      <c r="AA77" s="11">
        <f>'OddsRatio_working_3-way'!X77^(1/3)*COS(('OddsRatio_working_3-way'!Y77+2*PI())/3)</f>
        <v>-0.30737848808513102</v>
      </c>
      <c r="AB77" s="11">
        <f>'OddsRatio_working_3-way'!X77^(1/3)*COS(('OddsRatio_working_3-way'!Y77+4*PI())/3)</f>
        <v>-0.22745824138301854</v>
      </c>
      <c r="AC77" s="11">
        <f>'OddsRatio_working_3-way'!X77^(1/3)*SIN('OddsRatio_working_3-way'!Y77/3)</f>
        <v>4.6141975947166104E-2</v>
      </c>
      <c r="AD77" s="11">
        <f>'OddsRatio_working_3-way'!X77^(1/3)*SIN(('OddsRatio_working_3-way'!Y77+2*PI())/3)</f>
        <v>0.44011120662281972</v>
      </c>
      <c r="AE77" s="11">
        <f>'OddsRatio_working_3-way'!X77^(1/3)*SIN(('OddsRatio_working_3-way'!Y77+4*PI())/3)</f>
        <v>-0.48625318256998562</v>
      </c>
      <c r="AF77" s="11">
        <f>-'OddsRatio_working_3-way'!U77/(3*'OddsRatio_working_3-way'!X77^(1/3))*COS(('OddsRatio_working_3-way'!Y77)/3)</f>
        <v>0.53483672946814931</v>
      </c>
      <c r="AG77" s="11">
        <f>-'OddsRatio_working_3-way'!U77/(3*'OddsRatio_working_3-way'!X77^(1/3))*COS(('OddsRatio_working_3-way'!Y77+2*PI())/3)</f>
        <v>-0.30737848808513096</v>
      </c>
      <c r="AH77" s="11">
        <f>-'OddsRatio_working_3-way'!U77/(3*'OddsRatio_working_3-way'!X77^(1/3))*COS(('OddsRatio_working_3-way'!Y77+4*PI())/3)</f>
        <v>-0.22745824138301851</v>
      </c>
      <c r="AI77" s="11">
        <f>'OddsRatio_working_3-way'!U77/(3*'OddsRatio_working_3-way'!X77^(1/3))*SIN(('OddsRatio_working_3-way'!Y77)/3)</f>
        <v>-4.6141975947166097E-2</v>
      </c>
      <c r="AJ77" s="11">
        <f>'OddsRatio_working_3-way'!U77/(3*'OddsRatio_working_3-way'!X77^(1/3))*SIN(('OddsRatio_working_3-way'!Y77+2*PI())/3)</f>
        <v>-0.44011120662281961</v>
      </c>
      <c r="AK77" s="11">
        <f>'OddsRatio_working_3-way'!U77/(3*'OddsRatio_working_3-way'!X77^(1/3))*SIN(('OddsRatio_working_3-way'!Y77+4*PI())/3)</f>
        <v>0.48625318256998551</v>
      </c>
      <c r="AL77" s="11">
        <f>'OddsRatio_working_3-way'!Z77+'OddsRatio_working_3-way'!AF77</f>
        <v>1.0696734589362986</v>
      </c>
      <c r="AM77" s="11">
        <f>'OddsRatio_working_3-way'!AA77+'OddsRatio_working_3-way'!AG77</f>
        <v>-0.61475697617026204</v>
      </c>
      <c r="AN77" s="11">
        <f>'OddsRatio_working_3-way'!AB77+'OddsRatio_working_3-way'!AH77</f>
        <v>-0.45491648276603702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1.0696734589362986</v>
      </c>
      <c r="AS77" s="11">
        <f>IF(('OddsRatio_working_3-way'!X77=0),IF(Q77&gt;0,-Q77^(1/3),(-Q77)^(1/3)),'OddsRatio_working_3-way'!AM77-'OddsRatio_working_3-way'!R77/3)</f>
        <v>-0.61475697617026204</v>
      </c>
      <c r="AT77" s="11">
        <f>IF(('OddsRatio_working_3-way'!X77=0),IF(Q77&gt;0,-Q77^(1/3),(-Q77)^(1/3)),'OddsRatio_working_3-way'!AN77-'OddsRatio_working_3-way'!R77/3)</f>
        <v>-0.45491648276603702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1.67</v>
      </c>
      <c r="B78" s="4">
        <f>IF('True_Odds_Calculator_3-way'!B79="","",'True_Odds_Calculator_3-way'!B79)</f>
        <v>4.25</v>
      </c>
      <c r="C78" s="4">
        <f>IF('True_Odds_Calculator_3-way'!C79="","",'True_Odds_Calculator_3-way'!C79)</f>
        <v>4.66</v>
      </c>
      <c r="D78" s="9">
        <f t="shared" si="26"/>
        <v>0.57856845044064453</v>
      </c>
      <c r="E78" s="9">
        <f t="shared" si="27"/>
        <v>0.22058972182254921</v>
      </c>
      <c r="F78" s="9">
        <f t="shared" si="28"/>
        <v>0.20084182773680617</v>
      </c>
      <c r="G78" s="9">
        <f t="shared" si="29"/>
        <v>1.0871700873009964</v>
      </c>
      <c r="H78" s="9">
        <f t="shared" si="30"/>
        <v>1.7284039584916673</v>
      </c>
      <c r="I78" s="9">
        <f t="shared" si="31"/>
        <v>4.5333027837282378</v>
      </c>
      <c r="J78" s="9">
        <f t="shared" si="32"/>
        <v>4.9790425195216468</v>
      </c>
      <c r="K78" s="11">
        <f t="shared" si="33"/>
        <v>0.5988023952095809</v>
      </c>
      <c r="L78" s="11">
        <f t="shared" si="34"/>
        <v>0.23529411764705882</v>
      </c>
      <c r="M78" s="11">
        <f t="shared" si="35"/>
        <v>0.21459227467811159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-0.24096165155173099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0.22918061881790575</v>
      </c>
      <c r="Q78" s="11">
        <f>2*'OddsRatio_working_3-way'!K78*'OddsRatio_working_3-way'!L78*'OddsRatio_working_3-way'!M78</f>
        <v>6.0469820268576717E-2</v>
      </c>
      <c r="R78" s="11">
        <f t="shared" si="36"/>
        <v>0</v>
      </c>
      <c r="S78" s="11">
        <f t="shared" si="37"/>
        <v>-0.95110826698788609</v>
      </c>
      <c r="T78" s="11">
        <f t="shared" si="38"/>
        <v>-0.25095204933717313</v>
      </c>
      <c r="U78" s="11">
        <f>'OddsRatio_working_3-way'!S78-'OddsRatio_working_3-way'!R78^2/3</f>
        <v>-0.95110826698788609</v>
      </c>
      <c r="V78" s="11">
        <f>'OddsRatio_working_3-way'!S78*'OddsRatio_working_3-way'!R78/3-2*'OddsRatio_working_3-way'!R78^3/27-'OddsRatio_working_3-way'!T78</f>
        <v>0.25095204933717313</v>
      </c>
      <c r="W78" s="11">
        <f>'OddsRatio_working_3-way'!V78^2+4*'OddsRatio_working_3-way'!U78^3/27</f>
        <v>-6.4486644453432843E-2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0.17851020665494161</v>
      </c>
      <c r="Y78" s="11">
        <f>IF('OddsRatio_working_3-way'!W78&gt;=0,IF('OddsRatio_working_3-way'!V78+SQRT('OddsRatio_working_3-way'!W78)&gt;0,0,PI()),ACOS('OddsRatio_working_3-way'!V78/(2*'OddsRatio_working_3-way'!X78)))</f>
        <v>0.79132043837595289</v>
      </c>
      <c r="Z78" s="11">
        <f>'OddsRatio_working_3-way'!X78^(1/3)*COS('OddsRatio_working_3-way'!Y78/3)</f>
        <v>0.5435850436504982</v>
      </c>
      <c r="AA78" s="11">
        <f>'OddsRatio_working_3-way'!X78^(1/3)*COS(('OddsRatio_working_3-way'!Y78+2*PI())/3)</f>
        <v>-0.39892844116587434</v>
      </c>
      <c r="AB78" s="11">
        <f>'OddsRatio_working_3-way'!X78^(1/3)*COS(('OddsRatio_working_3-way'!Y78+4*PI())/3)</f>
        <v>-0.144656602484624</v>
      </c>
      <c r="AC78" s="11">
        <f>'OddsRatio_working_3-way'!X78^(1/3)*SIN('OddsRatio_working_3-way'!Y78/3)</f>
        <v>0.14680391450996116</v>
      </c>
      <c r="AD78" s="11">
        <f>'OddsRatio_working_3-way'!X78^(1/3)*SIN(('OddsRatio_working_3-way'!Y78+2*PI())/3)</f>
        <v>0.39735649966362391</v>
      </c>
      <c r="AE78" s="11">
        <f>'OddsRatio_working_3-way'!X78^(1/3)*SIN(('OddsRatio_working_3-way'!Y78+4*PI())/3)</f>
        <v>-0.54416041417358496</v>
      </c>
      <c r="AF78" s="11">
        <f>-'OddsRatio_working_3-way'!U78/(3*'OddsRatio_working_3-way'!X78^(1/3))*COS(('OddsRatio_working_3-way'!Y78)/3)</f>
        <v>0.5435850436504982</v>
      </c>
      <c r="AG78" s="11">
        <f>-'OddsRatio_working_3-way'!U78/(3*'OddsRatio_working_3-way'!X78^(1/3))*COS(('OddsRatio_working_3-way'!Y78+2*PI())/3)</f>
        <v>-0.39892844116587434</v>
      </c>
      <c r="AH78" s="11">
        <f>-'OddsRatio_working_3-way'!U78/(3*'OddsRatio_working_3-way'!X78^(1/3))*COS(('OddsRatio_working_3-way'!Y78+4*PI())/3)</f>
        <v>-0.144656602484624</v>
      </c>
      <c r="AI78" s="11">
        <f>'OddsRatio_working_3-way'!U78/(3*'OddsRatio_working_3-way'!X78^(1/3))*SIN(('OddsRatio_working_3-way'!Y78)/3)</f>
        <v>-0.14680391450996116</v>
      </c>
      <c r="AJ78" s="11">
        <f>'OddsRatio_working_3-way'!U78/(3*'OddsRatio_working_3-way'!X78^(1/3))*SIN(('OddsRatio_working_3-way'!Y78+2*PI())/3)</f>
        <v>-0.39735649966362391</v>
      </c>
      <c r="AK78" s="11">
        <f>'OddsRatio_working_3-way'!U78/(3*'OddsRatio_working_3-way'!X78^(1/3))*SIN(('OddsRatio_working_3-way'!Y78+4*PI())/3)</f>
        <v>0.54416041417358496</v>
      </c>
      <c r="AL78" s="11">
        <f>'OddsRatio_working_3-way'!Z78+'OddsRatio_working_3-way'!AF78</f>
        <v>1.0871700873009964</v>
      </c>
      <c r="AM78" s="11">
        <f>'OddsRatio_working_3-way'!AA78+'OddsRatio_working_3-way'!AG78</f>
        <v>-0.79785688233174867</v>
      </c>
      <c r="AN78" s="11">
        <f>'OddsRatio_working_3-way'!AB78+'OddsRatio_working_3-way'!AH78</f>
        <v>-0.28931320496924801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1.0871700873009964</v>
      </c>
      <c r="AS78" s="11">
        <f>IF(('OddsRatio_working_3-way'!X78=0),IF(Q78&gt;0,-Q78^(1/3),(-Q78)^(1/3)),'OddsRatio_working_3-way'!AM78-'OddsRatio_working_3-way'!R78/3)</f>
        <v>-0.79785688233174867</v>
      </c>
      <c r="AT78" s="11">
        <f>IF(('OddsRatio_working_3-way'!X78=0),IF(Q78&gt;0,-Q78^(1/3),(-Q78)^(1/3)),'OddsRatio_working_3-way'!AN78-'OddsRatio_working_3-way'!R78/3)</f>
        <v>-0.28931320496924801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8.61</v>
      </c>
      <c r="B79" s="4">
        <f>IF('True_Odds_Calculator_3-way'!B80="","",'True_Odds_Calculator_3-way'!B80)</f>
        <v>4.7300000000000004</v>
      </c>
      <c r="C79" s="4">
        <f>IF('True_Odds_Calculator_3-way'!C80="","",'True_Odds_Calculator_3-way'!C80)</f>
        <v>1.36</v>
      </c>
      <c r="D79" s="9">
        <f t="shared" si="26"/>
        <v>0.10278944042929078</v>
      </c>
      <c r="E79" s="9">
        <f t="shared" si="27"/>
        <v>0.18945535718003678</v>
      </c>
      <c r="F79" s="9">
        <f t="shared" si="28"/>
        <v>0.70775520239067236</v>
      </c>
      <c r="G79" s="9">
        <f t="shared" si="29"/>
        <v>1.1469941891324391</v>
      </c>
      <c r="H79" s="9">
        <f t="shared" si="30"/>
        <v>9.728625779297861</v>
      </c>
      <c r="I79" s="9">
        <f t="shared" si="31"/>
        <v>5.2782883254639978</v>
      </c>
      <c r="J79" s="9">
        <f t="shared" si="32"/>
        <v>1.4129179080876781</v>
      </c>
      <c r="K79" s="11">
        <f t="shared" si="33"/>
        <v>0.11614401858304298</v>
      </c>
      <c r="L79" s="11">
        <f t="shared" si="34"/>
        <v>0.21141649048625791</v>
      </c>
      <c r="M79" s="11">
        <f t="shared" si="35"/>
        <v>0.73529411764705876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-0.18449847839924904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0.2112431627629652</v>
      </c>
      <c r="Q79" s="11">
        <f>2*'OddsRatio_working_3-way'!K79*'OddsRatio_working_3-way'!L79*'OddsRatio_working_3-way'!M79</f>
        <v>3.6109942352643629E-2</v>
      </c>
      <c r="R79" s="11">
        <f t="shared" si="36"/>
        <v>0</v>
      </c>
      <c r="S79" s="11">
        <f t="shared" si="37"/>
        <v>-1.1449588343262185</v>
      </c>
      <c r="T79" s="11">
        <f t="shared" si="38"/>
        <v>-0.19571945885918268</v>
      </c>
      <c r="U79" s="11">
        <f>'OddsRatio_working_3-way'!S79-'OddsRatio_working_3-way'!R79^2/3</f>
        <v>-1.1449588343262185</v>
      </c>
      <c r="V79" s="11">
        <f>'OddsRatio_working_3-way'!S79*'OddsRatio_working_3-way'!R79/3-2*'OddsRatio_working_3-way'!R79^3/27-'OddsRatio_working_3-way'!T79</f>
        <v>0.19571945885918268</v>
      </c>
      <c r="W79" s="11">
        <f>'OddsRatio_working_3-way'!V79^2+4*'OddsRatio_working_3-way'!U79^3/27</f>
        <v>-0.18405859314809336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0.23577780839395418</v>
      </c>
      <c r="Y79" s="11">
        <f>IF('OddsRatio_working_3-way'!W79&gt;=0,IF('OddsRatio_working_3-way'!V79+SQRT('OddsRatio_working_3-way'!W79)&gt;0,0,PI()),ACOS('OddsRatio_working_3-way'!V79/(2*'OddsRatio_working_3-way'!X79)))</f>
        <v>1.1427978677656982</v>
      </c>
      <c r="Z79" s="11">
        <f>'OddsRatio_working_3-way'!X79^(1/3)*COS('OddsRatio_working_3-way'!Y79/3)</f>
        <v>0.57349709456621956</v>
      </c>
      <c r="AA79" s="11">
        <f>'OddsRatio_working_3-way'!X79^(1/3)*COS(('OddsRatio_working_3-way'!Y79+2*PI())/3)</f>
        <v>-0.48565938277135834</v>
      </c>
      <c r="AB79" s="11">
        <f>'OddsRatio_working_3-way'!X79^(1/3)*COS(('OddsRatio_working_3-way'!Y79+4*PI())/3)</f>
        <v>-8.7837711794861426E-2</v>
      </c>
      <c r="AC79" s="11">
        <f>'OddsRatio_working_3-way'!X79^(1/3)*SIN('OddsRatio_working_3-way'!Y79/3)</f>
        <v>0.22968244882774741</v>
      </c>
      <c r="AD79" s="11">
        <f>'OddsRatio_working_3-way'!X79^(1/3)*SIN(('OddsRatio_working_3-way'!Y79+2*PI())/3)</f>
        <v>0.38182182847703905</v>
      </c>
      <c r="AE79" s="11">
        <f>'OddsRatio_working_3-way'!X79^(1/3)*SIN(('OddsRatio_working_3-way'!Y79+4*PI())/3)</f>
        <v>-0.61150427730478629</v>
      </c>
      <c r="AF79" s="11">
        <f>-'OddsRatio_working_3-way'!U79/(3*'OddsRatio_working_3-way'!X79^(1/3))*COS(('OddsRatio_working_3-way'!Y79)/3)</f>
        <v>0.57349709456621956</v>
      </c>
      <c r="AG79" s="11">
        <f>-'OddsRatio_working_3-way'!U79/(3*'OddsRatio_working_3-way'!X79^(1/3))*COS(('OddsRatio_working_3-way'!Y79+2*PI())/3)</f>
        <v>-0.48565938277135834</v>
      </c>
      <c r="AH79" s="11">
        <f>-'OddsRatio_working_3-way'!U79/(3*'OddsRatio_working_3-way'!X79^(1/3))*COS(('OddsRatio_working_3-way'!Y79+4*PI())/3)</f>
        <v>-8.7837711794861426E-2</v>
      </c>
      <c r="AI79" s="11">
        <f>'OddsRatio_working_3-way'!U79/(3*'OddsRatio_working_3-way'!X79^(1/3))*SIN(('OddsRatio_working_3-way'!Y79)/3)</f>
        <v>-0.22968244882774741</v>
      </c>
      <c r="AJ79" s="11">
        <f>'OddsRatio_working_3-way'!U79/(3*'OddsRatio_working_3-way'!X79^(1/3))*SIN(('OddsRatio_working_3-way'!Y79+2*PI())/3)</f>
        <v>-0.38182182847703905</v>
      </c>
      <c r="AK79" s="11">
        <f>'OddsRatio_working_3-way'!U79/(3*'OddsRatio_working_3-way'!X79^(1/3))*SIN(('OddsRatio_working_3-way'!Y79+4*PI())/3)</f>
        <v>0.61150427730478629</v>
      </c>
      <c r="AL79" s="11">
        <f>'OddsRatio_working_3-way'!Z79+'OddsRatio_working_3-way'!AF79</f>
        <v>1.1469941891324391</v>
      </c>
      <c r="AM79" s="11">
        <f>'OddsRatio_working_3-way'!AA79+'OddsRatio_working_3-way'!AG79</f>
        <v>-0.97131876554271668</v>
      </c>
      <c r="AN79" s="11">
        <f>'OddsRatio_working_3-way'!AB79+'OddsRatio_working_3-way'!AH79</f>
        <v>-0.17567542358972285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1.1469941891324391</v>
      </c>
      <c r="AS79" s="11">
        <f>IF(('OddsRatio_working_3-way'!X79=0),IF(Q79&gt;0,-Q79^(1/3),(-Q79)^(1/3)),'OddsRatio_working_3-way'!AM79-'OddsRatio_working_3-way'!R79/3)</f>
        <v>-0.97131876554271668</v>
      </c>
      <c r="AT79" s="11">
        <f>IF(('OddsRatio_working_3-way'!X79=0),IF(Q79&gt;0,-Q79^(1/3),(-Q79)^(1/3)),'OddsRatio_working_3-way'!AN79-'OddsRatio_working_3-way'!R79/3)</f>
        <v>-0.17567542358972285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1.79</v>
      </c>
      <c r="B80" s="4">
        <f>IF('True_Odds_Calculator_3-way'!B81="","",'True_Odds_Calculator_3-way'!B81)</f>
        <v>3.42</v>
      </c>
      <c r="C80" s="4">
        <f>IF('True_Odds_Calculator_3-way'!C81="","",'True_Odds_Calculator_3-way'!C81)</f>
        <v>4.7699999999999996</v>
      </c>
      <c r="D80" s="9">
        <f t="shared" si="26"/>
        <v>0.53405259807956429</v>
      </c>
      <c r="E80" s="9">
        <f t="shared" si="27"/>
        <v>0.27228339076645408</v>
      </c>
      <c r="F80" s="9">
        <f t="shared" si="28"/>
        <v>0.19366401115398163</v>
      </c>
      <c r="G80" s="9">
        <f t="shared" si="29"/>
        <v>1.1043984056905543</v>
      </c>
      <c r="H80" s="9">
        <f t="shared" si="30"/>
        <v>1.872474740495538</v>
      </c>
      <c r="I80" s="9">
        <f t="shared" si="31"/>
        <v>3.6726441417711411</v>
      </c>
      <c r="J80" s="9">
        <f t="shared" si="32"/>
        <v>5.1635819894533901</v>
      </c>
      <c r="K80" s="11">
        <f t="shared" si="33"/>
        <v>0.55865921787709494</v>
      </c>
      <c r="L80" s="11">
        <f t="shared" si="34"/>
        <v>0.29239766081871343</v>
      </c>
      <c r="M80" s="11">
        <f t="shared" si="35"/>
        <v>0.20964360587002098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-0.2468233778133383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0.23903302443280511</v>
      </c>
      <c r="Q80" s="11">
        <f>2*'OddsRatio_working_3-way'!K80*'OddsRatio_working_3-way'!L80*'OddsRatio_working_3-way'!M80</f>
        <v>6.8490837946362501E-2</v>
      </c>
      <c r="R80" s="11">
        <f t="shared" si="36"/>
        <v>0</v>
      </c>
      <c r="S80" s="11">
        <f t="shared" si="37"/>
        <v>-0.96843753841491997</v>
      </c>
      <c r="T80" s="11">
        <f t="shared" si="38"/>
        <v>-0.27748926602146706</v>
      </c>
      <c r="U80" s="11">
        <f>'OddsRatio_working_3-way'!S80-'OddsRatio_working_3-way'!R80^2/3</f>
        <v>-0.96843753841491997</v>
      </c>
      <c r="V80" s="11">
        <f>'OddsRatio_working_3-way'!S80*'OddsRatio_working_3-way'!R80/3-2*'OddsRatio_working_3-way'!R80^3/27-'OddsRatio_working_3-way'!T80</f>
        <v>0.27748926602146706</v>
      </c>
      <c r="W80" s="11">
        <f>'OddsRatio_working_3-way'!V80^2+4*'OddsRatio_working_3-way'!U80^3/27</f>
        <v>-5.7558187244680037E-2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0.183411068369532</v>
      </c>
      <c r="Y80" s="11">
        <f>IF('OddsRatio_working_3-way'!W80&gt;=0,IF('OddsRatio_working_3-way'!V80+SQRT('OddsRatio_working_3-way'!W80)&gt;0,0,PI()),ACOS('OddsRatio_working_3-way'!V80/(2*'OddsRatio_working_3-way'!X80)))</f>
        <v>0.71290032718458995</v>
      </c>
      <c r="Z80" s="11">
        <f>'OddsRatio_working_3-way'!X80^(1/3)*COS('OddsRatio_working_3-way'!Y80/3)</f>
        <v>0.55219920284527702</v>
      </c>
      <c r="AA80" s="11">
        <f>'OddsRatio_working_3-way'!X80^(1/3)*COS(('OddsRatio_working_3-way'!Y80+2*PI())/3)</f>
        <v>-0.39192885026122154</v>
      </c>
      <c r="AB80" s="11">
        <f>'OddsRatio_working_3-way'!X80^(1/3)*COS(('OddsRatio_working_3-way'!Y80+4*PI())/3)</f>
        <v>-0.16027035258405567</v>
      </c>
      <c r="AC80" s="11">
        <f>'OddsRatio_working_3-way'!X80^(1/3)*SIN('OddsRatio_working_3-way'!Y80/3)</f>
        <v>0.13374809599397605</v>
      </c>
      <c r="AD80" s="11">
        <f>'OddsRatio_working_3-way'!X80^(1/3)*SIN(('OddsRatio_working_3-way'!Y80+2*PI())/3)</f>
        <v>0.41134448961653819</v>
      </c>
      <c r="AE80" s="11">
        <f>'OddsRatio_working_3-way'!X80^(1/3)*SIN(('OddsRatio_working_3-way'!Y80+4*PI())/3)</f>
        <v>-0.54509258561051421</v>
      </c>
      <c r="AF80" s="11">
        <f>-'OddsRatio_working_3-way'!U80/(3*'OddsRatio_working_3-way'!X80^(1/3))*COS(('OddsRatio_working_3-way'!Y80)/3)</f>
        <v>0.55219920284527713</v>
      </c>
      <c r="AG80" s="11">
        <f>-'OddsRatio_working_3-way'!U80/(3*'OddsRatio_working_3-way'!X80^(1/3))*COS(('OddsRatio_working_3-way'!Y80+2*PI())/3)</f>
        <v>-0.39192885026122165</v>
      </c>
      <c r="AH80" s="11">
        <f>-'OddsRatio_working_3-way'!U80/(3*'OddsRatio_working_3-way'!X80^(1/3))*COS(('OddsRatio_working_3-way'!Y80+4*PI())/3)</f>
        <v>-0.1602703525840557</v>
      </c>
      <c r="AI80" s="11">
        <f>'OddsRatio_working_3-way'!U80/(3*'OddsRatio_working_3-way'!X80^(1/3))*SIN(('OddsRatio_working_3-way'!Y80)/3)</f>
        <v>-0.13374809599397608</v>
      </c>
      <c r="AJ80" s="11">
        <f>'OddsRatio_working_3-way'!U80/(3*'OddsRatio_working_3-way'!X80^(1/3))*SIN(('OddsRatio_working_3-way'!Y80+2*PI())/3)</f>
        <v>-0.4113444896165383</v>
      </c>
      <c r="AK80" s="11">
        <f>'OddsRatio_working_3-way'!U80/(3*'OddsRatio_working_3-way'!X80^(1/3))*SIN(('OddsRatio_working_3-way'!Y80+4*PI())/3)</f>
        <v>0.54509258561051432</v>
      </c>
      <c r="AL80" s="11">
        <f>'OddsRatio_working_3-way'!Z80+'OddsRatio_working_3-way'!AF80</f>
        <v>1.1043984056905543</v>
      </c>
      <c r="AM80" s="11">
        <f>'OddsRatio_working_3-way'!AA80+'OddsRatio_working_3-way'!AG80</f>
        <v>-0.78385770052244319</v>
      </c>
      <c r="AN80" s="11">
        <f>'OddsRatio_working_3-way'!AB80+'OddsRatio_working_3-way'!AH80</f>
        <v>-0.3205407051681114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1.1043984056905543</v>
      </c>
      <c r="AS80" s="11">
        <f>IF(('OddsRatio_working_3-way'!X80=0),IF(Q80&gt;0,-Q80^(1/3),(-Q80)^(1/3)),'OddsRatio_working_3-way'!AM80-'OddsRatio_working_3-way'!R80/3)</f>
        <v>-0.78385770052244319</v>
      </c>
      <c r="AT80" s="11">
        <f>IF(('OddsRatio_working_3-way'!X80=0),IF(Q80&gt;0,-Q80^(1/3),(-Q80)^(1/3)),'OddsRatio_working_3-way'!AN80-'OddsRatio_working_3-way'!R80/3)</f>
        <v>-0.3205407051681114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1.58</v>
      </c>
      <c r="B81" s="4">
        <f>IF('True_Odds_Calculator_3-way'!B82="","",'True_Odds_Calculator_3-way'!B82)</f>
        <v>3.96</v>
      </c>
      <c r="C81" s="4">
        <f>IF('True_Odds_Calculator_3-way'!C82="","",'True_Odds_Calculator_3-way'!C82)</f>
        <v>5.61</v>
      </c>
      <c r="D81" s="9">
        <f t="shared" si="26"/>
        <v>0.60612121153375531</v>
      </c>
      <c r="E81" s="9">
        <f t="shared" si="27"/>
        <v>0.23167457565988456</v>
      </c>
      <c r="F81" s="9">
        <f t="shared" si="28"/>
        <v>0.16220421280636027</v>
      </c>
      <c r="G81" s="9">
        <f t="shared" si="29"/>
        <v>1.1204052036161749</v>
      </c>
      <c r="H81" s="9">
        <f t="shared" si="30"/>
        <v>1.6498350180973815</v>
      </c>
      <c r="I81" s="9">
        <f t="shared" si="31"/>
        <v>4.3163994027038779</v>
      </c>
      <c r="J81" s="9">
        <f t="shared" si="32"/>
        <v>6.1650679886705664</v>
      </c>
      <c r="K81" s="11">
        <f t="shared" si="33"/>
        <v>0.63291139240506322</v>
      </c>
      <c r="L81" s="11">
        <f t="shared" si="34"/>
        <v>0.25252525252525254</v>
      </c>
      <c r="M81" s="11">
        <f t="shared" si="35"/>
        <v>0.17825311942959002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-0.22547868631940937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0.23218944561935156</v>
      </c>
      <c r="Q81" s="11">
        <f>2*'OddsRatio_working_3-way'!K81*'OddsRatio_working_3-way'!L81*'OddsRatio_working_3-way'!M81</f>
        <v>5.6979005059963561E-2</v>
      </c>
      <c r="R81" s="11">
        <f t="shared" si="36"/>
        <v>0</v>
      </c>
      <c r="S81" s="11">
        <f t="shared" si="37"/>
        <v>-1.0297622777987798</v>
      </c>
      <c r="T81" s="11">
        <f t="shared" si="38"/>
        <v>-0.2527023994598232</v>
      </c>
      <c r="U81" s="11">
        <f>'OddsRatio_working_3-way'!S81-'OddsRatio_working_3-way'!R81^2/3</f>
        <v>-1.0297622777987798</v>
      </c>
      <c r="V81" s="11">
        <f>'OddsRatio_working_3-way'!S81*'OddsRatio_working_3-way'!R81/3-2*'OddsRatio_working_3-way'!R81^3/27-'OddsRatio_working_3-way'!T81</f>
        <v>0.2527023994598232</v>
      </c>
      <c r="W81" s="11">
        <f>'OddsRatio_working_3-way'!V81^2+4*'OddsRatio_working_3-way'!U81^3/27</f>
        <v>-9.7914915997372856E-2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0.20110533228269017</v>
      </c>
      <c r="Y81" s="11">
        <f>IF('OddsRatio_working_3-way'!W81&gt;=0,IF('OddsRatio_working_3-way'!V81+SQRT('OddsRatio_working_3-way'!W81)&gt;0,0,PI()),ACOS('OddsRatio_working_3-way'!V81/(2*'OddsRatio_working_3-way'!X81)))</f>
        <v>0.89145118746388252</v>
      </c>
      <c r="Z81" s="11">
        <f>'OddsRatio_working_3-way'!X81^(1/3)*COS('OddsRatio_working_3-way'!Y81/3)</f>
        <v>0.56020260180808756</v>
      </c>
      <c r="AA81" s="11">
        <f>'OddsRatio_working_3-way'!X81^(1/3)*COS(('OddsRatio_working_3-way'!Y81+2*PI())/3)</f>
        <v>-0.42866224175082879</v>
      </c>
      <c r="AB81" s="11">
        <f>'OddsRatio_working_3-way'!X81^(1/3)*COS(('OddsRatio_working_3-way'!Y81+4*PI())/3)</f>
        <v>-0.131540360057259</v>
      </c>
      <c r="AC81" s="11">
        <f>'OddsRatio_working_3-way'!X81^(1/3)*SIN('OddsRatio_working_3-way'!Y81/3)</f>
        <v>0.17154339837791083</v>
      </c>
      <c r="AD81" s="11">
        <f>'OddsRatio_working_3-way'!X81^(1/3)*SIN(('OddsRatio_working_3-way'!Y81+2*PI())/3)</f>
        <v>0.39937798524298684</v>
      </c>
      <c r="AE81" s="11">
        <f>'OddsRatio_working_3-way'!X81^(1/3)*SIN(('OddsRatio_working_3-way'!Y81+4*PI())/3)</f>
        <v>-0.5709213836208975</v>
      </c>
      <c r="AF81" s="11">
        <f>-'OddsRatio_working_3-way'!U81/(3*'OddsRatio_working_3-way'!X81^(1/3))*COS(('OddsRatio_working_3-way'!Y81)/3)</f>
        <v>0.56020260180808745</v>
      </c>
      <c r="AG81" s="11">
        <f>-'OddsRatio_working_3-way'!U81/(3*'OddsRatio_working_3-way'!X81^(1/3))*COS(('OddsRatio_working_3-way'!Y81+2*PI())/3)</f>
        <v>-0.42866224175082873</v>
      </c>
      <c r="AH81" s="11">
        <f>-'OddsRatio_working_3-way'!U81/(3*'OddsRatio_working_3-way'!X81^(1/3))*COS(('OddsRatio_working_3-way'!Y81+4*PI())/3)</f>
        <v>-0.13154036005725897</v>
      </c>
      <c r="AI81" s="11">
        <f>'OddsRatio_working_3-way'!U81/(3*'OddsRatio_working_3-way'!X81^(1/3))*SIN(('OddsRatio_working_3-way'!Y81)/3)</f>
        <v>-0.1715433983779108</v>
      </c>
      <c r="AJ81" s="11">
        <f>'OddsRatio_working_3-way'!U81/(3*'OddsRatio_working_3-way'!X81^(1/3))*SIN(('OddsRatio_working_3-way'!Y81+2*PI())/3)</f>
        <v>-0.39937798524298679</v>
      </c>
      <c r="AK81" s="11">
        <f>'OddsRatio_working_3-way'!U81/(3*'OddsRatio_working_3-way'!X81^(1/3))*SIN(('OddsRatio_working_3-way'!Y81+4*PI())/3)</f>
        <v>0.57092138362089739</v>
      </c>
      <c r="AL81" s="11">
        <f>'OddsRatio_working_3-way'!Z81+'OddsRatio_working_3-way'!AF81</f>
        <v>1.1204052036161749</v>
      </c>
      <c r="AM81" s="11">
        <f>'OddsRatio_working_3-way'!AA81+'OddsRatio_working_3-way'!AG81</f>
        <v>-0.85732448350165757</v>
      </c>
      <c r="AN81" s="11">
        <f>'OddsRatio_working_3-way'!AB81+'OddsRatio_working_3-way'!AH81</f>
        <v>-0.263080720114518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1.1204052036161749</v>
      </c>
      <c r="AS81" s="11">
        <f>IF(('OddsRatio_working_3-way'!X81=0),IF(Q81&gt;0,-Q81^(1/3),(-Q81)^(1/3)),'OddsRatio_working_3-way'!AM81-'OddsRatio_working_3-way'!R81/3)</f>
        <v>-0.85732448350165757</v>
      </c>
      <c r="AT81" s="11">
        <f>IF(('OddsRatio_working_3-way'!X81=0),IF(Q81&gt;0,-Q81^(1/3),(-Q81)^(1/3)),'OddsRatio_working_3-way'!AN81-'OddsRatio_working_3-way'!R81/3)</f>
        <v>-0.263080720114518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</v>
      </c>
      <c r="B82" s="4">
        <f>IF('True_Odds_Calculator_3-way'!B83="","",'True_Odds_Calculator_3-way'!B83)</f>
        <v>3.06</v>
      </c>
      <c r="C82" s="4">
        <f>IF('True_Odds_Calculator_3-way'!C83="","",'True_Odds_Calculator_3-way'!C83)</f>
        <v>4.8600000000000003</v>
      </c>
      <c r="D82" s="9">
        <f t="shared" si="26"/>
        <v>0.50278860185031882</v>
      </c>
      <c r="E82" s="9">
        <f t="shared" si="27"/>
        <v>0.30641955469217957</v>
      </c>
      <c r="F82" s="9">
        <f t="shared" si="28"/>
        <v>0.19079184345750144</v>
      </c>
      <c r="G82" s="9">
        <f t="shared" si="29"/>
        <v>1.098786064405789</v>
      </c>
      <c r="H82" s="9">
        <f t="shared" si="30"/>
        <v>1.9889074579652106</v>
      </c>
      <c r="I82" s="9">
        <f t="shared" si="31"/>
        <v>3.2634992926759252</v>
      </c>
      <c r="J82" s="9">
        <f t="shared" si="32"/>
        <v>5.2413142086063456</v>
      </c>
      <c r="K82" s="11">
        <f t="shared" si="33"/>
        <v>0.52631578947368418</v>
      </c>
      <c r="L82" s="11">
        <f t="shared" si="34"/>
        <v>0.32679738562091504</v>
      </c>
      <c r="M82" s="11">
        <f t="shared" si="35"/>
        <v>0.20576131687242796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-0.25327115901591302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0.2413643242294391</v>
      </c>
      <c r="Q82" s="11">
        <f>2*'OddsRatio_working_3-way'!K82*'OddsRatio_working_3-way'!L82*'OddsRatio_working_3-way'!M82</f>
        <v>7.0781326753501184E-2</v>
      </c>
      <c r="R82" s="11">
        <f t="shared" si="36"/>
        <v>0</v>
      </c>
      <c r="S82" s="11">
        <f t="shared" si="37"/>
        <v>-0.95298779840255787</v>
      </c>
      <c r="T82" s="11">
        <f t="shared" si="38"/>
        <v>-0.27946856258139519</v>
      </c>
      <c r="U82" s="11">
        <f>'OddsRatio_working_3-way'!S82-'OddsRatio_working_3-way'!R82^2/3</f>
        <v>-0.95298779840255787</v>
      </c>
      <c r="V82" s="11">
        <f>'OddsRatio_working_3-way'!S82*'OddsRatio_working_3-way'!R82/3-2*'OddsRatio_working_3-way'!R82^3/27-'OddsRatio_working_3-way'!T82</f>
        <v>0.27946856258139519</v>
      </c>
      <c r="W82" s="11">
        <f>'OddsRatio_working_3-way'!V82^2+4*'OddsRatio_working_3-way'!U82^3/27</f>
        <v>-5.0118053287771663E-2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0.17903961206886793</v>
      </c>
      <c r="Y82" s="11">
        <f>IF('OddsRatio_working_3-way'!W82&gt;=0,IF('OddsRatio_working_3-way'!V82+SQRT('OddsRatio_working_3-way'!W82)&gt;0,0,PI()),ACOS('OddsRatio_working_3-way'!V82/(2*'OddsRatio_working_3-way'!X82)))</f>
        <v>0.67538592636292938</v>
      </c>
      <c r="Z82" s="11">
        <f>'OddsRatio_working_3-way'!X82^(1/3)*COS('OddsRatio_working_3-way'!Y82/3)</f>
        <v>0.54939303220289448</v>
      </c>
      <c r="AA82" s="11">
        <f>'OddsRatio_working_3-way'!X82^(1/3)*COS(('OddsRatio_working_3-way'!Y82+2*PI())/3)</f>
        <v>-0.38365715911451626</v>
      </c>
      <c r="AB82" s="11">
        <f>'OddsRatio_working_3-way'!X82^(1/3)*COS(('OddsRatio_working_3-way'!Y82+4*PI())/3)</f>
        <v>-0.16573587308837839</v>
      </c>
      <c r="AC82" s="11">
        <f>'OddsRatio_working_3-way'!X82^(1/3)*SIN('OddsRatio_working_3-way'!Y82/3)</f>
        <v>0.12581691314934024</v>
      </c>
      <c r="AD82" s="11">
        <f>'OddsRatio_working_3-way'!X82^(1/3)*SIN(('OddsRatio_working_3-way'!Y82+2*PI())/3)</f>
        <v>0.41287986597519877</v>
      </c>
      <c r="AE82" s="11">
        <f>'OddsRatio_working_3-way'!X82^(1/3)*SIN(('OddsRatio_working_3-way'!Y82+4*PI())/3)</f>
        <v>-0.53869677912453884</v>
      </c>
      <c r="AF82" s="11">
        <f>-'OddsRatio_working_3-way'!U82/(3*'OddsRatio_working_3-way'!X82^(1/3))*COS(('OddsRatio_working_3-way'!Y82)/3)</f>
        <v>0.54939303220289448</v>
      </c>
      <c r="AG82" s="11">
        <f>-'OddsRatio_working_3-way'!U82/(3*'OddsRatio_working_3-way'!X82^(1/3))*COS(('OddsRatio_working_3-way'!Y82+2*PI())/3)</f>
        <v>-0.38365715911451626</v>
      </c>
      <c r="AH82" s="11">
        <f>-'OddsRatio_working_3-way'!U82/(3*'OddsRatio_working_3-way'!X82^(1/3))*COS(('OddsRatio_working_3-way'!Y82+4*PI())/3)</f>
        <v>-0.16573587308837839</v>
      </c>
      <c r="AI82" s="11">
        <f>'OddsRatio_working_3-way'!U82/(3*'OddsRatio_working_3-way'!X82^(1/3))*SIN(('OddsRatio_working_3-way'!Y82)/3)</f>
        <v>-0.12581691314934024</v>
      </c>
      <c r="AJ82" s="11">
        <f>'OddsRatio_working_3-way'!U82/(3*'OddsRatio_working_3-way'!X82^(1/3))*SIN(('OddsRatio_working_3-way'!Y82+2*PI())/3)</f>
        <v>-0.41287986597519877</v>
      </c>
      <c r="AK82" s="11">
        <f>'OddsRatio_working_3-way'!U82/(3*'OddsRatio_working_3-way'!X82^(1/3))*SIN(('OddsRatio_working_3-way'!Y82+4*PI())/3)</f>
        <v>0.53869677912453884</v>
      </c>
      <c r="AL82" s="11">
        <f>'OddsRatio_working_3-way'!Z82+'OddsRatio_working_3-way'!AF82</f>
        <v>1.098786064405789</v>
      </c>
      <c r="AM82" s="11">
        <f>'OddsRatio_working_3-way'!AA82+'OddsRatio_working_3-way'!AG82</f>
        <v>-0.76731431822903251</v>
      </c>
      <c r="AN82" s="11">
        <f>'OddsRatio_working_3-way'!AB82+'OddsRatio_working_3-way'!AH82</f>
        <v>-0.33147174617675679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1.098786064405789</v>
      </c>
      <c r="AS82" s="11">
        <f>IF(('OddsRatio_working_3-way'!X82=0),IF(Q82&gt;0,-Q82^(1/3),(-Q82)^(1/3)),'OddsRatio_working_3-way'!AM82-'OddsRatio_working_3-way'!R82/3)</f>
        <v>-0.76731431822903251</v>
      </c>
      <c r="AT82" s="11">
        <f>IF(('OddsRatio_working_3-way'!X82=0),IF(Q82&gt;0,-Q82^(1/3),(-Q82)^(1/3)),'OddsRatio_working_3-way'!AN82-'OddsRatio_working_3-way'!R82/3)</f>
        <v>-0.33147174617675679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3.83</v>
      </c>
      <c r="B83" s="4">
        <f>IF('True_Odds_Calculator_3-way'!B84="","",'True_Odds_Calculator_3-way'!B84)</f>
        <v>3.29</v>
      </c>
      <c r="C83" s="4">
        <f>IF('True_Odds_Calculator_3-way'!C84="","",'True_Odds_Calculator_3-way'!C84)</f>
        <v>2.19</v>
      </c>
      <c r="D83" s="9">
        <f t="shared" si="26"/>
        <v>0.2547095495308882</v>
      </c>
      <c r="E83" s="9">
        <f t="shared" si="27"/>
        <v>0.29693726480992655</v>
      </c>
      <c r="F83" s="9">
        <f t="shared" si="28"/>
        <v>0.44835318565918536</v>
      </c>
      <c r="G83" s="9">
        <f t="shared" si="29"/>
        <v>1.0339365624565537</v>
      </c>
      <c r="H83" s="9">
        <f t="shared" si="30"/>
        <v>3.9260404717520481</v>
      </c>
      <c r="I83" s="9">
        <f t="shared" si="31"/>
        <v>3.3677147280255078</v>
      </c>
      <c r="J83" s="9">
        <f t="shared" si="32"/>
        <v>2.2303845093232986</v>
      </c>
      <c r="K83" s="11">
        <f t="shared" si="33"/>
        <v>0.2610966057441253</v>
      </c>
      <c r="L83" s="11">
        <f t="shared" si="34"/>
        <v>0.303951367781155</v>
      </c>
      <c r="M83" s="11">
        <f t="shared" si="35"/>
        <v>0.45662100456621008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-0.27946671658778999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0.2286601965615232</v>
      </c>
      <c r="Q83" s="11">
        <f>2*'OddsRatio_working_3-way'!K83*'OddsRatio_working_3-way'!L83*'OddsRatio_working_3-way'!M83</f>
        <v>7.2475498117756956E-2</v>
      </c>
      <c r="R83" s="11">
        <f t="shared" si="36"/>
        <v>0</v>
      </c>
      <c r="S83" s="11">
        <f t="shared" si="37"/>
        <v>-0.81820189306762503</v>
      </c>
      <c r="T83" s="11">
        <f t="shared" si="38"/>
        <v>-0.25933498987880349</v>
      </c>
      <c r="U83" s="11">
        <f>'OddsRatio_working_3-way'!S83-'OddsRatio_working_3-way'!R83^2/3</f>
        <v>-0.81820189306762503</v>
      </c>
      <c r="V83" s="11">
        <f>'OddsRatio_working_3-way'!S83*'OddsRatio_working_3-way'!R83/3-2*'OddsRatio_working_3-way'!R83^3/27-'OddsRatio_working_3-way'!T83</f>
        <v>0.25933498987880349</v>
      </c>
      <c r="W83" s="11">
        <f>'OddsRatio_working_3-way'!V83^2+4*'OddsRatio_working_3-way'!U83^3/27</f>
        <v>-1.3893334361776227E-2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0.14243241497041267</v>
      </c>
      <c r="Y83" s="11">
        <f>IF('OddsRatio_working_3-way'!W83&gt;=0,IF('OddsRatio_working_3-way'!V83+SQRT('OddsRatio_working_3-way'!W83)&gt;0,0,PI()),ACOS('OddsRatio_working_3-way'!V83/(2*'OddsRatio_working_3-way'!X83)))</f>
        <v>0.42659696820875226</v>
      </c>
      <c r="Z83" s="11">
        <f>'OddsRatio_working_3-way'!X83^(1/3)*COS('OddsRatio_working_3-way'!Y83/3)</f>
        <v>0.51696828122827687</v>
      </c>
      <c r="AA83" s="11">
        <f>'OddsRatio_working_3-way'!X83^(1/3)*COS(('OddsRatio_working_3-way'!Y83+2*PI())/3)</f>
        <v>-0.32258032162219247</v>
      </c>
      <c r="AB83" s="11">
        <f>'OddsRatio_working_3-way'!X83^(1/3)*COS(('OddsRatio_working_3-way'!Y83+4*PI())/3)</f>
        <v>-0.19438795960608451</v>
      </c>
      <c r="AC83" s="11">
        <f>'OddsRatio_working_3-way'!X83^(1/3)*SIN('OddsRatio_working_3-way'!Y83/3)</f>
        <v>7.4011894718054042E-2</v>
      </c>
      <c r="AD83" s="11">
        <f>'OddsRatio_working_3-way'!X83^(1/3)*SIN(('OddsRatio_working_3-way'!Y83+2*PI())/3)</f>
        <v>0.41070171713543868</v>
      </c>
      <c r="AE83" s="11">
        <f>'OddsRatio_working_3-way'!X83^(1/3)*SIN(('OddsRatio_working_3-way'!Y83+4*PI())/3)</f>
        <v>-0.4847136118534926</v>
      </c>
      <c r="AF83" s="11">
        <f>-'OddsRatio_working_3-way'!U83/(3*'OddsRatio_working_3-way'!X83^(1/3))*COS(('OddsRatio_working_3-way'!Y83)/3)</f>
        <v>0.51696828122827687</v>
      </c>
      <c r="AG83" s="11">
        <f>-'OddsRatio_working_3-way'!U83/(3*'OddsRatio_working_3-way'!X83^(1/3))*COS(('OddsRatio_working_3-way'!Y83+2*PI())/3)</f>
        <v>-0.32258032162219247</v>
      </c>
      <c r="AH83" s="11">
        <f>-'OddsRatio_working_3-way'!U83/(3*'OddsRatio_working_3-way'!X83^(1/3))*COS(('OddsRatio_working_3-way'!Y83+4*PI())/3)</f>
        <v>-0.19438795960608451</v>
      </c>
      <c r="AI83" s="11">
        <f>'OddsRatio_working_3-way'!U83/(3*'OddsRatio_working_3-way'!X83^(1/3))*SIN(('OddsRatio_working_3-way'!Y83)/3)</f>
        <v>-7.4011894718054042E-2</v>
      </c>
      <c r="AJ83" s="11">
        <f>'OddsRatio_working_3-way'!U83/(3*'OddsRatio_working_3-way'!X83^(1/3))*SIN(('OddsRatio_working_3-way'!Y83+2*PI())/3)</f>
        <v>-0.41070171713543868</v>
      </c>
      <c r="AK83" s="11">
        <f>'OddsRatio_working_3-way'!U83/(3*'OddsRatio_working_3-way'!X83^(1/3))*SIN(('OddsRatio_working_3-way'!Y83+4*PI())/3)</f>
        <v>0.4847136118534926</v>
      </c>
      <c r="AL83" s="11">
        <f>'OddsRatio_working_3-way'!Z83+'OddsRatio_working_3-way'!AF83</f>
        <v>1.0339365624565537</v>
      </c>
      <c r="AM83" s="11">
        <f>'OddsRatio_working_3-way'!AA83+'OddsRatio_working_3-way'!AG83</f>
        <v>-0.64516064324438493</v>
      </c>
      <c r="AN83" s="11">
        <f>'OddsRatio_working_3-way'!AB83+'OddsRatio_working_3-way'!AH83</f>
        <v>-0.38877591921216903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1.0339365624565537</v>
      </c>
      <c r="AS83" s="11">
        <f>IF(('OddsRatio_working_3-way'!X83=0),IF(Q83&gt;0,-Q83^(1/3),(-Q83)^(1/3)),'OddsRatio_working_3-way'!AM83-'OddsRatio_working_3-way'!R83/3)</f>
        <v>-0.64516064324438493</v>
      </c>
      <c r="AT83" s="11">
        <f>IF(('OddsRatio_working_3-way'!X83=0),IF(Q83&gt;0,-Q83^(1/3),(-Q83)^(1/3)),'OddsRatio_working_3-way'!AN83-'OddsRatio_working_3-way'!R83/3)</f>
        <v>-0.38877591921216903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1.56</v>
      </c>
      <c r="B84" s="4">
        <f>IF('True_Odds_Calculator_3-way'!B85="","",'True_Odds_Calculator_3-way'!B85)</f>
        <v>4.45</v>
      </c>
      <c r="C84" s="4">
        <f>IF('True_Odds_Calculator_3-way'!C85="","",'True_Odds_Calculator_3-way'!C85)</f>
        <v>6.23</v>
      </c>
      <c r="D84" s="9">
        <f t="shared" si="26"/>
        <v>0.62967756651496098</v>
      </c>
      <c r="E84" s="9">
        <f t="shared" si="27"/>
        <v>0.21630017900512066</v>
      </c>
      <c r="F84" s="9">
        <f t="shared" si="28"/>
        <v>0.15402225447991816</v>
      </c>
      <c r="G84" s="9">
        <f t="shared" si="29"/>
        <v>1.0502042552583146</v>
      </c>
      <c r="H84" s="9">
        <f t="shared" si="30"/>
        <v>1.5881143829446562</v>
      </c>
      <c r="I84" s="9">
        <f t="shared" si="31"/>
        <v>4.6232046806411846</v>
      </c>
      <c r="J84" s="9">
        <f t="shared" si="32"/>
        <v>6.492568255000986</v>
      </c>
      <c r="K84" s="11">
        <f t="shared" si="33"/>
        <v>0.64102564102564097</v>
      </c>
      <c r="L84" s="11">
        <f t="shared" si="34"/>
        <v>0.2247191011235955</v>
      </c>
      <c r="M84" s="11">
        <f t="shared" si="35"/>
        <v>0.16051364365971107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-0.23363405941363258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0.21364823788760162</v>
      </c>
      <c r="Q84" s="11">
        <f>2*'OddsRatio_working_3-way'!K84*'OddsRatio_working_3-way'!L84*'OddsRatio_working_3-way'!M84</f>
        <v>4.6244207334978693E-2</v>
      </c>
      <c r="R84" s="11">
        <f t="shared" si="36"/>
        <v>0</v>
      </c>
      <c r="S84" s="11">
        <f t="shared" si="37"/>
        <v>-0.91445672957020585</v>
      </c>
      <c r="T84" s="11">
        <f t="shared" si="38"/>
        <v>-0.19793435704982806</v>
      </c>
      <c r="U84" s="11">
        <f>'OddsRatio_working_3-way'!S84-'OddsRatio_working_3-way'!R84^2/3</f>
        <v>-0.91445672957020585</v>
      </c>
      <c r="V84" s="11">
        <f>'OddsRatio_working_3-way'!S84*'OddsRatio_working_3-way'!R84/3-2*'OddsRatio_working_3-way'!R84^3/27-'OddsRatio_working_3-way'!T84</f>
        <v>0.19793435704982806</v>
      </c>
      <c r="W84" s="11">
        <f>'OddsRatio_working_3-way'!V84^2+4*'OddsRatio_working_3-way'!U84^3/27</f>
        <v>-7.4110459373312718E-2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0.16829176233110874</v>
      </c>
      <c r="Y84" s="11">
        <f>IF('OddsRatio_working_3-way'!W84&gt;=0,IF('OddsRatio_working_3-way'!V84+SQRT('OddsRatio_working_3-way'!W84)&gt;0,0,PI()),ACOS('OddsRatio_working_3-way'!V84/(2*'OddsRatio_working_3-way'!X84)))</f>
        <v>0.94212694540202391</v>
      </c>
      <c r="Z84" s="11">
        <f>'OddsRatio_working_3-way'!X84^(1/3)*COS('OddsRatio_working_3-way'!Y84/3)</f>
        <v>0.52510212762915731</v>
      </c>
      <c r="AA84" s="11">
        <f>'OddsRatio_working_3-way'!X84^(1/3)*COS(('OddsRatio_working_3-way'!Y84+2*PI())/3)</f>
        <v>-0.41025007891640886</v>
      </c>
      <c r="AB84" s="11">
        <f>'OddsRatio_working_3-way'!X84^(1/3)*COS(('OddsRatio_working_3-way'!Y84+4*PI())/3)</f>
        <v>-0.11485204871274851</v>
      </c>
      <c r="AC84" s="11">
        <f>'OddsRatio_working_3-way'!X84^(1/3)*SIN('OddsRatio_working_3-way'!Y84/3)</f>
        <v>0.17054813225616849</v>
      </c>
      <c r="AD84" s="11">
        <f>'OddsRatio_working_3-way'!X84^(1/3)*SIN(('OddsRatio_working_3-way'!Y84+2*PI())/3)</f>
        <v>0.36947771598002449</v>
      </c>
      <c r="AE84" s="11">
        <f>'OddsRatio_working_3-way'!X84^(1/3)*SIN(('OddsRatio_working_3-way'!Y84+4*PI())/3)</f>
        <v>-0.54002584823619304</v>
      </c>
      <c r="AF84" s="11">
        <f>-'OddsRatio_working_3-way'!U84/(3*'OddsRatio_working_3-way'!X84^(1/3))*COS(('OddsRatio_working_3-way'!Y84)/3)</f>
        <v>0.52510212762915731</v>
      </c>
      <c r="AG84" s="11">
        <f>-'OddsRatio_working_3-way'!U84/(3*'OddsRatio_working_3-way'!X84^(1/3))*COS(('OddsRatio_working_3-way'!Y84+2*PI())/3)</f>
        <v>-0.41025007891640886</v>
      </c>
      <c r="AH84" s="11">
        <f>-'OddsRatio_working_3-way'!U84/(3*'OddsRatio_working_3-way'!X84^(1/3))*COS(('OddsRatio_working_3-way'!Y84+4*PI())/3)</f>
        <v>-0.11485204871274851</v>
      </c>
      <c r="AI84" s="11">
        <f>'OddsRatio_working_3-way'!U84/(3*'OddsRatio_working_3-way'!X84^(1/3))*SIN(('OddsRatio_working_3-way'!Y84)/3)</f>
        <v>-0.17054813225616849</v>
      </c>
      <c r="AJ84" s="11">
        <f>'OddsRatio_working_3-way'!U84/(3*'OddsRatio_working_3-way'!X84^(1/3))*SIN(('OddsRatio_working_3-way'!Y84+2*PI())/3)</f>
        <v>-0.36947771598002449</v>
      </c>
      <c r="AK84" s="11">
        <f>'OddsRatio_working_3-way'!U84/(3*'OddsRatio_working_3-way'!X84^(1/3))*SIN(('OddsRatio_working_3-way'!Y84+4*PI())/3)</f>
        <v>0.54002584823619304</v>
      </c>
      <c r="AL84" s="11">
        <f>'OddsRatio_working_3-way'!Z84+'OddsRatio_working_3-way'!AF84</f>
        <v>1.0502042552583146</v>
      </c>
      <c r="AM84" s="11">
        <f>'OddsRatio_working_3-way'!AA84+'OddsRatio_working_3-way'!AG84</f>
        <v>-0.82050015783281771</v>
      </c>
      <c r="AN84" s="11">
        <f>'OddsRatio_working_3-way'!AB84+'OddsRatio_working_3-way'!AH84</f>
        <v>-0.22970409742549702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1.0502042552583146</v>
      </c>
      <c r="AS84" s="11">
        <f>IF(('OddsRatio_working_3-way'!X84=0),IF(Q84&gt;0,-Q84^(1/3),(-Q84)^(1/3)),'OddsRatio_working_3-way'!AM84-'OddsRatio_working_3-way'!R84/3)</f>
        <v>-0.82050015783281771</v>
      </c>
      <c r="AT84" s="11">
        <f>IF(('OddsRatio_working_3-way'!X84=0),IF(Q84&gt;0,-Q84^(1/3),(-Q84)^(1/3)),'OddsRatio_working_3-way'!AN84-'OddsRatio_working_3-way'!R84/3)</f>
        <v>-0.22970409742549702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2.7</v>
      </c>
      <c r="B85" s="4">
        <f>IF('True_Odds_Calculator_3-way'!B86="","",'True_Odds_Calculator_3-way'!B86)</f>
        <v>3.09</v>
      </c>
      <c r="C85" s="4">
        <f>IF('True_Odds_Calculator_3-way'!C86="","",'True_Odds_Calculator_3-way'!C86)</f>
        <v>3.05</v>
      </c>
      <c r="D85" s="9">
        <f t="shared" si="26"/>
        <v>0.36278121801865398</v>
      </c>
      <c r="E85" s="9">
        <f t="shared" si="27"/>
        <v>0.31651178860517543</v>
      </c>
      <c r="F85" s="9">
        <f t="shared" si="28"/>
        <v>0.32070699337617053</v>
      </c>
      <c r="G85" s="9">
        <f t="shared" si="29"/>
        <v>1.0332248722336339</v>
      </c>
      <c r="H85" s="9">
        <f t="shared" si="30"/>
        <v>2.7564822827971778</v>
      </c>
      <c r="I85" s="9">
        <f t="shared" si="31"/>
        <v>3.1594399829682951</v>
      </c>
      <c r="J85" s="9">
        <f t="shared" si="32"/>
        <v>3.1181109880789486</v>
      </c>
      <c r="K85" s="11">
        <f t="shared" si="33"/>
        <v>0.37037037037037035</v>
      </c>
      <c r="L85" s="11">
        <f t="shared" si="34"/>
        <v>0.3236245954692557</v>
      </c>
      <c r="M85" s="11">
        <f t="shared" si="35"/>
        <v>0.32786885245901642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-0.2862378002173217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0.22950426685372838</v>
      </c>
      <c r="Q85" s="11">
        <f>2*'OddsRatio_working_3-way'!K85*'OddsRatio_working_3-way'!L85*'OddsRatio_working_3-way'!M85</f>
        <v>7.8597351662235748E-2</v>
      </c>
      <c r="R85" s="11">
        <f t="shared" si="36"/>
        <v>0</v>
      </c>
      <c r="S85" s="11">
        <f t="shared" si="37"/>
        <v>-0.80179580292847674</v>
      </c>
      <c r="T85" s="11">
        <f t="shared" si="38"/>
        <v>-0.27458760374262903</v>
      </c>
      <c r="U85" s="11">
        <f>'OddsRatio_working_3-way'!S85-'OddsRatio_working_3-way'!R85^2/3</f>
        <v>-0.80179580292847674</v>
      </c>
      <c r="V85" s="11">
        <f>'OddsRatio_working_3-way'!S85*'OddsRatio_working_3-way'!R85/3-2*'OddsRatio_working_3-way'!R85^3/27-'OddsRatio_working_3-way'!T85</f>
        <v>0.27458760374262903</v>
      </c>
      <c r="W85" s="11">
        <f>'OddsRatio_working_3-way'!V85^2+4*'OddsRatio_working_3-way'!U85^3/27</f>
        <v>-9.6545338103705414E-4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0.13817000896554588</v>
      </c>
      <c r="Y85" s="11">
        <f>IF('OddsRatio_working_3-way'!W85&gt;=0,IF('OddsRatio_working_3-way'!V85+SQRT('OddsRatio_working_3-way'!W85)&gt;0,0,PI()),ACOS('OddsRatio_working_3-way'!V85/(2*'OddsRatio_working_3-way'!X85)))</f>
        <v>0.11267855316998698</v>
      </c>
      <c r="Z85" s="11">
        <f>'OddsRatio_working_3-way'!X85^(1/3)*COS('OddsRatio_working_3-way'!Y85/3)</f>
        <v>0.51661243611681684</v>
      </c>
      <c r="AA85" s="11">
        <f>'OddsRatio_working_3-way'!X85^(1/3)*COS(('OddsRatio_working_3-way'!Y85+2*PI())/3)</f>
        <v>-0.27511823367834642</v>
      </c>
      <c r="AB85" s="11">
        <f>'OddsRatio_working_3-way'!X85^(1/3)*COS(('OddsRatio_working_3-way'!Y85+4*PI())/3)</f>
        <v>-0.24149420243847053</v>
      </c>
      <c r="AC85" s="11">
        <f>'OddsRatio_working_3-way'!X85^(1/3)*SIN('OddsRatio_working_3-way'!Y85/3)</f>
        <v>1.9412843487582893E-2</v>
      </c>
      <c r="AD85" s="11">
        <f>'OddsRatio_working_3-way'!X85^(1/3)*SIN(('OddsRatio_working_3-way'!Y85+2*PI())/3)</f>
        <v>0.43769307184433742</v>
      </c>
      <c r="AE85" s="11">
        <f>'OddsRatio_working_3-way'!X85^(1/3)*SIN(('OddsRatio_working_3-way'!Y85+4*PI())/3)</f>
        <v>-0.45710591533192013</v>
      </c>
      <c r="AF85" s="11">
        <f>-'OddsRatio_working_3-way'!U85/(3*'OddsRatio_working_3-way'!X85^(1/3))*COS(('OddsRatio_working_3-way'!Y85)/3)</f>
        <v>0.51661243611681695</v>
      </c>
      <c r="AG85" s="11">
        <f>-'OddsRatio_working_3-way'!U85/(3*'OddsRatio_working_3-way'!X85^(1/3))*COS(('OddsRatio_working_3-way'!Y85+2*PI())/3)</f>
        <v>-0.27511823367834648</v>
      </c>
      <c r="AH85" s="11">
        <f>-'OddsRatio_working_3-way'!U85/(3*'OddsRatio_working_3-way'!X85^(1/3))*COS(('OddsRatio_working_3-way'!Y85+4*PI())/3)</f>
        <v>-0.24149420243847058</v>
      </c>
      <c r="AI85" s="11">
        <f>'OddsRatio_working_3-way'!U85/(3*'OddsRatio_working_3-way'!X85^(1/3))*SIN(('OddsRatio_working_3-way'!Y85)/3)</f>
        <v>-1.9412843487582897E-2</v>
      </c>
      <c r="AJ85" s="11">
        <f>'OddsRatio_working_3-way'!U85/(3*'OddsRatio_working_3-way'!X85^(1/3))*SIN(('OddsRatio_working_3-way'!Y85+2*PI())/3)</f>
        <v>-0.43769307184433753</v>
      </c>
      <c r="AK85" s="11">
        <f>'OddsRatio_working_3-way'!U85/(3*'OddsRatio_working_3-way'!X85^(1/3))*SIN(('OddsRatio_working_3-way'!Y85+4*PI())/3)</f>
        <v>0.45710591533192024</v>
      </c>
      <c r="AL85" s="11">
        <f>'OddsRatio_working_3-way'!Z85+'OddsRatio_working_3-way'!AF85</f>
        <v>1.0332248722336339</v>
      </c>
      <c r="AM85" s="11">
        <f>'OddsRatio_working_3-way'!AA85+'OddsRatio_working_3-way'!AG85</f>
        <v>-0.55023646735669285</v>
      </c>
      <c r="AN85" s="11">
        <f>'OddsRatio_working_3-way'!AB85+'OddsRatio_working_3-way'!AH85</f>
        <v>-0.48298840487694111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1.0332248722336339</v>
      </c>
      <c r="AS85" s="11">
        <f>IF(('OddsRatio_working_3-way'!X85=0),IF(Q85&gt;0,-Q85^(1/3),(-Q85)^(1/3)),'OddsRatio_working_3-way'!AM85-'OddsRatio_working_3-way'!R85/3)</f>
        <v>-0.55023646735669285</v>
      </c>
      <c r="AT85" s="11">
        <f>IF(('OddsRatio_working_3-way'!X85=0),IF(Q85&gt;0,-Q85^(1/3),(-Q85)^(1/3)),'OddsRatio_working_3-way'!AN85-'OddsRatio_working_3-way'!R85/3)</f>
        <v>-0.48298840487694111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8.94</v>
      </c>
      <c r="B86" s="4">
        <f>IF('True_Odds_Calculator_3-way'!B87="","",'True_Odds_Calculator_3-way'!B87)</f>
        <v>5.04</v>
      </c>
      <c r="C86" s="4">
        <f>IF('True_Odds_Calculator_3-way'!C87="","",'True_Odds_Calculator_3-way'!C87)</f>
        <v>1.4</v>
      </c>
      <c r="D86" s="9">
        <f t="shared" si="26"/>
        <v>0.1066646414873266</v>
      </c>
      <c r="E86" s="9">
        <f t="shared" si="27"/>
        <v>0.19006255712777215</v>
      </c>
      <c r="F86" s="9">
        <f t="shared" si="28"/>
        <v>0.70327280138490111</v>
      </c>
      <c r="G86" s="9">
        <f t="shared" si="29"/>
        <v>1.0548083120475329</v>
      </c>
      <c r="H86" s="9">
        <f t="shared" si="30"/>
        <v>9.3751779976574099</v>
      </c>
      <c r="I86" s="9">
        <f t="shared" si="31"/>
        <v>5.2614255806720331</v>
      </c>
      <c r="J86" s="9">
        <f t="shared" si="32"/>
        <v>1.4219233248190131</v>
      </c>
      <c r="K86" s="11">
        <f t="shared" si="33"/>
        <v>0.11185682326621925</v>
      </c>
      <c r="L86" s="11">
        <f t="shared" si="34"/>
        <v>0.1984126984126984</v>
      </c>
      <c r="M86" s="11">
        <f t="shared" si="35"/>
        <v>0.7142857142857143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-0.20340694070320131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0.19625672789622933</v>
      </c>
      <c r="Q86" s="11">
        <f>2*'OddsRatio_working_3-way'!K86*'OddsRatio_working_3-way'!L86*'OddsRatio_working_3-way'!M86</f>
        <v>3.1705448771604097E-2</v>
      </c>
      <c r="R86" s="11">
        <f t="shared" si="36"/>
        <v>0</v>
      </c>
      <c r="S86" s="11">
        <f t="shared" si="37"/>
        <v>-0.96484774422026665</v>
      </c>
      <c r="T86" s="11">
        <f t="shared" si="38"/>
        <v>-0.15587201037484116</v>
      </c>
      <c r="U86" s="11">
        <f>'OddsRatio_working_3-way'!S86-'OddsRatio_working_3-way'!R86^2/3</f>
        <v>-0.96484774422026665</v>
      </c>
      <c r="V86" s="11">
        <f>'OddsRatio_working_3-way'!S86*'OddsRatio_working_3-way'!R86/3-2*'OddsRatio_working_3-way'!R86^3/27-'OddsRatio_working_3-way'!T86</f>
        <v>0.15587201037484116</v>
      </c>
      <c r="W86" s="11">
        <f>'OddsRatio_working_3-way'!V86^2+4*'OddsRatio_working_3-way'!U86^3/27</f>
        <v>-0.10877159622502393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0.18239221463875488</v>
      </c>
      <c r="Y86" s="11">
        <f>IF('OddsRatio_working_3-way'!W86&gt;=0,IF('OddsRatio_working_3-way'!V86+SQRT('OddsRatio_working_3-way'!W86)&gt;0,0,PI()),ACOS('OddsRatio_working_3-way'!V86/(2*'OddsRatio_working_3-way'!X86)))</f>
        <v>1.1292931682405689</v>
      </c>
      <c r="Z86" s="11">
        <f>'OddsRatio_working_3-way'!X86^(1/3)*COS('OddsRatio_working_3-way'!Y86/3)</f>
        <v>0.52740415602376645</v>
      </c>
      <c r="AA86" s="11">
        <f>'OddsRatio_working_3-way'!X86^(1/3)*COS(('OddsRatio_working_3-way'!Y86+2*PI())/3)</f>
        <v>-0.44424453343916104</v>
      </c>
      <c r="AB86" s="11">
        <f>'OddsRatio_working_3-way'!X86^(1/3)*COS(('OddsRatio_working_3-way'!Y86+4*PI())/3)</f>
        <v>-8.3159622584605561E-2</v>
      </c>
      <c r="AC86" s="11">
        <f>'OddsRatio_working_3-way'!X86^(1/3)*SIN('OddsRatio_working_3-way'!Y86/3)</f>
        <v>0.20847247048218986</v>
      </c>
      <c r="AD86" s="11">
        <f>'OddsRatio_working_3-way'!X86^(1/3)*SIN(('OddsRatio_working_3-way'!Y86+2*PI())/3)</f>
        <v>0.35250916193697862</v>
      </c>
      <c r="AE86" s="11">
        <f>'OddsRatio_working_3-way'!X86^(1/3)*SIN(('OddsRatio_working_3-way'!Y86+4*PI())/3)</f>
        <v>-0.56098163241916832</v>
      </c>
      <c r="AF86" s="11">
        <f>-'OddsRatio_working_3-way'!U86/(3*'OddsRatio_working_3-way'!X86^(1/3))*COS(('OddsRatio_working_3-way'!Y86)/3)</f>
        <v>0.52740415602376645</v>
      </c>
      <c r="AG86" s="11">
        <f>-'OddsRatio_working_3-way'!U86/(3*'OddsRatio_working_3-way'!X86^(1/3))*COS(('OddsRatio_working_3-way'!Y86+2*PI())/3)</f>
        <v>-0.44424453343916104</v>
      </c>
      <c r="AH86" s="11">
        <f>-'OddsRatio_working_3-way'!U86/(3*'OddsRatio_working_3-way'!X86^(1/3))*COS(('OddsRatio_working_3-way'!Y86+4*PI())/3)</f>
        <v>-8.3159622584605561E-2</v>
      </c>
      <c r="AI86" s="11">
        <f>'OddsRatio_working_3-way'!U86/(3*'OddsRatio_working_3-way'!X86^(1/3))*SIN(('OddsRatio_working_3-way'!Y86)/3)</f>
        <v>-0.20847247048218986</v>
      </c>
      <c r="AJ86" s="11">
        <f>'OddsRatio_working_3-way'!U86/(3*'OddsRatio_working_3-way'!X86^(1/3))*SIN(('OddsRatio_working_3-way'!Y86+2*PI())/3)</f>
        <v>-0.35250916193697862</v>
      </c>
      <c r="AK86" s="11">
        <f>'OddsRatio_working_3-way'!U86/(3*'OddsRatio_working_3-way'!X86^(1/3))*SIN(('OddsRatio_working_3-way'!Y86+4*PI())/3)</f>
        <v>0.56098163241916832</v>
      </c>
      <c r="AL86" s="11">
        <f>'OddsRatio_working_3-way'!Z86+'OddsRatio_working_3-way'!AF86</f>
        <v>1.0548083120475329</v>
      </c>
      <c r="AM86" s="11">
        <f>'OddsRatio_working_3-way'!AA86+'OddsRatio_working_3-way'!AG86</f>
        <v>-0.88848906687832208</v>
      </c>
      <c r="AN86" s="11">
        <f>'OddsRatio_working_3-way'!AB86+'OddsRatio_working_3-way'!AH86</f>
        <v>-0.16631924516921112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1.0548083120475329</v>
      </c>
      <c r="AS86" s="11">
        <f>IF(('OddsRatio_working_3-way'!X86=0),IF(Q86&gt;0,-Q86^(1/3),(-Q86)^(1/3)),'OddsRatio_working_3-way'!AM86-'OddsRatio_working_3-way'!R86/3)</f>
        <v>-0.88848906687832208</v>
      </c>
      <c r="AT86" s="11">
        <f>IF(('OddsRatio_working_3-way'!X86=0),IF(Q86&gt;0,-Q86^(1/3),(-Q86)^(1/3)),'OddsRatio_working_3-way'!AN86-'OddsRatio_working_3-way'!R86/3)</f>
        <v>-0.16631924516921112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1.89</v>
      </c>
      <c r="B87" s="4">
        <f>IF('True_Odds_Calculator_3-way'!B88="","",'True_Odds_Calculator_3-way'!B88)</f>
        <v>3.66</v>
      </c>
      <c r="C87" s="4">
        <f>IF('True_Odds_Calculator_3-way'!C88="","",'True_Odds_Calculator_3-way'!C88)</f>
        <v>4.5</v>
      </c>
      <c r="D87" s="9">
        <f t="shared" si="26"/>
        <v>0.51917976909647401</v>
      </c>
      <c r="E87" s="9">
        <f t="shared" si="27"/>
        <v>0.26539703884003274</v>
      </c>
      <c r="F87" s="9">
        <f t="shared" si="28"/>
        <v>0.21542319206349334</v>
      </c>
      <c r="G87" s="9">
        <f t="shared" si="29"/>
        <v>1.0405787794728409</v>
      </c>
      <c r="H87" s="9">
        <f t="shared" si="30"/>
        <v>1.9261151137308279</v>
      </c>
      <c r="I87" s="9">
        <f t="shared" si="31"/>
        <v>3.7679395533977567</v>
      </c>
      <c r="J87" s="9">
        <f t="shared" si="32"/>
        <v>4.6420257281549437</v>
      </c>
      <c r="K87" s="11">
        <f t="shared" si="33"/>
        <v>0.52910052910052918</v>
      </c>
      <c r="L87" s="11">
        <f t="shared" si="34"/>
        <v>0.27322404371584696</v>
      </c>
      <c r="M87" s="11">
        <f t="shared" si="35"/>
        <v>0.22222222222222221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-0.26618543254851679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0.22648201154576386</v>
      </c>
      <c r="Q87" s="11">
        <f>2*'OddsRatio_working_3-way'!K87*'OddsRatio_working_3-way'!L87*'OddsRatio_working_3-way'!M87</f>
        <v>6.4250216041351435E-2</v>
      </c>
      <c r="R87" s="11">
        <f t="shared" si="36"/>
        <v>0</v>
      </c>
      <c r="S87" s="11">
        <f t="shared" si="37"/>
        <v>-0.85084299834658939</v>
      </c>
      <c r="T87" s="11">
        <f t="shared" si="38"/>
        <v>-0.24137390024016717</v>
      </c>
      <c r="U87" s="11">
        <f>'OddsRatio_working_3-way'!S87-'OddsRatio_working_3-way'!R87^2/3</f>
        <v>-0.85084299834658939</v>
      </c>
      <c r="V87" s="11">
        <f>'OddsRatio_working_3-way'!S87*'OddsRatio_working_3-way'!R87/3-2*'OddsRatio_working_3-way'!R87^3/27-'OddsRatio_working_3-way'!T87</f>
        <v>0.24137390024016717</v>
      </c>
      <c r="W87" s="11">
        <f>'OddsRatio_working_3-way'!V87^2+4*'OddsRatio_working_3-way'!U87^3/27</f>
        <v>-3.2991086455167989E-2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0.15104009912297972</v>
      </c>
      <c r="Y87" s="11">
        <f>IF('OddsRatio_working_3-way'!W87&gt;=0,IF('OddsRatio_working_3-way'!V87+SQRT('OddsRatio_working_3-way'!W87)&gt;0,0,PI()),ACOS('OddsRatio_working_3-way'!V87/(2*'OddsRatio_working_3-way'!X87)))</f>
        <v>0.64510084540699997</v>
      </c>
      <c r="Z87" s="11">
        <f>'OddsRatio_working_3-way'!X87^(1/3)*COS('OddsRatio_working_3-way'!Y87/3)</f>
        <v>0.52028938973642058</v>
      </c>
      <c r="AA87" s="11">
        <f>'OddsRatio_working_3-way'!X87^(1/3)*COS(('OddsRatio_working_3-way'!Y87+2*PI())/3)</f>
        <v>-0.35855690337114265</v>
      </c>
      <c r="AB87" s="11">
        <f>'OddsRatio_working_3-way'!X87^(1/3)*COS(('OddsRatio_working_3-way'!Y87+4*PI())/3)</f>
        <v>-0.16173248636527804</v>
      </c>
      <c r="AC87" s="11">
        <f>'OddsRatio_working_3-way'!X87^(1/3)*SIN('OddsRatio_working_3-way'!Y87/3)</f>
        <v>0.11363663014142716</v>
      </c>
      <c r="AD87" s="11">
        <f>'OddsRatio_working_3-way'!X87^(1/3)*SIN(('OddsRatio_working_3-way'!Y87+2*PI())/3)</f>
        <v>0.39376551376052926</v>
      </c>
      <c r="AE87" s="11">
        <f>'OddsRatio_working_3-way'!X87^(1/3)*SIN(('OddsRatio_working_3-way'!Y87+4*PI())/3)</f>
        <v>-0.50740214390195637</v>
      </c>
      <c r="AF87" s="11">
        <f>-'OddsRatio_working_3-way'!U87/(3*'OddsRatio_working_3-way'!X87^(1/3))*COS(('OddsRatio_working_3-way'!Y87)/3)</f>
        <v>0.52028938973642047</v>
      </c>
      <c r="AG87" s="11">
        <f>-'OddsRatio_working_3-way'!U87/(3*'OddsRatio_working_3-way'!X87^(1/3))*COS(('OddsRatio_working_3-way'!Y87+2*PI())/3)</f>
        <v>-0.3585569033711426</v>
      </c>
      <c r="AH87" s="11">
        <f>-'OddsRatio_working_3-way'!U87/(3*'OddsRatio_working_3-way'!X87^(1/3))*COS(('OddsRatio_working_3-way'!Y87+4*PI())/3)</f>
        <v>-0.16173248636527801</v>
      </c>
      <c r="AI87" s="11">
        <f>'OddsRatio_working_3-way'!U87/(3*'OddsRatio_working_3-way'!X87^(1/3))*SIN(('OddsRatio_working_3-way'!Y87)/3)</f>
        <v>-0.11363663014142714</v>
      </c>
      <c r="AJ87" s="11">
        <f>'OddsRatio_working_3-way'!U87/(3*'OddsRatio_working_3-way'!X87^(1/3))*SIN(('OddsRatio_working_3-way'!Y87+2*PI())/3)</f>
        <v>-0.39376551376052921</v>
      </c>
      <c r="AK87" s="11">
        <f>'OddsRatio_working_3-way'!U87/(3*'OddsRatio_working_3-way'!X87^(1/3))*SIN(('OddsRatio_working_3-way'!Y87+4*PI())/3)</f>
        <v>0.50740214390195626</v>
      </c>
      <c r="AL87" s="11">
        <f>'OddsRatio_working_3-way'!Z87+'OddsRatio_working_3-way'!AF87</f>
        <v>1.0405787794728409</v>
      </c>
      <c r="AM87" s="11">
        <f>'OddsRatio_working_3-way'!AA87+'OddsRatio_working_3-way'!AG87</f>
        <v>-0.71711380674228531</v>
      </c>
      <c r="AN87" s="11">
        <f>'OddsRatio_working_3-way'!AB87+'OddsRatio_working_3-way'!AH87</f>
        <v>-0.32346497273055608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1.0405787794728409</v>
      </c>
      <c r="AS87" s="11">
        <f>IF(('OddsRatio_working_3-way'!X87=0),IF(Q87&gt;0,-Q87^(1/3),(-Q87)^(1/3)),'OddsRatio_working_3-way'!AM87-'OddsRatio_working_3-way'!R87/3)</f>
        <v>-0.71711380674228531</v>
      </c>
      <c r="AT87" s="11">
        <f>IF(('OddsRatio_working_3-way'!X87=0),IF(Q87&gt;0,-Q87^(1/3),(-Q87)^(1/3)),'OddsRatio_working_3-way'!AN87-'OddsRatio_working_3-way'!R87/3)</f>
        <v>-0.32346497273055608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3.98</v>
      </c>
      <c r="B88" s="4">
        <f>IF('True_Odds_Calculator_3-way'!B89="","",'True_Odds_Calculator_3-way'!B89)</f>
        <v>4.24</v>
      </c>
      <c r="C88" s="4">
        <f>IF('True_Odds_Calculator_3-way'!C89="","",'True_Odds_Calculator_3-way'!C89)</f>
        <v>1.85</v>
      </c>
      <c r="D88" s="9">
        <f t="shared" si="26"/>
        <v>0.2428653922426359</v>
      </c>
      <c r="E88" s="9">
        <f t="shared" si="27"/>
        <v>0.22781614815118528</v>
      </c>
      <c r="F88" s="9">
        <f t="shared" si="28"/>
        <v>0.52931845960617896</v>
      </c>
      <c r="G88" s="9">
        <f t="shared" si="29"/>
        <v>1.0461433540606278</v>
      </c>
      <c r="H88" s="9">
        <f t="shared" si="30"/>
        <v>4.1175071951006714</v>
      </c>
      <c r="I88" s="9">
        <f t="shared" si="31"/>
        <v>4.3895044671564349</v>
      </c>
      <c r="J88" s="9">
        <f t="shared" si="32"/>
        <v>1.8892218509515337</v>
      </c>
      <c r="K88" s="11">
        <f t="shared" si="33"/>
        <v>0.25125628140703515</v>
      </c>
      <c r="L88" s="11">
        <f t="shared" si="34"/>
        <v>0.23584905660377356</v>
      </c>
      <c r="M88" s="11">
        <f t="shared" si="35"/>
        <v>0.54054054054054046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-0.26288120869518439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0.226463782451267</v>
      </c>
      <c r="Q88" s="11">
        <f>2*'OddsRatio_working_3-way'!K88*'OddsRatio_working_3-way'!L88*'OddsRatio_working_3-way'!M88</f>
        <v>6.4063304795266465E-2</v>
      </c>
      <c r="R88" s="11">
        <f t="shared" si="36"/>
        <v>0</v>
      </c>
      <c r="S88" s="11">
        <f t="shared" si="37"/>
        <v>-0.86146812689778807</v>
      </c>
      <c r="T88" s="11">
        <f t="shared" si="38"/>
        <v>-0.24369678271507436</v>
      </c>
      <c r="U88" s="11">
        <f>'OddsRatio_working_3-way'!S88-'OddsRatio_working_3-way'!R88^2/3</f>
        <v>-0.86146812689778807</v>
      </c>
      <c r="V88" s="11">
        <f>'OddsRatio_working_3-way'!S88*'OddsRatio_working_3-way'!R88/3-2*'OddsRatio_working_3-way'!R88^3/27-'OddsRatio_working_3-way'!T88</f>
        <v>0.24369678271507436</v>
      </c>
      <c r="W88" s="11">
        <f>'OddsRatio_working_3-way'!V88^2+4*'OddsRatio_working_3-way'!U88^3/27</f>
        <v>-3.5325810545937385E-2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0.1538781437141217</v>
      </c>
      <c r="Y88" s="11">
        <f>IF('OddsRatio_working_3-way'!W88&gt;=0,IF('OddsRatio_working_3-way'!V88+SQRT('OddsRatio_working_3-way'!W88)&gt;0,0,PI()),ACOS('OddsRatio_working_3-way'!V88/(2*'OddsRatio_working_3-way'!X88)))</f>
        <v>0.65696419552576168</v>
      </c>
      <c r="Z88" s="11">
        <f>'OddsRatio_working_3-way'!X88^(1/3)*COS('OddsRatio_working_3-way'!Y88/3)</f>
        <v>0.52307167703031388</v>
      </c>
      <c r="AA88" s="11">
        <f>'OddsRatio_working_3-way'!X88^(1/3)*COS(('OddsRatio_working_3-way'!Y88+2*PI())/3)</f>
        <v>-0.36235273809537744</v>
      </c>
      <c r="AB88" s="11">
        <f>'OddsRatio_working_3-way'!X88^(1/3)*COS(('OddsRatio_working_3-way'!Y88+4*PI())/3)</f>
        <v>-0.16071893893493661</v>
      </c>
      <c r="AC88" s="11">
        <f>'OddsRatio_working_3-way'!X88^(1/3)*SIN('OddsRatio_working_3-way'!Y88/3)</f>
        <v>0.11641332822300758</v>
      </c>
      <c r="AD88" s="11">
        <f>'OddsRatio_working_3-way'!X88^(1/3)*SIN(('OddsRatio_working_3-way'!Y88+2*PI())/3)</f>
        <v>0.39478669619687734</v>
      </c>
      <c r="AE88" s="11">
        <f>'OddsRatio_working_3-way'!X88^(1/3)*SIN(('OddsRatio_working_3-way'!Y88+4*PI())/3)</f>
        <v>-0.51120002441988477</v>
      </c>
      <c r="AF88" s="11">
        <f>-'OddsRatio_working_3-way'!U88/(3*'OddsRatio_working_3-way'!X88^(1/3))*COS(('OddsRatio_working_3-way'!Y88)/3)</f>
        <v>0.52307167703031388</v>
      </c>
      <c r="AG88" s="11">
        <f>-'OddsRatio_working_3-way'!U88/(3*'OddsRatio_working_3-way'!X88^(1/3))*COS(('OddsRatio_working_3-way'!Y88+2*PI())/3)</f>
        <v>-0.36235273809537744</v>
      </c>
      <c r="AH88" s="11">
        <f>-'OddsRatio_working_3-way'!U88/(3*'OddsRatio_working_3-way'!X88^(1/3))*COS(('OddsRatio_working_3-way'!Y88+4*PI())/3)</f>
        <v>-0.16071893893493661</v>
      </c>
      <c r="AI88" s="11">
        <f>'OddsRatio_working_3-way'!U88/(3*'OddsRatio_working_3-way'!X88^(1/3))*SIN(('OddsRatio_working_3-way'!Y88)/3)</f>
        <v>-0.11641332822300758</v>
      </c>
      <c r="AJ88" s="11">
        <f>'OddsRatio_working_3-way'!U88/(3*'OddsRatio_working_3-way'!X88^(1/3))*SIN(('OddsRatio_working_3-way'!Y88+2*PI())/3)</f>
        <v>-0.39478669619687734</v>
      </c>
      <c r="AK88" s="11">
        <f>'OddsRatio_working_3-way'!U88/(3*'OddsRatio_working_3-way'!X88^(1/3))*SIN(('OddsRatio_working_3-way'!Y88+4*PI())/3)</f>
        <v>0.51120002441988477</v>
      </c>
      <c r="AL88" s="11">
        <f>'OddsRatio_working_3-way'!Z88+'OddsRatio_working_3-way'!AF88</f>
        <v>1.0461433540606278</v>
      </c>
      <c r="AM88" s="11">
        <f>'OddsRatio_working_3-way'!AA88+'OddsRatio_working_3-way'!AG88</f>
        <v>-0.72470547619075487</v>
      </c>
      <c r="AN88" s="11">
        <f>'OddsRatio_working_3-way'!AB88+'OddsRatio_working_3-way'!AH88</f>
        <v>-0.32143787786987321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1.0461433540606278</v>
      </c>
      <c r="AS88" s="11">
        <f>IF(('OddsRatio_working_3-way'!X88=0),IF(Q88&gt;0,-Q88^(1/3),(-Q88)^(1/3)),'OddsRatio_working_3-way'!AM88-'OddsRatio_working_3-way'!R88/3)</f>
        <v>-0.72470547619075487</v>
      </c>
      <c r="AT88" s="11">
        <f>IF(('OddsRatio_working_3-way'!X88=0),IF(Q88&gt;0,-Q88^(1/3),(-Q88)^(1/3)),'OddsRatio_working_3-way'!AN88-'OddsRatio_working_3-way'!R88/3)</f>
        <v>-0.32143787786987321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1.94</v>
      </c>
      <c r="B89" s="4">
        <f>IF('True_Odds_Calculator_3-way'!B90="","",'True_Odds_Calculator_3-way'!B90)</f>
        <v>3.84</v>
      </c>
      <c r="C89" s="4">
        <f>IF('True_Odds_Calculator_3-way'!C90="","",'True_Odds_Calculator_3-way'!C90)</f>
        <v>3.93</v>
      </c>
      <c r="D89" s="9">
        <f t="shared" si="26"/>
        <v>0.50338765834482668</v>
      </c>
      <c r="E89" s="9">
        <f t="shared" si="27"/>
        <v>0.25121765824186643</v>
      </c>
      <c r="F89" s="9">
        <f t="shared" si="28"/>
        <v>0.24539468341330689</v>
      </c>
      <c r="G89" s="9">
        <f t="shared" si="29"/>
        <v>1.0495112325517595</v>
      </c>
      <c r="H89" s="9">
        <f t="shared" si="30"/>
        <v>1.9865405585986533</v>
      </c>
      <c r="I89" s="9">
        <f t="shared" si="31"/>
        <v>3.9806119004469966</v>
      </c>
      <c r="J89" s="9">
        <f t="shared" si="32"/>
        <v>4.0750679113766548</v>
      </c>
      <c r="K89" s="11">
        <f t="shared" si="33"/>
        <v>0.51546391752577325</v>
      </c>
      <c r="L89" s="11">
        <f t="shared" si="34"/>
        <v>0.26041666666666669</v>
      </c>
      <c r="M89" s="11">
        <f t="shared" si="35"/>
        <v>0.2544529262086514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-0.26717038071753962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0.22919071290539778</v>
      </c>
      <c r="Q89" s="11">
        <f>2*'OddsRatio_working_3-way'!K89*'OddsRatio_working_3-way'!L89*'OddsRatio_working_3-way'!M89</f>
        <v>6.8313178213233308E-2</v>
      </c>
      <c r="R89" s="11">
        <f t="shared" si="36"/>
        <v>0</v>
      </c>
      <c r="S89" s="11">
        <f t="shared" si="37"/>
        <v>-0.85784476666111031</v>
      </c>
      <c r="T89" s="11">
        <f t="shared" si="38"/>
        <v>-0.25569143566650082</v>
      </c>
      <c r="U89" s="11">
        <f>'OddsRatio_working_3-way'!S89-'OddsRatio_working_3-way'!R89^2/3</f>
        <v>-0.85784476666111031</v>
      </c>
      <c r="V89" s="11">
        <f>'OddsRatio_working_3-way'!S89*'OddsRatio_working_3-way'!R89/3-2*'OddsRatio_working_3-way'!R89^3/27-'OddsRatio_working_3-way'!T89</f>
        <v>0.25569143566650082</v>
      </c>
      <c r="W89" s="11">
        <f>'OddsRatio_working_3-way'!V89^2+4*'OddsRatio_working_3-way'!U89^3/27</f>
        <v>-2.8145733050636071E-2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0.15290834127332001</v>
      </c>
      <c r="Y89" s="11">
        <f>IF('OddsRatio_working_3-way'!W89&gt;=0,IF('OddsRatio_working_3-way'!V89+SQRT('OddsRatio_working_3-way'!W89)&gt;0,0,PI()),ACOS('OddsRatio_working_3-way'!V89/(2*'OddsRatio_working_3-way'!X89)))</f>
        <v>0.58067268849846421</v>
      </c>
      <c r="Z89" s="11">
        <f>'OddsRatio_working_3-way'!X89^(1/3)*COS('OddsRatio_working_3-way'!Y89/3)</f>
        <v>0.52475561627587974</v>
      </c>
      <c r="AA89" s="11">
        <f>'OddsRatio_working_3-way'!X89^(1/3)*COS(('OddsRatio_working_3-way'!Y89+2*PI())/3)</f>
        <v>-0.35145557784210796</v>
      </c>
      <c r="AB89" s="11">
        <f>'OddsRatio_working_3-way'!X89^(1/3)*COS(('OddsRatio_working_3-way'!Y89+4*PI())/3)</f>
        <v>-0.17330003843377192</v>
      </c>
      <c r="AC89" s="11">
        <f>'OddsRatio_working_3-way'!X89^(1/3)*SIN('OddsRatio_working_3-way'!Y89/3)</f>
        <v>0.10285814863502594</v>
      </c>
      <c r="AD89" s="11">
        <f>'OddsRatio_working_3-way'!X89^(1/3)*SIN(('OddsRatio_working_3-way'!Y89+2*PI())/3)</f>
        <v>0.4030226201559578</v>
      </c>
      <c r="AE89" s="11">
        <f>'OddsRatio_working_3-way'!X89^(1/3)*SIN(('OddsRatio_working_3-way'!Y89+4*PI())/3)</f>
        <v>-0.50588076879098354</v>
      </c>
      <c r="AF89" s="11">
        <f>-'OddsRatio_working_3-way'!U89/(3*'OddsRatio_working_3-way'!X89^(1/3))*COS(('OddsRatio_working_3-way'!Y89)/3)</f>
        <v>0.52475561627587974</v>
      </c>
      <c r="AG89" s="11">
        <f>-'OddsRatio_working_3-way'!U89/(3*'OddsRatio_working_3-way'!X89^(1/3))*COS(('OddsRatio_working_3-way'!Y89+2*PI())/3)</f>
        <v>-0.35145557784210796</v>
      </c>
      <c r="AH89" s="11">
        <f>-'OddsRatio_working_3-way'!U89/(3*'OddsRatio_working_3-way'!X89^(1/3))*COS(('OddsRatio_working_3-way'!Y89+4*PI())/3)</f>
        <v>-0.17330003843377192</v>
      </c>
      <c r="AI89" s="11">
        <f>'OddsRatio_working_3-way'!U89/(3*'OddsRatio_working_3-way'!X89^(1/3))*SIN(('OddsRatio_working_3-way'!Y89)/3)</f>
        <v>-0.10285814863502594</v>
      </c>
      <c r="AJ89" s="11">
        <f>'OddsRatio_working_3-way'!U89/(3*'OddsRatio_working_3-way'!X89^(1/3))*SIN(('OddsRatio_working_3-way'!Y89+2*PI())/3)</f>
        <v>-0.4030226201559578</v>
      </c>
      <c r="AK89" s="11">
        <f>'OddsRatio_working_3-way'!U89/(3*'OddsRatio_working_3-way'!X89^(1/3))*SIN(('OddsRatio_working_3-way'!Y89+4*PI())/3)</f>
        <v>0.50588076879098354</v>
      </c>
      <c r="AL89" s="11">
        <f>'OddsRatio_working_3-way'!Z89+'OddsRatio_working_3-way'!AF89</f>
        <v>1.0495112325517595</v>
      </c>
      <c r="AM89" s="11">
        <f>'OddsRatio_working_3-way'!AA89+'OddsRatio_working_3-way'!AG89</f>
        <v>-0.70291115568421592</v>
      </c>
      <c r="AN89" s="11">
        <f>'OddsRatio_working_3-way'!AB89+'OddsRatio_working_3-way'!AH89</f>
        <v>-0.34660007686754385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1.0495112325517595</v>
      </c>
      <c r="AS89" s="11">
        <f>IF(('OddsRatio_working_3-way'!X89=0),IF(Q89&gt;0,-Q89^(1/3),(-Q89)^(1/3)),'OddsRatio_working_3-way'!AM89-'OddsRatio_working_3-way'!R89/3)</f>
        <v>-0.70291115568421592</v>
      </c>
      <c r="AT89" s="11">
        <f>IF(('OddsRatio_working_3-way'!X89=0),IF(Q89&gt;0,-Q89^(1/3),(-Q89)^(1/3)),'OddsRatio_working_3-way'!AN89-'OddsRatio_working_3-way'!R89/3)</f>
        <v>-0.34660007686754385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8.16</v>
      </c>
      <c r="B90" s="4">
        <f>IF('True_Odds_Calculator_3-way'!B91="","",'True_Odds_Calculator_3-way'!B91)</f>
        <v>5.32</v>
      </c>
      <c r="C90" s="4">
        <f>IF('True_Odds_Calculator_3-way'!C91="","",'True_Odds_Calculator_3-way'!C91)</f>
        <v>1.39</v>
      </c>
      <c r="D90" s="9">
        <f t="shared" si="26"/>
        <v>0.11570742993787698</v>
      </c>
      <c r="E90" s="9">
        <f t="shared" si="27"/>
        <v>0.17821786696859077</v>
      </c>
      <c r="F90" s="9">
        <f t="shared" si="28"/>
        <v>0.70607470309353226</v>
      </c>
      <c r="G90" s="9">
        <f t="shared" si="29"/>
        <v>1.0673865019529623</v>
      </c>
      <c r="H90" s="9">
        <f t="shared" si="30"/>
        <v>8.6424873539832081</v>
      </c>
      <c r="I90" s="9">
        <f t="shared" si="31"/>
        <v>5.6111096884367981</v>
      </c>
      <c r="J90" s="9">
        <f t="shared" si="32"/>
        <v>1.4162807357616551</v>
      </c>
      <c r="K90" s="11">
        <f t="shared" si="33"/>
        <v>0.12254901960784313</v>
      </c>
      <c r="L90" s="11">
        <f t="shared" si="34"/>
        <v>0.18796992481203006</v>
      </c>
      <c r="M90" s="11">
        <f t="shared" si="35"/>
        <v>0.71942446043165476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-0.19991472545095268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0.19671348281834505</v>
      </c>
      <c r="Q90" s="11">
        <f>2*'OddsRatio_working_3-way'!K90*'OddsRatio_working_3-way'!L90*'OddsRatio_working_3-way'!M90</f>
        <v>3.3144647484135648E-2</v>
      </c>
      <c r="R90" s="11">
        <f t="shared" si="36"/>
        <v>0</v>
      </c>
      <c r="S90" s="11">
        <f t="shared" si="37"/>
        <v>-0.98398695931284452</v>
      </c>
      <c r="T90" s="11">
        <f t="shared" si="38"/>
        <v>-0.16579392743266125</v>
      </c>
      <c r="U90" s="11">
        <f>'OddsRatio_working_3-way'!S90-'OddsRatio_working_3-way'!R90^2/3</f>
        <v>-0.98398695931284452</v>
      </c>
      <c r="V90" s="11">
        <f>'OddsRatio_working_3-way'!S90*'OddsRatio_working_3-way'!R90/3-2*'OddsRatio_working_3-way'!R90^3/27-'OddsRatio_working_3-way'!T90</f>
        <v>0.16579392743266125</v>
      </c>
      <c r="W90" s="11">
        <f>'OddsRatio_working_3-way'!V90^2+4*'OddsRatio_working_3-way'!U90^3/27</f>
        <v>-0.11365696982367809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0.18784607807805348</v>
      </c>
      <c r="Y90" s="11">
        <f>IF('OddsRatio_working_3-way'!W90&gt;=0,IF('OddsRatio_working_3-way'!V90+SQRT('OddsRatio_working_3-way'!W90)&gt;0,0,PI()),ACOS('OddsRatio_working_3-way'!V90/(2*'OddsRatio_working_3-way'!X90)))</f>
        <v>1.1137465703513811</v>
      </c>
      <c r="Z90" s="11">
        <f>'OddsRatio_working_3-way'!X90^(1/3)*COS('OddsRatio_working_3-way'!Y90/3)</f>
        <v>0.53369325097648124</v>
      </c>
      <c r="AA90" s="11">
        <f>'OddsRatio_working_3-way'!X90^(1/3)*COS(('OddsRatio_working_3-way'!Y90+2*PI())/3)</f>
        <v>-0.44677821033322301</v>
      </c>
      <c r="AB90" s="11">
        <f>'OddsRatio_working_3-way'!X90^(1/3)*COS(('OddsRatio_working_3-way'!Y90+4*PI())/3)</f>
        <v>-8.6915040643258404E-2</v>
      </c>
      <c r="AC90" s="11">
        <f>'OddsRatio_working_3-way'!X90^(1/3)*SIN('OddsRatio_working_3-way'!Y90/3)</f>
        <v>0.20776709789193323</v>
      </c>
      <c r="AD90" s="11">
        <f>'OddsRatio_working_3-way'!X90^(1/3)*SIN(('OddsRatio_working_3-way'!Y90+2*PI())/3)</f>
        <v>0.35830836422797041</v>
      </c>
      <c r="AE90" s="11">
        <f>'OddsRatio_working_3-way'!X90^(1/3)*SIN(('OddsRatio_working_3-way'!Y90+4*PI())/3)</f>
        <v>-0.56607546211990356</v>
      </c>
      <c r="AF90" s="11">
        <f>-'OddsRatio_working_3-way'!U90/(3*'OddsRatio_working_3-way'!X90^(1/3))*COS(('OddsRatio_working_3-way'!Y90)/3)</f>
        <v>0.53369325097648113</v>
      </c>
      <c r="AG90" s="11">
        <f>-'OddsRatio_working_3-way'!U90/(3*'OddsRatio_working_3-way'!X90^(1/3))*COS(('OddsRatio_working_3-way'!Y90+2*PI())/3)</f>
        <v>-0.4467782103332229</v>
      </c>
      <c r="AH90" s="11">
        <f>-'OddsRatio_working_3-way'!U90/(3*'OddsRatio_working_3-way'!X90^(1/3))*COS(('OddsRatio_working_3-way'!Y90+4*PI())/3)</f>
        <v>-8.6915040643258376E-2</v>
      </c>
      <c r="AI90" s="11">
        <f>'OddsRatio_working_3-way'!U90/(3*'OddsRatio_working_3-way'!X90^(1/3))*SIN(('OddsRatio_working_3-way'!Y90)/3)</f>
        <v>-0.20776709789193321</v>
      </c>
      <c r="AJ90" s="11">
        <f>'OddsRatio_working_3-way'!U90/(3*'OddsRatio_working_3-way'!X90^(1/3))*SIN(('OddsRatio_working_3-way'!Y90+2*PI())/3)</f>
        <v>-0.35830836422797036</v>
      </c>
      <c r="AK90" s="11">
        <f>'OddsRatio_working_3-way'!U90/(3*'OddsRatio_working_3-way'!X90^(1/3))*SIN(('OddsRatio_working_3-way'!Y90+4*PI())/3)</f>
        <v>0.56607546211990345</v>
      </c>
      <c r="AL90" s="11">
        <f>'OddsRatio_working_3-way'!Z90+'OddsRatio_working_3-way'!AF90</f>
        <v>1.0673865019529623</v>
      </c>
      <c r="AM90" s="11">
        <f>'OddsRatio_working_3-way'!AA90+'OddsRatio_working_3-way'!AG90</f>
        <v>-0.89355642066644592</v>
      </c>
      <c r="AN90" s="11">
        <f>'OddsRatio_working_3-way'!AB90+'OddsRatio_working_3-way'!AH90</f>
        <v>-0.17383008128651678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1.0673865019529623</v>
      </c>
      <c r="AS90" s="11">
        <f>IF(('OddsRatio_working_3-way'!X90=0),IF(Q90&gt;0,-Q90^(1/3),(-Q90)^(1/3)),'OddsRatio_working_3-way'!AM90-'OddsRatio_working_3-way'!R90/3)</f>
        <v>-0.89355642066644592</v>
      </c>
      <c r="AT90" s="11">
        <f>IF(('OddsRatio_working_3-way'!X90=0),IF(Q90&gt;0,-Q90^(1/3),(-Q90)^(1/3)),'OddsRatio_working_3-way'!AN90-'OddsRatio_working_3-way'!R90/3)</f>
        <v>-0.17383008128651678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2.68</v>
      </c>
      <c r="B91" s="4">
        <f>IF('True_Odds_Calculator_3-way'!B92="","",'True_Odds_Calculator_3-way'!B92)</f>
        <v>3.79</v>
      </c>
      <c r="C91" s="4">
        <f>IF('True_Odds_Calculator_3-way'!C92="","",'True_Odds_Calculator_3-way'!C92)</f>
        <v>2.56</v>
      </c>
      <c r="D91" s="9">
        <f t="shared" si="26"/>
        <v>0.36342921423582436</v>
      </c>
      <c r="E91" s="9">
        <f t="shared" si="27"/>
        <v>0.25582951660839831</v>
      </c>
      <c r="F91" s="9">
        <f t="shared" si="28"/>
        <v>0.38074126915577744</v>
      </c>
      <c r="G91" s="9">
        <f t="shared" si="29"/>
        <v>1.0425996787275749</v>
      </c>
      <c r="H91" s="9">
        <f t="shared" si="30"/>
        <v>2.7515674602623261</v>
      </c>
      <c r="I91" s="9">
        <f t="shared" si="31"/>
        <v>3.9088531036499337</v>
      </c>
      <c r="J91" s="9">
        <f t="shared" si="32"/>
        <v>2.6264554988150168</v>
      </c>
      <c r="K91" s="11">
        <f t="shared" si="33"/>
        <v>0.37313432835820892</v>
      </c>
      <c r="L91" s="11">
        <f t="shared" si="34"/>
        <v>0.26385224274406333</v>
      </c>
      <c r="M91" s="11">
        <f t="shared" si="35"/>
        <v>0.390625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-0.28120569645177806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0.23190138522427436</v>
      </c>
      <c r="Q91" s="11">
        <f>2*'OddsRatio_working_3-way'!K91*'OddsRatio_working_3-way'!L91*'OddsRatio_working_3-way'!M91</f>
        <v>7.6915882329775906E-2</v>
      </c>
      <c r="R91" s="11">
        <f t="shared" si="36"/>
        <v>0</v>
      </c>
      <c r="S91" s="11">
        <f t="shared" si="37"/>
        <v>-0.82466816337784066</v>
      </c>
      <c r="T91" s="11">
        <f t="shared" si="38"/>
        <v>-0.2735217788981229</v>
      </c>
      <c r="U91" s="11">
        <f>'OddsRatio_working_3-way'!S91-'OddsRatio_working_3-way'!R91^2/3</f>
        <v>-0.82466816337784066</v>
      </c>
      <c r="V91" s="11">
        <f>'OddsRatio_working_3-way'!S91*'OddsRatio_working_3-way'!R91/3-2*'OddsRatio_working_3-way'!R91^3/27-'OddsRatio_working_3-way'!T91</f>
        <v>0.2735217788981229</v>
      </c>
      <c r="W91" s="11">
        <f>'OddsRatio_working_3-way'!V91^2+4*'OddsRatio_working_3-way'!U91^3/27</f>
        <v>-8.2729962604891627E-3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0.14412421707686984</v>
      </c>
      <c r="Y91" s="11">
        <f>IF('OddsRatio_working_3-way'!W91&gt;=0,IF('OddsRatio_working_3-way'!V91+SQRT('OddsRatio_working_3-way'!W91)&gt;0,0,PI()),ACOS('OddsRatio_working_3-way'!V91/(2*'OddsRatio_working_3-way'!X91)))</f>
        <v>0.32103335731494531</v>
      </c>
      <c r="Z91" s="11">
        <f>'OddsRatio_working_3-way'!X91^(1/3)*COS('OddsRatio_working_3-way'!Y91/3)</f>
        <v>0.52129983936378743</v>
      </c>
      <c r="AA91" s="11">
        <f>'OddsRatio_working_3-way'!X91^(1/3)*COS(('OddsRatio_working_3-way'!Y91+2*PI())/3)</f>
        <v>-0.30914630051518049</v>
      </c>
      <c r="AB91" s="11">
        <f>'OddsRatio_working_3-way'!X91^(1/3)*COS(('OddsRatio_working_3-way'!Y91+4*PI())/3)</f>
        <v>-0.2121535388486071</v>
      </c>
      <c r="AC91" s="11">
        <f>'OddsRatio_working_3-way'!X91^(1/3)*SIN('OddsRatio_working_3-way'!Y91/3)</f>
        <v>5.5998797057641492E-2</v>
      </c>
      <c r="AD91" s="11">
        <f>'OddsRatio_working_3-way'!X91^(1/3)*SIN(('OddsRatio_working_3-way'!Y91+2*PI())/3)</f>
        <v>0.42345950534896637</v>
      </c>
      <c r="AE91" s="11">
        <f>'OddsRatio_working_3-way'!X91^(1/3)*SIN(('OddsRatio_working_3-way'!Y91+4*PI())/3)</f>
        <v>-0.47945830240660775</v>
      </c>
      <c r="AF91" s="11">
        <f>-'OddsRatio_working_3-way'!U91/(3*'OddsRatio_working_3-way'!X91^(1/3))*COS(('OddsRatio_working_3-way'!Y91)/3)</f>
        <v>0.52129983936378743</v>
      </c>
      <c r="AG91" s="11">
        <f>-'OddsRatio_working_3-way'!U91/(3*'OddsRatio_working_3-way'!X91^(1/3))*COS(('OddsRatio_working_3-way'!Y91+2*PI())/3)</f>
        <v>-0.30914630051518049</v>
      </c>
      <c r="AH91" s="11">
        <f>-'OddsRatio_working_3-way'!U91/(3*'OddsRatio_working_3-way'!X91^(1/3))*COS(('OddsRatio_working_3-way'!Y91+4*PI())/3)</f>
        <v>-0.2121535388486071</v>
      </c>
      <c r="AI91" s="11">
        <f>'OddsRatio_working_3-way'!U91/(3*'OddsRatio_working_3-way'!X91^(1/3))*SIN(('OddsRatio_working_3-way'!Y91)/3)</f>
        <v>-5.5998797057641492E-2</v>
      </c>
      <c r="AJ91" s="11">
        <f>'OddsRatio_working_3-way'!U91/(3*'OddsRatio_working_3-way'!X91^(1/3))*SIN(('OddsRatio_working_3-way'!Y91+2*PI())/3)</f>
        <v>-0.42345950534896637</v>
      </c>
      <c r="AK91" s="11">
        <f>'OddsRatio_working_3-way'!U91/(3*'OddsRatio_working_3-way'!X91^(1/3))*SIN(('OddsRatio_working_3-way'!Y91+4*PI())/3)</f>
        <v>0.47945830240660775</v>
      </c>
      <c r="AL91" s="11">
        <f>'OddsRatio_working_3-way'!Z91+'OddsRatio_working_3-way'!AF91</f>
        <v>1.0425996787275749</v>
      </c>
      <c r="AM91" s="11">
        <f>'OddsRatio_working_3-way'!AA91+'OddsRatio_working_3-way'!AG91</f>
        <v>-0.61829260103036099</v>
      </c>
      <c r="AN91" s="11">
        <f>'OddsRatio_working_3-way'!AB91+'OddsRatio_working_3-way'!AH91</f>
        <v>-0.42430707769721421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1.0425996787275749</v>
      </c>
      <c r="AS91" s="11">
        <f>IF(('OddsRatio_working_3-way'!X91=0),IF(Q91&gt;0,-Q91^(1/3),(-Q91)^(1/3)),'OddsRatio_working_3-way'!AM91-'OddsRatio_working_3-way'!R91/3)</f>
        <v>-0.61829260103036099</v>
      </c>
      <c r="AT91" s="11">
        <f>IF(('OddsRatio_working_3-way'!X91=0),IF(Q91&gt;0,-Q91^(1/3),(-Q91)^(1/3)),'OddsRatio_working_3-way'!AN91-'OddsRatio_working_3-way'!R91/3)</f>
        <v>-0.42430707769721421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</v>
      </c>
      <c r="B92" s="4">
        <f>IF('True_Odds_Calculator_3-way'!B93="","",'True_Odds_Calculator_3-way'!B93)</f>
        <v>3.3</v>
      </c>
      <c r="C92" s="4">
        <f>IF('True_Odds_Calculator_3-way'!C93="","",'True_Odds_Calculator_3-way'!C93)</f>
        <v>2.64</v>
      </c>
      <c r="D92" s="9">
        <f t="shared" si="26"/>
        <v>0.3358748005891341</v>
      </c>
      <c r="E92" s="9">
        <f t="shared" si="27"/>
        <v>0.29467462314539566</v>
      </c>
      <c r="F92" s="9">
        <f t="shared" si="28"/>
        <v>0.36945057626547029</v>
      </c>
      <c r="G92" s="9">
        <f t="shared" si="29"/>
        <v>1.0406841419010755</v>
      </c>
      <c r="H92" s="9">
        <f t="shared" si="30"/>
        <v>2.9772998696120432</v>
      </c>
      <c r="I92" s="9">
        <f t="shared" si="31"/>
        <v>3.3935735263724731</v>
      </c>
      <c r="J92" s="9">
        <f t="shared" si="32"/>
        <v>2.7067219927177639</v>
      </c>
      <c r="K92" s="11">
        <f t="shared" si="33"/>
        <v>0.34482758620689657</v>
      </c>
      <c r="L92" s="11">
        <f t="shared" si="34"/>
        <v>0.30303030303030304</v>
      </c>
      <c r="M92" s="11">
        <f t="shared" si="35"/>
        <v>0.37878787878787878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-0.28366739495266136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0.23115164180994902</v>
      </c>
      <c r="Q92" s="11">
        <f>2*'OddsRatio_working_3-way'!K92*'OddsRatio_working_3-way'!L92*'OddsRatio_working_3-way'!M92</f>
        <v>7.9161521167790766E-2</v>
      </c>
      <c r="R92" s="11">
        <f t="shared" si="36"/>
        <v>0</v>
      </c>
      <c r="S92" s="11">
        <f t="shared" si="37"/>
        <v>-0.81486856058491952</v>
      </c>
      <c r="T92" s="11">
        <f t="shared" si="38"/>
        <v>-0.27906457554278069</v>
      </c>
      <c r="U92" s="11">
        <f>'OddsRatio_working_3-way'!S92-'OddsRatio_working_3-way'!R92^2/3</f>
        <v>-0.81486856058491952</v>
      </c>
      <c r="V92" s="11">
        <f>'OddsRatio_working_3-way'!S92*'OddsRatio_working_3-way'!R92/3-2*'OddsRatio_working_3-way'!R92^3/27-'OddsRatio_working_3-way'!T92</f>
        <v>0.27906457554278069</v>
      </c>
      <c r="W92" s="11">
        <f>'OddsRatio_working_3-way'!V92^2+4*'OddsRatio_working_3-way'!U92^3/27</f>
        <v>-2.2831850774070322E-3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0.14156290333300545</v>
      </c>
      <c r="Y92" s="11">
        <f>IF('OddsRatio_working_3-way'!W92&gt;=0,IF('OddsRatio_working_3-way'!V92+SQRT('OddsRatio_working_3-way'!W92)&gt;0,0,PI()),ACOS('OddsRatio_working_3-way'!V92/(2*'OddsRatio_working_3-way'!X92)))</f>
        <v>0.16957999931583889</v>
      </c>
      <c r="Z92" s="11">
        <f>'OddsRatio_working_3-way'!X92^(1/3)*COS('OddsRatio_working_3-way'!Y92/3)</f>
        <v>0.52034207095053775</v>
      </c>
      <c r="AA92" s="11">
        <f>'OddsRatio_working_3-way'!X92^(1/3)*COS(('OddsRatio_working_3-way'!Y92+2*PI())/3)</f>
        <v>-0.28567078146241492</v>
      </c>
      <c r="AB92" s="11">
        <f>'OddsRatio_working_3-way'!X92^(1/3)*COS(('OddsRatio_working_3-way'!Y92+4*PI())/3)</f>
        <v>-0.23467128948812274</v>
      </c>
      <c r="AC92" s="11">
        <f>'OddsRatio_working_3-way'!X92^(1/3)*SIN('OddsRatio_working_3-way'!Y92/3)</f>
        <v>2.9444570419891781E-2</v>
      </c>
      <c r="AD92" s="11">
        <f>'OddsRatio_working_3-way'!X92^(1/3)*SIN(('OddsRatio_working_3-way'!Y92+2*PI())/3)</f>
        <v>0.43590716689102466</v>
      </c>
      <c r="AE92" s="11">
        <f>'OddsRatio_working_3-way'!X92^(1/3)*SIN(('OddsRatio_working_3-way'!Y92+4*PI())/3)</f>
        <v>-0.46535173731091645</v>
      </c>
      <c r="AF92" s="11">
        <f>-'OddsRatio_working_3-way'!U92/(3*'OddsRatio_working_3-way'!X92^(1/3))*COS(('OddsRatio_working_3-way'!Y92)/3)</f>
        <v>0.52034207095053775</v>
      </c>
      <c r="AG92" s="11">
        <f>-'OddsRatio_working_3-way'!U92/(3*'OddsRatio_working_3-way'!X92^(1/3))*COS(('OddsRatio_working_3-way'!Y92+2*PI())/3)</f>
        <v>-0.28567078146241492</v>
      </c>
      <c r="AH92" s="11">
        <f>-'OddsRatio_working_3-way'!U92/(3*'OddsRatio_working_3-way'!X92^(1/3))*COS(('OddsRatio_working_3-way'!Y92+4*PI())/3)</f>
        <v>-0.23467128948812274</v>
      </c>
      <c r="AI92" s="11">
        <f>'OddsRatio_working_3-way'!U92/(3*'OddsRatio_working_3-way'!X92^(1/3))*SIN(('OddsRatio_working_3-way'!Y92)/3)</f>
        <v>-2.9444570419891781E-2</v>
      </c>
      <c r="AJ92" s="11">
        <f>'OddsRatio_working_3-way'!U92/(3*'OddsRatio_working_3-way'!X92^(1/3))*SIN(('OddsRatio_working_3-way'!Y92+2*PI())/3)</f>
        <v>-0.43590716689102466</v>
      </c>
      <c r="AK92" s="11">
        <f>'OddsRatio_working_3-way'!U92/(3*'OddsRatio_working_3-way'!X92^(1/3))*SIN(('OddsRatio_working_3-way'!Y92+4*PI())/3)</f>
        <v>0.46535173731091645</v>
      </c>
      <c r="AL92" s="11">
        <f>'OddsRatio_working_3-way'!Z92+'OddsRatio_working_3-way'!AF92</f>
        <v>1.0406841419010755</v>
      </c>
      <c r="AM92" s="11">
        <f>'OddsRatio_working_3-way'!AA92+'OddsRatio_working_3-way'!AG92</f>
        <v>-0.57134156292482985</v>
      </c>
      <c r="AN92" s="11">
        <f>'OddsRatio_working_3-way'!AB92+'OddsRatio_working_3-way'!AH92</f>
        <v>-0.46934257897624548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1.0406841419010755</v>
      </c>
      <c r="AS92" s="11">
        <f>IF(('OddsRatio_working_3-way'!X92=0),IF(Q92&gt;0,-Q92^(1/3),(-Q92)^(1/3)),'OddsRatio_working_3-way'!AM92-'OddsRatio_working_3-way'!R92/3)</f>
        <v>-0.57134156292482985</v>
      </c>
      <c r="AT92" s="11">
        <f>IF(('OddsRatio_working_3-way'!X92=0),IF(Q92&gt;0,-Q92^(1/3),(-Q92)^(1/3)),'OddsRatio_working_3-way'!AN92-'OddsRatio_working_3-way'!R92/3)</f>
        <v>-0.46934257897624548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8.5299999999999994</v>
      </c>
      <c r="B93" s="4">
        <f>IF('True_Odds_Calculator_3-way'!B94="","",'True_Odds_Calculator_3-way'!B94)</f>
        <v>5.1100000000000003</v>
      </c>
      <c r="C93" s="4">
        <f>IF('True_Odds_Calculator_3-way'!C94="","",'True_Odds_Calculator_3-way'!C94)</f>
        <v>1.39</v>
      </c>
      <c r="D93" s="9">
        <f t="shared" si="26"/>
        <v>0.11014391846937512</v>
      </c>
      <c r="E93" s="9">
        <f t="shared" si="27"/>
        <v>0.18485415733644281</v>
      </c>
      <c r="F93" s="9">
        <f t="shared" si="28"/>
        <v>0.70500192419418228</v>
      </c>
      <c r="G93" s="9">
        <f t="shared" si="29"/>
        <v>1.0729124228186926</v>
      </c>
      <c r="H93" s="9">
        <f t="shared" si="30"/>
        <v>9.0790305438247536</v>
      </c>
      <c r="I93" s="9">
        <f t="shared" si="31"/>
        <v>5.4096700577848269</v>
      </c>
      <c r="J93" s="9">
        <f t="shared" si="32"/>
        <v>1.4184358448992898</v>
      </c>
      <c r="K93" s="11">
        <f t="shared" si="33"/>
        <v>0.1172332942555686</v>
      </c>
      <c r="L93" s="11">
        <f t="shared" si="34"/>
        <v>0.19569471624266144</v>
      </c>
      <c r="M93" s="11">
        <f t="shared" si="35"/>
        <v>0.71942446043165476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-0.19921254031983404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0.19855503102880376</v>
      </c>
      <c r="Q93" s="11">
        <f>2*'OddsRatio_working_3-way'!K93*'OddsRatio_working_3-way'!L93*'OddsRatio_working_3-way'!M93</f>
        <v>3.300998022091501E-2</v>
      </c>
      <c r="R93" s="11">
        <f t="shared" si="36"/>
        <v>0</v>
      </c>
      <c r="S93" s="11">
        <f t="shared" si="37"/>
        <v>-0.99669945832739915</v>
      </c>
      <c r="T93" s="11">
        <f t="shared" si="38"/>
        <v>-0.1657023205864338</v>
      </c>
      <c r="U93" s="11">
        <f>'OddsRatio_working_3-way'!S93-'OddsRatio_working_3-way'!R93^2/3</f>
        <v>-0.99669945832739915</v>
      </c>
      <c r="V93" s="11">
        <f>'OddsRatio_working_3-way'!S93*'OddsRatio_working_3-way'!R93/3-2*'OddsRatio_working_3-way'!R93^3/27-'OddsRatio_working_3-way'!T93</f>
        <v>0.1657023205864338</v>
      </c>
      <c r="W93" s="11">
        <f>'OddsRatio_working_3-way'!V93^2+4*'OddsRatio_working_3-way'!U93^3/27</f>
        <v>-0.11922881795278861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0.19149809202738671</v>
      </c>
      <c r="Y93" s="11">
        <f>IF('OddsRatio_working_3-way'!W93&gt;=0,IF('OddsRatio_working_3-way'!V93+SQRT('OddsRatio_working_3-way'!W93)&gt;0,0,PI()),ACOS('OddsRatio_working_3-way'!V93/(2*'OddsRatio_working_3-way'!X93)))</f>
        <v>1.1233691062650175</v>
      </c>
      <c r="Z93" s="11">
        <f>'OddsRatio_working_3-way'!X93^(1/3)*COS('OddsRatio_working_3-way'!Y93/3)</f>
        <v>0.5364562114093463</v>
      </c>
      <c r="AA93" s="11">
        <f>'OddsRatio_working_3-way'!X93^(1/3)*COS(('OddsRatio_working_3-way'!Y93+2*PI())/3)</f>
        <v>-0.45080936025206036</v>
      </c>
      <c r="AB93" s="11">
        <f>'OddsRatio_working_3-way'!X93^(1/3)*COS(('OddsRatio_working_3-way'!Y93+4*PI())/3)</f>
        <v>-8.5646851157286361E-2</v>
      </c>
      <c r="AC93" s="11">
        <f>'OddsRatio_working_3-way'!X93^(1/3)*SIN('OddsRatio_working_3-way'!Y93/3)</f>
        <v>0.2108266729238272</v>
      </c>
      <c r="AD93" s="11">
        <f>'OddsRatio_working_3-way'!X93^(1/3)*SIN(('OddsRatio_working_3-way'!Y93+2*PI())/3)</f>
        <v>0.35917137063653576</v>
      </c>
      <c r="AE93" s="11">
        <f>'OddsRatio_working_3-way'!X93^(1/3)*SIN(('OddsRatio_working_3-way'!Y93+4*PI())/3)</f>
        <v>-0.56999804356036288</v>
      </c>
      <c r="AF93" s="11">
        <f>-'OddsRatio_working_3-way'!U93/(3*'OddsRatio_working_3-way'!X93^(1/3))*COS(('OddsRatio_working_3-way'!Y93)/3)</f>
        <v>0.5364562114093463</v>
      </c>
      <c r="AG93" s="11">
        <f>-'OddsRatio_working_3-way'!U93/(3*'OddsRatio_working_3-way'!X93^(1/3))*COS(('OddsRatio_working_3-way'!Y93+2*PI())/3)</f>
        <v>-0.45080936025206036</v>
      </c>
      <c r="AH93" s="11">
        <f>-'OddsRatio_working_3-way'!U93/(3*'OddsRatio_working_3-way'!X93^(1/3))*COS(('OddsRatio_working_3-way'!Y93+4*PI())/3)</f>
        <v>-8.5646851157286361E-2</v>
      </c>
      <c r="AI93" s="11">
        <f>'OddsRatio_working_3-way'!U93/(3*'OddsRatio_working_3-way'!X93^(1/3))*SIN(('OddsRatio_working_3-way'!Y93)/3)</f>
        <v>-0.2108266729238272</v>
      </c>
      <c r="AJ93" s="11">
        <f>'OddsRatio_working_3-way'!U93/(3*'OddsRatio_working_3-way'!X93^(1/3))*SIN(('OddsRatio_working_3-way'!Y93+2*PI())/3)</f>
        <v>-0.35917137063653576</v>
      </c>
      <c r="AK93" s="11">
        <f>'OddsRatio_working_3-way'!U93/(3*'OddsRatio_working_3-way'!X93^(1/3))*SIN(('OddsRatio_working_3-way'!Y93+4*PI())/3)</f>
        <v>0.56999804356036288</v>
      </c>
      <c r="AL93" s="11">
        <f>'OddsRatio_working_3-way'!Z93+'OddsRatio_working_3-way'!AF93</f>
        <v>1.0729124228186926</v>
      </c>
      <c r="AM93" s="11">
        <f>'OddsRatio_working_3-way'!AA93+'OddsRatio_working_3-way'!AG93</f>
        <v>-0.90161872050412073</v>
      </c>
      <c r="AN93" s="11">
        <f>'OddsRatio_working_3-way'!AB93+'OddsRatio_working_3-way'!AH93</f>
        <v>-0.17129370231457272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1.0729124228186926</v>
      </c>
      <c r="AS93" s="11">
        <f>IF(('OddsRatio_working_3-way'!X93=0),IF(Q93&gt;0,-Q93^(1/3),(-Q93)^(1/3)),'OddsRatio_working_3-way'!AM93-'OddsRatio_working_3-way'!R93/3)</f>
        <v>-0.90161872050412073</v>
      </c>
      <c r="AT93" s="11">
        <f>IF(('OddsRatio_working_3-way'!X93=0),IF(Q93&gt;0,-Q93^(1/3),(-Q93)^(1/3)),'OddsRatio_working_3-way'!AN93-'OddsRatio_working_3-way'!R93/3)</f>
        <v>-0.17129370231457272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2.72</v>
      </c>
      <c r="B94" s="4">
        <f>IF('True_Odds_Calculator_3-way'!B95="","",'True_Odds_Calculator_3-way'!B95)</f>
        <v>3.28</v>
      </c>
      <c r="C94" s="4">
        <f>IF('True_Odds_Calculator_3-way'!C95="","",'True_Odds_Calculator_3-way'!C95)</f>
        <v>2.82</v>
      </c>
      <c r="D94" s="9">
        <f t="shared" si="26"/>
        <v>0.358268120056568</v>
      </c>
      <c r="E94" s="9">
        <f t="shared" si="27"/>
        <v>0.29634995702034683</v>
      </c>
      <c r="F94" s="9">
        <f t="shared" si="28"/>
        <v>0.34538192292308501</v>
      </c>
      <c r="G94" s="9">
        <f t="shared" si="29"/>
        <v>1.0413986322331994</v>
      </c>
      <c r="H94" s="9">
        <f t="shared" si="30"/>
        <v>2.791205647441104</v>
      </c>
      <c r="I94" s="9">
        <f t="shared" si="31"/>
        <v>3.3743888814916949</v>
      </c>
      <c r="J94" s="9">
        <f t="shared" si="32"/>
        <v>2.895345510664423</v>
      </c>
      <c r="K94" s="11">
        <f t="shared" si="33"/>
        <v>0.36764705882352938</v>
      </c>
      <c r="L94" s="11">
        <f t="shared" si="34"/>
        <v>0.3048780487804878</v>
      </c>
      <c r="M94" s="11">
        <f t="shared" si="35"/>
        <v>0.3546099290780142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-0.28368921517750856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0.23132955828932508</v>
      </c>
      <c r="Q94" s="11">
        <f>2*'OddsRatio_working_3-way'!K94*'OddsRatio_working_3-way'!L94*'OddsRatio_working_3-way'!M94</f>
        <v>7.9494693570214797E-2</v>
      </c>
      <c r="R94" s="11">
        <f t="shared" si="36"/>
        <v>0</v>
      </c>
      <c r="S94" s="11">
        <f t="shared" si="37"/>
        <v>-0.81543303697526448</v>
      </c>
      <c r="T94" s="11">
        <f t="shared" si="38"/>
        <v>-0.28021753847947228</v>
      </c>
      <c r="U94" s="11">
        <f>'OddsRatio_working_3-way'!S94-'OddsRatio_working_3-way'!R94^2/3</f>
        <v>-0.81543303697526448</v>
      </c>
      <c r="V94" s="11">
        <f>'OddsRatio_working_3-way'!S94*'OddsRatio_working_3-way'!R94/3-2*'OddsRatio_working_3-way'!R94^3/27-'OddsRatio_working_3-way'!T94</f>
        <v>0.28021753847947228</v>
      </c>
      <c r="W94" s="11">
        <f>'OddsRatio_working_3-way'!V94^2+4*'OddsRatio_working_3-way'!U94^3/27</f>
        <v>-1.8050549099554586E-3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0.14171002415271297</v>
      </c>
      <c r="Y94" s="11">
        <f>IF('OddsRatio_working_3-way'!W94&gt;=0,IF('OddsRatio_working_3-way'!V94+SQRT('OddsRatio_working_3-way'!W94)&gt;0,0,PI()),ACOS('OddsRatio_working_3-way'!V94/(2*'OddsRatio_working_3-way'!X94)))</f>
        <v>0.15047167049568766</v>
      </c>
      <c r="Z94" s="11">
        <f>'OddsRatio_working_3-way'!X94^(1/3)*COS('OddsRatio_working_3-way'!Y94/3)</f>
        <v>0.5206993161165997</v>
      </c>
      <c r="AA94" s="11">
        <f>'OddsRatio_working_3-way'!X94^(1/3)*COS(('OddsRatio_working_3-way'!Y94+2*PI())/3)</f>
        <v>-0.28298648404153326</v>
      </c>
      <c r="AB94" s="11">
        <f>'OddsRatio_working_3-way'!X94^(1/3)*COS(('OddsRatio_working_3-way'!Y94+4*PI())/3)</f>
        <v>-0.23771283207506672</v>
      </c>
      <c r="AC94" s="11">
        <f>'OddsRatio_working_3-way'!X94^(1/3)*SIN('OddsRatio_working_3-way'!Y94/3)</f>
        <v>2.613875515003708E-2</v>
      </c>
      <c r="AD94" s="11">
        <f>'OddsRatio_working_3-way'!X94^(1/3)*SIN(('OddsRatio_working_3-way'!Y94+2*PI())/3)</f>
        <v>0.43786945791514076</v>
      </c>
      <c r="AE94" s="11">
        <f>'OddsRatio_working_3-way'!X94^(1/3)*SIN(('OddsRatio_working_3-way'!Y94+4*PI())/3)</f>
        <v>-0.46400821306517764</v>
      </c>
      <c r="AF94" s="11">
        <f>-'OddsRatio_working_3-way'!U94/(3*'OddsRatio_working_3-way'!X94^(1/3))*COS(('OddsRatio_working_3-way'!Y94)/3)</f>
        <v>0.5206993161165997</v>
      </c>
      <c r="AG94" s="11">
        <f>-'OddsRatio_working_3-way'!U94/(3*'OddsRatio_working_3-way'!X94^(1/3))*COS(('OddsRatio_working_3-way'!Y94+2*PI())/3)</f>
        <v>-0.28298648404153326</v>
      </c>
      <c r="AH94" s="11">
        <f>-'OddsRatio_working_3-way'!U94/(3*'OddsRatio_working_3-way'!X94^(1/3))*COS(('OddsRatio_working_3-way'!Y94+4*PI())/3)</f>
        <v>-0.23771283207506672</v>
      </c>
      <c r="AI94" s="11">
        <f>'OddsRatio_working_3-way'!U94/(3*'OddsRatio_working_3-way'!X94^(1/3))*SIN(('OddsRatio_working_3-way'!Y94)/3)</f>
        <v>-2.613875515003708E-2</v>
      </c>
      <c r="AJ94" s="11">
        <f>'OddsRatio_working_3-way'!U94/(3*'OddsRatio_working_3-way'!X94^(1/3))*SIN(('OddsRatio_working_3-way'!Y94+2*PI())/3)</f>
        <v>-0.43786945791514076</v>
      </c>
      <c r="AK94" s="11">
        <f>'OddsRatio_working_3-way'!U94/(3*'OddsRatio_working_3-way'!X94^(1/3))*SIN(('OddsRatio_working_3-way'!Y94+4*PI())/3)</f>
        <v>0.46400821306517764</v>
      </c>
      <c r="AL94" s="11">
        <f>'OddsRatio_working_3-way'!Z94+'OddsRatio_working_3-way'!AF94</f>
        <v>1.0413986322331994</v>
      </c>
      <c r="AM94" s="11">
        <f>'OddsRatio_working_3-way'!AA94+'OddsRatio_working_3-way'!AG94</f>
        <v>-0.56597296808306652</v>
      </c>
      <c r="AN94" s="11">
        <f>'OddsRatio_working_3-way'!AB94+'OddsRatio_working_3-way'!AH94</f>
        <v>-0.47542566415013343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1.0413986322331994</v>
      </c>
      <c r="AS94" s="11">
        <f>IF(('OddsRatio_working_3-way'!X94=0),IF(Q94&gt;0,-Q94^(1/3),(-Q94)^(1/3)),'OddsRatio_working_3-way'!AM94-'OddsRatio_working_3-way'!R94/3)</f>
        <v>-0.56597296808306652</v>
      </c>
      <c r="AT94" s="11">
        <f>IF(('OddsRatio_working_3-way'!X94=0),IF(Q94&gt;0,-Q94^(1/3),(-Q94)^(1/3)),'OddsRatio_working_3-way'!AN94-'OddsRatio_working_3-way'!R94/3)</f>
        <v>-0.47542566415013343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2.89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2.61</v>
      </c>
      <c r="D95" s="9">
        <f t="shared" si="26"/>
        <v>0.33670296101271724</v>
      </c>
      <c r="E95" s="9">
        <f t="shared" si="27"/>
        <v>0.28990195113865541</v>
      </c>
      <c r="F95" s="9">
        <f t="shared" si="28"/>
        <v>0.37339508784862696</v>
      </c>
      <c r="G95" s="9">
        <f t="shared" si="29"/>
        <v>1.0423157943827235</v>
      </c>
      <c r="H95" s="9">
        <f t="shared" si="30"/>
        <v>2.9699768513833478</v>
      </c>
      <c r="I95" s="9">
        <f t="shared" si="31"/>
        <v>3.4494421167994007</v>
      </c>
      <c r="J95" s="9">
        <f t="shared" si="32"/>
        <v>2.6781284289561849</v>
      </c>
      <c r="K95" s="11">
        <f t="shared" si="33"/>
        <v>0.34602076124567471</v>
      </c>
      <c r="L95" s="11">
        <f t="shared" si="34"/>
        <v>0.29850746268656714</v>
      </c>
      <c r="M95" s="11">
        <f t="shared" si="35"/>
        <v>0.38314176245210729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-0.28299084460765001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0.23151157468830524</v>
      </c>
      <c r="Q95" s="11">
        <f>2*'OddsRatio_working_3-way'!K95*'OddsRatio_working_3-way'!L95*'OddsRatio_working_3-way'!M95</f>
        <v>7.9149256303694099E-2</v>
      </c>
      <c r="R95" s="11">
        <f t="shared" si="36"/>
        <v>0</v>
      </c>
      <c r="S95" s="11">
        <f t="shared" si="37"/>
        <v>-0.81808856752691872</v>
      </c>
      <c r="T95" s="11">
        <f t="shared" si="38"/>
        <v>-0.27968839915450211</v>
      </c>
      <c r="U95" s="11">
        <f>'OddsRatio_working_3-way'!S95-'OddsRatio_working_3-way'!R95^2/3</f>
        <v>-0.81808856752691872</v>
      </c>
      <c r="V95" s="11">
        <f>'OddsRatio_working_3-way'!S95*'OddsRatio_working_3-way'!R95/3-2*'OddsRatio_working_3-way'!R95^3/27-'OddsRatio_working_3-way'!T95</f>
        <v>0.27968839915450211</v>
      </c>
      <c r="W95" s="11">
        <f>'OddsRatio_working_3-way'!V95^2+4*'OddsRatio_working_3-way'!U95^3/27</f>
        <v>-2.8886570412103019E-3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0.14240282446533353</v>
      </c>
      <c r="Y95" s="11">
        <f>IF('OddsRatio_working_3-way'!W95&gt;=0,IF('OddsRatio_working_3-way'!V95+SQRT('OddsRatio_working_3-way'!W95)&gt;0,0,PI()),ACOS('OddsRatio_working_3-way'!V95/(2*'OddsRatio_working_3-way'!X95)))</f>
        <v>0.18985035995717237</v>
      </c>
      <c r="Z95" s="11">
        <f>'OddsRatio_working_3-way'!X95^(1/3)*COS('OddsRatio_working_3-way'!Y95/3)</f>
        <v>0.52115789719136163</v>
      </c>
      <c r="AA95" s="11">
        <f>'OddsRatio_working_3-way'!X95^(1/3)*COS(('OddsRatio_working_3-way'!Y95+2*PI())/3)</f>
        <v>-0.28917923754593905</v>
      </c>
      <c r="AB95" s="11">
        <f>'OddsRatio_working_3-way'!X95^(1/3)*COS(('OddsRatio_working_3-way'!Y95+4*PI())/3)</f>
        <v>-0.2319786596454225</v>
      </c>
      <c r="AC95" s="11">
        <f>'OddsRatio_working_3-way'!X95^(1/3)*SIN('OddsRatio_working_3-way'!Y95/3)</f>
        <v>3.3024769048665352E-2</v>
      </c>
      <c r="AD95" s="11">
        <f>'OddsRatio_working_3-way'!X95^(1/3)*SIN(('OddsRatio_working_3-way'!Y95+2*PI())/3)</f>
        <v>0.43482359382626523</v>
      </c>
      <c r="AE95" s="11">
        <f>'OddsRatio_working_3-way'!X95^(1/3)*SIN(('OddsRatio_working_3-way'!Y95+4*PI())/3)</f>
        <v>-0.46784836287493059</v>
      </c>
      <c r="AF95" s="11">
        <f>-'OddsRatio_working_3-way'!U95/(3*'OddsRatio_working_3-way'!X95^(1/3))*COS(('OddsRatio_working_3-way'!Y95)/3)</f>
        <v>0.52115789719136174</v>
      </c>
      <c r="AG95" s="11">
        <f>-'OddsRatio_working_3-way'!U95/(3*'OddsRatio_working_3-way'!X95^(1/3))*COS(('OddsRatio_working_3-way'!Y95+2*PI())/3)</f>
        <v>-0.28917923754593911</v>
      </c>
      <c r="AH95" s="11">
        <f>-'OddsRatio_working_3-way'!U95/(3*'OddsRatio_working_3-way'!X95^(1/3))*COS(('OddsRatio_working_3-way'!Y95+4*PI())/3)</f>
        <v>-0.23197865964542255</v>
      </c>
      <c r="AI95" s="11">
        <f>'OddsRatio_working_3-way'!U95/(3*'OddsRatio_working_3-way'!X95^(1/3))*SIN(('OddsRatio_working_3-way'!Y95)/3)</f>
        <v>-3.3024769048665359E-2</v>
      </c>
      <c r="AJ95" s="11">
        <f>'OddsRatio_working_3-way'!U95/(3*'OddsRatio_working_3-way'!X95^(1/3))*SIN(('OddsRatio_working_3-way'!Y95+2*PI())/3)</f>
        <v>-0.43482359382626534</v>
      </c>
      <c r="AK95" s="11">
        <f>'OddsRatio_working_3-way'!U95/(3*'OddsRatio_working_3-way'!X95^(1/3))*SIN(('OddsRatio_working_3-way'!Y95+4*PI())/3)</f>
        <v>0.4678483628749307</v>
      </c>
      <c r="AL95" s="11">
        <f>'OddsRatio_working_3-way'!Z95+'OddsRatio_working_3-way'!AF95</f>
        <v>1.0423157943827235</v>
      </c>
      <c r="AM95" s="11">
        <f>'OddsRatio_working_3-way'!AA95+'OddsRatio_working_3-way'!AG95</f>
        <v>-0.57835847509187821</v>
      </c>
      <c r="AN95" s="11">
        <f>'OddsRatio_working_3-way'!AB95+'OddsRatio_working_3-way'!AH95</f>
        <v>-0.46395731929084505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1.0423157943827235</v>
      </c>
      <c r="AS95" s="11">
        <f>IF(('OddsRatio_working_3-way'!X95=0),IF(Q95&gt;0,-Q95^(1/3),(-Q95)^(1/3)),'OddsRatio_working_3-way'!AM95-'OddsRatio_working_3-way'!R95/3)</f>
        <v>-0.57835847509187821</v>
      </c>
      <c r="AT95" s="11">
        <f>IF(('OddsRatio_working_3-way'!X95=0),IF(Q95&gt;0,-Q95^(1/3),(-Q95)^(1/3)),'OddsRatio_working_3-way'!AN95-'OddsRatio_working_3-way'!R95/3)</f>
        <v>-0.46395731929084505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9.4600000000000009</v>
      </c>
      <c r="B96" s="4">
        <f>IF('True_Odds_Calculator_3-way'!B97="","",'True_Odds_Calculator_3-way'!B97)</f>
        <v>5.58</v>
      </c>
      <c r="C96" s="4">
        <f>IF('True_Odds_Calculator_3-way'!C97="","",'True_Odds_Calculator_3-way'!C97)</f>
        <v>1.34</v>
      </c>
      <c r="D96" s="9">
        <f t="shared" si="26"/>
        <v>9.9018675030130052E-2</v>
      </c>
      <c r="E96" s="9">
        <f t="shared" si="27"/>
        <v>0.16874808896992707</v>
      </c>
      <c r="F96" s="9">
        <f t="shared" si="28"/>
        <v>0.73223323599994294</v>
      </c>
      <c r="G96" s="9">
        <f t="shared" si="29"/>
        <v>1.0755443309084951</v>
      </c>
      <c r="H96" s="9">
        <f t="shared" si="30"/>
        <v>10.099105039485869</v>
      </c>
      <c r="I96" s="9">
        <f t="shared" si="31"/>
        <v>5.9259930355609063</v>
      </c>
      <c r="J96" s="9">
        <f t="shared" si="32"/>
        <v>1.3656850725088883</v>
      </c>
      <c r="K96" s="11">
        <f t="shared" si="33"/>
        <v>0.10570824524312895</v>
      </c>
      <c r="L96" s="11">
        <f t="shared" si="34"/>
        <v>0.17921146953405018</v>
      </c>
      <c r="M96" s="11">
        <f t="shared" si="35"/>
        <v>0.74626865671641784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-0.18624500087029894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0.18915855151033345</v>
      </c>
      <c r="Q96" s="11">
        <f>2*'OddsRatio_working_3-way'!K96*'OddsRatio_working_3-way'!L96*'OddsRatio_working_3-way'!M96</f>
        <v>2.8274820853562546E-2</v>
      </c>
      <c r="R96" s="11">
        <f t="shared" si="36"/>
        <v>0</v>
      </c>
      <c r="S96" s="11">
        <f t="shared" si="37"/>
        <v>-1.0156436448034571</v>
      </c>
      <c r="T96" s="11">
        <f t="shared" si="38"/>
        <v>-0.15181519354311765</v>
      </c>
      <c r="U96" s="11">
        <f>'OddsRatio_working_3-way'!S96-'OddsRatio_working_3-way'!R96^2/3</f>
        <v>-1.0156436448034571</v>
      </c>
      <c r="V96" s="11">
        <f>'OddsRatio_working_3-way'!S96*'OddsRatio_working_3-way'!R96/3-2*'OddsRatio_working_3-way'!R96^3/27-'OddsRatio_working_3-way'!T96</f>
        <v>0.15181519354311765</v>
      </c>
      <c r="W96" s="11">
        <f>'OddsRatio_working_3-way'!V96^2+4*'OddsRatio_working_3-way'!U96^3/27</f>
        <v>-0.1321623594017636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0.19698363662516352</v>
      </c>
      <c r="Y96" s="11">
        <f>IF('OddsRatio_working_3-way'!W96&gt;=0,IF('OddsRatio_working_3-way'!V96+SQRT('OddsRatio_working_3-way'!W96)&gt;0,0,PI()),ACOS('OddsRatio_working_3-way'!V96/(2*'OddsRatio_working_3-way'!X96)))</f>
        <v>1.1752095035650068</v>
      </c>
      <c r="Z96" s="11">
        <f>'OddsRatio_working_3-way'!X96^(1/3)*COS('OddsRatio_working_3-way'!Y96/3)</f>
        <v>0.53777216545424755</v>
      </c>
      <c r="AA96" s="11">
        <f>'OddsRatio_working_3-way'!X96^(1/3)*COS(('OddsRatio_working_3-way'!Y96+2*PI())/3)</f>
        <v>-0.46127042395023715</v>
      </c>
      <c r="AB96" s="11">
        <f>'OddsRatio_working_3-way'!X96^(1/3)*COS(('OddsRatio_working_3-way'!Y96+4*PI())/3)</f>
        <v>-7.6501741504010554E-2</v>
      </c>
      <c r="AC96" s="11">
        <f>'OddsRatio_working_3-way'!X96^(1/3)*SIN('OddsRatio_working_3-way'!Y96/3)</f>
        <v>0.22214630238606653</v>
      </c>
      <c r="AD96" s="11">
        <f>'OddsRatio_working_3-way'!X96^(1/3)*SIN(('OddsRatio_working_3-way'!Y96+2*PI())/3)</f>
        <v>0.35465120553851337</v>
      </c>
      <c r="AE96" s="11">
        <f>'OddsRatio_working_3-way'!X96^(1/3)*SIN(('OddsRatio_working_3-way'!Y96+4*PI())/3)</f>
        <v>-0.57679750792457996</v>
      </c>
      <c r="AF96" s="11">
        <f>-'OddsRatio_working_3-way'!U96/(3*'OddsRatio_working_3-way'!X96^(1/3))*COS(('OddsRatio_working_3-way'!Y96)/3)</f>
        <v>0.53777216545424755</v>
      </c>
      <c r="AG96" s="11">
        <f>-'OddsRatio_working_3-way'!U96/(3*'OddsRatio_working_3-way'!X96^(1/3))*COS(('OddsRatio_working_3-way'!Y96+2*PI())/3)</f>
        <v>-0.46127042395023715</v>
      </c>
      <c r="AH96" s="11">
        <f>-'OddsRatio_working_3-way'!U96/(3*'OddsRatio_working_3-way'!X96^(1/3))*COS(('OddsRatio_working_3-way'!Y96+4*PI())/3)</f>
        <v>-7.6501741504010554E-2</v>
      </c>
      <c r="AI96" s="11">
        <f>'OddsRatio_working_3-way'!U96/(3*'OddsRatio_working_3-way'!X96^(1/3))*SIN(('OddsRatio_working_3-way'!Y96)/3)</f>
        <v>-0.22214630238606653</v>
      </c>
      <c r="AJ96" s="11">
        <f>'OddsRatio_working_3-way'!U96/(3*'OddsRatio_working_3-way'!X96^(1/3))*SIN(('OddsRatio_working_3-way'!Y96+2*PI())/3)</f>
        <v>-0.35465120553851337</v>
      </c>
      <c r="AK96" s="11">
        <f>'OddsRatio_working_3-way'!U96/(3*'OddsRatio_working_3-way'!X96^(1/3))*SIN(('OddsRatio_working_3-way'!Y96+4*PI())/3)</f>
        <v>0.57679750792457996</v>
      </c>
      <c r="AL96" s="11">
        <f>'OddsRatio_working_3-way'!Z96+'OddsRatio_working_3-way'!AF96</f>
        <v>1.0755443309084951</v>
      </c>
      <c r="AM96" s="11">
        <f>'OddsRatio_working_3-way'!AA96+'OddsRatio_working_3-way'!AG96</f>
        <v>-0.9225408479004743</v>
      </c>
      <c r="AN96" s="11">
        <f>'OddsRatio_working_3-way'!AB96+'OddsRatio_working_3-way'!AH96</f>
        <v>-0.15300348300802111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1.0755443309084951</v>
      </c>
      <c r="AS96" s="11">
        <f>IF(('OddsRatio_working_3-way'!X96=0),IF(Q96&gt;0,-Q96^(1/3),(-Q96)^(1/3)),'OddsRatio_working_3-way'!AM96-'OddsRatio_working_3-way'!R96/3)</f>
        <v>-0.9225408479004743</v>
      </c>
      <c r="AT96" s="11">
        <f>IF(('OddsRatio_working_3-way'!X96=0),IF(Q96&gt;0,-Q96^(1/3),(-Q96)^(1/3)),'OddsRatio_working_3-way'!AN96-'OddsRatio_working_3-way'!R96/3)</f>
        <v>-0.15300348300802111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4.3499999999999996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2.0099999999999998</v>
      </c>
      <c r="D97" s="9">
        <f t="shared" si="26"/>
        <v>0.22319666494656565</v>
      </c>
      <c r="E97" s="9">
        <f t="shared" si="27"/>
        <v>0.28883199042919555</v>
      </c>
      <c r="F97" s="9">
        <f t="shared" si="28"/>
        <v>0.48797134462423875</v>
      </c>
      <c r="G97" s="9">
        <f t="shared" si="29"/>
        <v>1.0389115473960042</v>
      </c>
      <c r="H97" s="9">
        <f t="shared" si="30"/>
        <v>4.480353683776614</v>
      </c>
      <c r="I97" s="9">
        <f t="shared" si="31"/>
        <v>3.4622203673285306</v>
      </c>
      <c r="J97" s="9">
        <f t="shared" si="32"/>
        <v>2.0493006628699639</v>
      </c>
      <c r="K97" s="11">
        <f t="shared" si="33"/>
        <v>0.22988505747126439</v>
      </c>
      <c r="L97" s="11">
        <f t="shared" si="34"/>
        <v>0.29673590504451036</v>
      </c>
      <c r="M97" s="11">
        <f t="shared" si="35"/>
        <v>0.49751243781094534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-0.27214434325863757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0.22840197185904443</v>
      </c>
      <c r="Q97" s="11">
        <f>2*'OddsRatio_working_3-way'!K97*'OddsRatio_working_3-way'!L97*'OddsRatio_working_3-way'!M97</f>
        <v>6.7875771726313358E-2</v>
      </c>
      <c r="R97" s="11">
        <f t="shared" si="36"/>
        <v>0</v>
      </c>
      <c r="S97" s="11">
        <f t="shared" si="37"/>
        <v>-0.83926775447240609</v>
      </c>
      <c r="T97" s="11">
        <f t="shared" si="38"/>
        <v>-0.24941092257723807</v>
      </c>
      <c r="U97" s="11">
        <f>'OddsRatio_working_3-way'!S97-'OddsRatio_working_3-way'!R97^2/3</f>
        <v>-0.83926775447240609</v>
      </c>
      <c r="V97" s="11">
        <f>'OddsRatio_working_3-way'!S97*'OddsRatio_working_3-way'!R97/3-2*'OddsRatio_working_3-way'!R97^3/27-'OddsRatio_working_3-way'!T97</f>
        <v>0.24941092257723807</v>
      </c>
      <c r="W97" s="11">
        <f>'OddsRatio_working_3-way'!V97^2+4*'OddsRatio_working_3-way'!U97^3/27</f>
        <v>-2.5372759618729951E-2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0.14796838168977097</v>
      </c>
      <c r="Y97" s="11">
        <f>IF('OddsRatio_working_3-way'!W97&gt;=0,IF('OddsRatio_working_3-way'!V97+SQRT('OddsRatio_working_3-way'!W97)&gt;0,0,PI()),ACOS('OddsRatio_working_3-way'!V97/(2*'OddsRatio_working_3-way'!X97)))</f>
        <v>0.56836059604159406</v>
      </c>
      <c r="Z97" s="11">
        <f>'OddsRatio_working_3-way'!X97^(1/3)*COS('OddsRatio_working_3-way'!Y97/3)</f>
        <v>0.51945577369800211</v>
      </c>
      <c r="AA97" s="11">
        <f>'OddsRatio_working_3-way'!X97^(1/3)*COS(('OddsRatio_working_3-way'!Y97+2*PI())/3)</f>
        <v>-0.3459903525971989</v>
      </c>
      <c r="AB97" s="11">
        <f>'OddsRatio_working_3-way'!X97^(1/3)*COS(('OddsRatio_working_3-way'!Y97+4*PI())/3)</f>
        <v>-0.1734654211008036</v>
      </c>
      <c r="AC97" s="11">
        <f>'OddsRatio_working_3-way'!X97^(1/3)*SIN('OddsRatio_working_3-way'!Y97/3)</f>
        <v>9.9607315641365796E-2</v>
      </c>
      <c r="AD97" s="11">
        <f>'OddsRatio_working_3-way'!X97^(1/3)*SIN(('OddsRatio_working_3-way'!Y97+2*PI())/3)</f>
        <v>0.40005823834428744</v>
      </c>
      <c r="AE97" s="11">
        <f>'OddsRatio_working_3-way'!X97^(1/3)*SIN(('OddsRatio_working_3-way'!Y97+4*PI())/3)</f>
        <v>-0.49966555398565304</v>
      </c>
      <c r="AF97" s="11">
        <f>-'OddsRatio_working_3-way'!U97/(3*'OddsRatio_working_3-way'!X97^(1/3))*COS(('OddsRatio_working_3-way'!Y97)/3)</f>
        <v>0.51945577369800211</v>
      </c>
      <c r="AG97" s="11">
        <f>-'OddsRatio_working_3-way'!U97/(3*'OddsRatio_working_3-way'!X97^(1/3))*COS(('OddsRatio_working_3-way'!Y97+2*PI())/3)</f>
        <v>-0.3459903525971989</v>
      </c>
      <c r="AH97" s="11">
        <f>-'OddsRatio_working_3-way'!U97/(3*'OddsRatio_working_3-way'!X97^(1/3))*COS(('OddsRatio_working_3-way'!Y97+4*PI())/3)</f>
        <v>-0.1734654211008036</v>
      </c>
      <c r="AI97" s="11">
        <f>'OddsRatio_working_3-way'!U97/(3*'OddsRatio_working_3-way'!X97^(1/3))*SIN(('OddsRatio_working_3-way'!Y97)/3)</f>
        <v>-9.9607315641365796E-2</v>
      </c>
      <c r="AJ97" s="11">
        <f>'OddsRatio_working_3-way'!U97/(3*'OddsRatio_working_3-way'!X97^(1/3))*SIN(('OddsRatio_working_3-way'!Y97+2*PI())/3)</f>
        <v>-0.40005823834428744</v>
      </c>
      <c r="AK97" s="11">
        <f>'OddsRatio_working_3-way'!U97/(3*'OddsRatio_working_3-way'!X97^(1/3))*SIN(('OddsRatio_working_3-way'!Y97+4*PI())/3)</f>
        <v>0.49966555398565304</v>
      </c>
      <c r="AL97" s="11">
        <f>'OddsRatio_working_3-way'!Z97+'OddsRatio_working_3-way'!AF97</f>
        <v>1.0389115473960042</v>
      </c>
      <c r="AM97" s="11">
        <f>'OddsRatio_working_3-way'!AA97+'OddsRatio_working_3-way'!AG97</f>
        <v>-0.6919807051943978</v>
      </c>
      <c r="AN97" s="11">
        <f>'OddsRatio_working_3-way'!AB97+'OddsRatio_working_3-way'!AH97</f>
        <v>-0.34693084220160719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1.0389115473960042</v>
      </c>
      <c r="AS97" s="11">
        <f>IF(('OddsRatio_working_3-way'!X97=0),IF(Q97&gt;0,-Q97^(1/3),(-Q97)^(1/3)),'OddsRatio_working_3-way'!AM97-'OddsRatio_working_3-way'!R97/3)</f>
        <v>-0.6919807051943978</v>
      </c>
      <c r="AT97" s="11">
        <f>IF(('OddsRatio_working_3-way'!X97=0),IF(Q97&gt;0,-Q97^(1/3),(-Q97)^(1/3)),'OddsRatio_working_3-way'!AN97-'OddsRatio_working_3-way'!R97/3)</f>
        <v>-0.34693084220160719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2.38</v>
      </c>
      <c r="B98" s="4">
        <f>IF('True_Odds_Calculator_3-way'!B99="","",'True_Odds_Calculator_3-way'!B99)</f>
        <v>3.33</v>
      </c>
      <c r="C98" s="4">
        <f>IF('True_Odds_Calculator_3-way'!C99="","",'True_Odds_Calculator_3-way'!C99)</f>
        <v>3.31</v>
      </c>
      <c r="D98" s="9">
        <f t="shared" si="26"/>
        <v>0.41186823816452051</v>
      </c>
      <c r="E98" s="9">
        <f t="shared" si="27"/>
        <v>0.29317108807613618</v>
      </c>
      <c r="F98" s="9">
        <f t="shared" si="28"/>
        <v>0.29496067375934348</v>
      </c>
      <c r="G98" s="9">
        <f t="shared" si="29"/>
        <v>1.034754313690069</v>
      </c>
      <c r="H98" s="9">
        <f t="shared" si="30"/>
        <v>2.4279609528922954</v>
      </c>
      <c r="I98" s="9">
        <f t="shared" si="31"/>
        <v>3.4109775508978606</v>
      </c>
      <c r="J98" s="9">
        <f t="shared" si="32"/>
        <v>3.3902824646240588</v>
      </c>
      <c r="K98" s="11">
        <f t="shared" si="33"/>
        <v>0.42016806722689076</v>
      </c>
      <c r="L98" s="11">
        <f t="shared" si="34"/>
        <v>0.3003003003003003</v>
      </c>
      <c r="M98" s="11">
        <f t="shared" si="35"/>
        <v>0.30211480362537763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-0.28313776723231143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0.22948130287742868</v>
      </c>
      <c r="Q98" s="11">
        <f>2*'OddsRatio_working_3-way'!K98*'OddsRatio_working_3-way'!L98*'OddsRatio_working_3-way'!M98</f>
        <v>7.6239635507451387E-2</v>
      </c>
      <c r="R98" s="11">
        <f t="shared" si="36"/>
        <v>0</v>
      </c>
      <c r="S98" s="11">
        <f t="shared" si="37"/>
        <v>-0.81049343971530929</v>
      </c>
      <c r="T98" s="11">
        <f t="shared" si="38"/>
        <v>-0.26926692349345821</v>
      </c>
      <c r="U98" s="11">
        <f>'OddsRatio_working_3-way'!S98-'OddsRatio_working_3-way'!R98^2/3</f>
        <v>-0.81049343971530929</v>
      </c>
      <c r="V98" s="11">
        <f>'OddsRatio_working_3-way'!S98*'OddsRatio_working_3-way'!R98/3-2*'OddsRatio_working_3-way'!R98^3/27-'OddsRatio_working_3-way'!T98</f>
        <v>0.26926692349345821</v>
      </c>
      <c r="W98" s="11">
        <f>'OddsRatio_working_3-way'!V98^2+4*'OddsRatio_working_3-way'!U98^3/27</f>
        <v>-6.3712986049423714E-3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0.14042433433398771</v>
      </c>
      <c r="Y98" s="11">
        <f>IF('OddsRatio_working_3-way'!W98&gt;=0,IF('OddsRatio_working_3-way'!V98+SQRT('OddsRatio_working_3-way'!W98)&gt;0,0,PI()),ACOS('OddsRatio_working_3-way'!V98/(2*'OddsRatio_working_3-way'!X98)))</f>
        <v>0.28818388791604344</v>
      </c>
      <c r="Z98" s="11">
        <f>'OddsRatio_working_3-way'!X98^(1/3)*COS('OddsRatio_working_3-way'!Y98/3)</f>
        <v>0.51737715684503449</v>
      </c>
      <c r="AA98" s="11">
        <f>'OddsRatio_working_3-way'!X98^(1/3)*COS(('OddsRatio_working_3-way'!Y98+2*PI())/3)</f>
        <v>-0.30186285444468941</v>
      </c>
      <c r="AB98" s="11">
        <f>'OddsRatio_working_3-way'!X98^(1/3)*COS(('OddsRatio_working_3-way'!Y98+4*PI())/3)</f>
        <v>-0.21551430240034522</v>
      </c>
      <c r="AC98" s="11">
        <f>'OddsRatio_working_3-way'!X98^(1/3)*SIN('OddsRatio_working_3-way'!Y98/3)</f>
        <v>4.9853359766936653E-2</v>
      </c>
      <c r="AD98" s="11">
        <f>'OddsRatio_working_3-way'!X98^(1/3)*SIN(('OddsRatio_working_3-way'!Y98+2*PI())/3)</f>
        <v>0.42313508128209754</v>
      </c>
      <c r="AE98" s="11">
        <f>'OddsRatio_working_3-way'!X98^(1/3)*SIN(('OddsRatio_working_3-way'!Y98+4*PI())/3)</f>
        <v>-0.47298844104903415</v>
      </c>
      <c r="AF98" s="11">
        <f>-'OddsRatio_working_3-way'!U98/(3*'OddsRatio_working_3-way'!X98^(1/3))*COS(('OddsRatio_working_3-way'!Y98)/3)</f>
        <v>0.5173771568450346</v>
      </c>
      <c r="AG98" s="11">
        <f>-'OddsRatio_working_3-way'!U98/(3*'OddsRatio_working_3-way'!X98^(1/3))*COS(('OddsRatio_working_3-way'!Y98+2*PI())/3)</f>
        <v>-0.30186285444468952</v>
      </c>
      <c r="AH98" s="11">
        <f>-'OddsRatio_working_3-way'!U98/(3*'OddsRatio_working_3-way'!X98^(1/3))*COS(('OddsRatio_working_3-way'!Y98+4*PI())/3)</f>
        <v>-0.21551430240034525</v>
      </c>
      <c r="AI98" s="11">
        <f>'OddsRatio_working_3-way'!U98/(3*'OddsRatio_working_3-way'!X98^(1/3))*SIN(('OddsRatio_working_3-way'!Y98)/3)</f>
        <v>-4.9853359766936667E-2</v>
      </c>
      <c r="AJ98" s="11">
        <f>'OddsRatio_working_3-way'!U98/(3*'OddsRatio_working_3-way'!X98^(1/3))*SIN(('OddsRatio_working_3-way'!Y98+2*PI())/3)</f>
        <v>-0.42313508128209765</v>
      </c>
      <c r="AK98" s="11">
        <f>'OddsRatio_working_3-way'!U98/(3*'OddsRatio_working_3-way'!X98^(1/3))*SIN(('OddsRatio_working_3-way'!Y98+4*PI())/3)</f>
        <v>0.47298844104903426</v>
      </c>
      <c r="AL98" s="11">
        <f>'OddsRatio_working_3-way'!Z98+'OddsRatio_working_3-way'!AF98</f>
        <v>1.034754313690069</v>
      </c>
      <c r="AM98" s="11">
        <f>'OddsRatio_working_3-way'!AA98+'OddsRatio_working_3-way'!AG98</f>
        <v>-0.60372570888937893</v>
      </c>
      <c r="AN98" s="11">
        <f>'OddsRatio_working_3-way'!AB98+'OddsRatio_working_3-way'!AH98</f>
        <v>-0.4310286048006905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1.034754313690069</v>
      </c>
      <c r="AS98" s="11">
        <f>IF(('OddsRatio_working_3-way'!X98=0),IF(Q98&gt;0,-Q98^(1/3),(-Q98)^(1/3)),'OddsRatio_working_3-way'!AM98-'OddsRatio_working_3-way'!R98/3)</f>
        <v>-0.60372570888937893</v>
      </c>
      <c r="AT98" s="11">
        <f>IF(('OddsRatio_working_3-way'!X98=0),IF(Q98&gt;0,-Q98^(1/3),(-Q98)^(1/3)),'OddsRatio_working_3-way'!AN98-'OddsRatio_working_3-way'!R98/3)</f>
        <v>-0.4310286048006905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1.79</v>
      </c>
      <c r="B99" s="4">
        <f>IF('True_Odds_Calculator_3-way'!B100="","",'True_Odds_Calculator_3-way'!B100)</f>
        <v>3.49</v>
      </c>
      <c r="C99" s="4">
        <f>IF('True_Odds_Calculator_3-way'!C100="","",'True_Odds_Calculator_3-way'!C100)</f>
        <v>5.58</v>
      </c>
      <c r="D99" s="9">
        <f t="shared" si="26"/>
        <v>0.54852225406407029</v>
      </c>
      <c r="E99" s="9">
        <f t="shared" si="27"/>
        <v>0.27822099216195345</v>
      </c>
      <c r="F99" s="9">
        <f t="shared" si="28"/>
        <v>0.1732567537739764</v>
      </c>
      <c r="G99" s="9">
        <f t="shared" si="29"/>
        <v>1.0418735309391187</v>
      </c>
      <c r="H99" s="9">
        <f t="shared" si="30"/>
        <v>1.8230800894419039</v>
      </c>
      <c r="I99" s="9">
        <f t="shared" si="31"/>
        <v>3.5942650920384049</v>
      </c>
      <c r="J99" s="9">
        <f t="shared" si="32"/>
        <v>5.771780771701164</v>
      </c>
      <c r="K99" s="11">
        <f t="shared" si="33"/>
        <v>0.55865921787709494</v>
      </c>
      <c r="L99" s="11">
        <f t="shared" si="34"/>
        <v>0.28653295128939826</v>
      </c>
      <c r="M99" s="11">
        <f t="shared" si="35"/>
        <v>0.17921146953405018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-0.25845162047663239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0.22548096725482777</v>
      </c>
      <c r="Q99" s="11">
        <f>2*'OddsRatio_working_3-way'!K99*'OddsRatio_working_3-way'!L99*'OddsRatio_working_3-way'!M99</f>
        <v>5.7374291922348025E-2</v>
      </c>
      <c r="R99" s="11">
        <f t="shared" si="36"/>
        <v>0</v>
      </c>
      <c r="S99" s="11">
        <f t="shared" si="37"/>
        <v>-0.87243007739320555</v>
      </c>
      <c r="T99" s="11">
        <f t="shared" si="38"/>
        <v>-0.22199238610514133</v>
      </c>
      <c r="U99" s="11">
        <f>'OddsRatio_working_3-way'!S99-'OddsRatio_working_3-way'!R99^2/3</f>
        <v>-0.87243007739320555</v>
      </c>
      <c r="V99" s="11">
        <f>'OddsRatio_working_3-way'!S99*'OddsRatio_working_3-way'!R99/3-2*'OddsRatio_working_3-way'!R99^3/27-'OddsRatio_working_3-way'!T99</f>
        <v>0.22199238610514133</v>
      </c>
      <c r="W99" s="11">
        <f>'OddsRatio_working_3-way'!V99^2+4*'OddsRatio_working_3-way'!U99^3/27</f>
        <v>-4.9095144045826947E-2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0.15682455446651292</v>
      </c>
      <c r="Y99" s="11">
        <f>IF('OddsRatio_working_3-way'!W99&gt;=0,IF('OddsRatio_working_3-way'!V99+SQRT('OddsRatio_working_3-way'!W99)&gt;0,0,PI()),ACOS('OddsRatio_working_3-way'!V99/(2*'OddsRatio_working_3-way'!X99)))</f>
        <v>0.78445547413107386</v>
      </c>
      <c r="Z99" s="11">
        <f>'OddsRatio_working_3-way'!X99^(1/3)*COS('OddsRatio_working_3-way'!Y99/3)</f>
        <v>0.52093676546955947</v>
      </c>
      <c r="AA99" s="11">
        <f>'OddsRatio_working_3-way'!X99^(1/3)*COS(('OddsRatio_working_3-way'!Y99+2*PI())/3)</f>
        <v>-0.38120025149728287</v>
      </c>
      <c r="AB99" s="11">
        <f>'OddsRatio_working_3-way'!X99^(1/3)*COS(('OddsRatio_working_3-way'!Y99+4*PI())/3)</f>
        <v>-0.13973651397227674</v>
      </c>
      <c r="AC99" s="11">
        <f>'OddsRatio_working_3-way'!X99^(1/3)*SIN('OddsRatio_working_3-way'!Y99/3)</f>
        <v>0.13940915385959554</v>
      </c>
      <c r="AD99" s="11">
        <f>'OddsRatio_working_3-way'!X99^(1/3)*SIN(('OddsRatio_working_3-way'!Y99+2*PI())/3)</f>
        <v>0.38143989573213694</v>
      </c>
      <c r="AE99" s="11">
        <f>'OddsRatio_working_3-way'!X99^(1/3)*SIN(('OddsRatio_working_3-way'!Y99+4*PI())/3)</f>
        <v>-0.52084904959173239</v>
      </c>
      <c r="AF99" s="11">
        <f>-'OddsRatio_working_3-way'!U99/(3*'OddsRatio_working_3-way'!X99^(1/3))*COS(('OddsRatio_working_3-way'!Y99)/3)</f>
        <v>0.52093676546955936</v>
      </c>
      <c r="AG99" s="11">
        <f>-'OddsRatio_working_3-way'!U99/(3*'OddsRatio_working_3-way'!X99^(1/3))*COS(('OddsRatio_working_3-way'!Y99+2*PI())/3)</f>
        <v>-0.38120025149728282</v>
      </c>
      <c r="AH99" s="11">
        <f>-'OddsRatio_working_3-way'!U99/(3*'OddsRatio_working_3-way'!X99^(1/3))*COS(('OddsRatio_working_3-way'!Y99+4*PI())/3)</f>
        <v>-0.13973651397227671</v>
      </c>
      <c r="AI99" s="11">
        <f>'OddsRatio_working_3-way'!U99/(3*'OddsRatio_working_3-way'!X99^(1/3))*SIN(('OddsRatio_working_3-way'!Y99)/3)</f>
        <v>-0.13940915385959551</v>
      </c>
      <c r="AJ99" s="11">
        <f>'OddsRatio_working_3-way'!U99/(3*'OddsRatio_working_3-way'!X99^(1/3))*SIN(('OddsRatio_working_3-way'!Y99+2*PI())/3)</f>
        <v>-0.38143989573213682</v>
      </c>
      <c r="AK99" s="11">
        <f>'OddsRatio_working_3-way'!U99/(3*'OddsRatio_working_3-way'!X99^(1/3))*SIN(('OddsRatio_working_3-way'!Y99+4*PI())/3)</f>
        <v>0.52084904959173228</v>
      </c>
      <c r="AL99" s="11">
        <f>'OddsRatio_working_3-way'!Z99+'OddsRatio_working_3-way'!AF99</f>
        <v>1.0418735309391187</v>
      </c>
      <c r="AM99" s="11">
        <f>'OddsRatio_working_3-way'!AA99+'OddsRatio_working_3-way'!AG99</f>
        <v>-0.76240050299456574</v>
      </c>
      <c r="AN99" s="11">
        <f>'OddsRatio_working_3-way'!AB99+'OddsRatio_working_3-way'!AH99</f>
        <v>-0.27947302794455342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1.0418735309391187</v>
      </c>
      <c r="AS99" s="11">
        <f>IF(('OddsRatio_working_3-way'!X99=0),IF(Q99&gt;0,-Q99^(1/3),(-Q99)^(1/3)),'OddsRatio_working_3-way'!AM99-'OddsRatio_working_3-way'!R99/3)</f>
        <v>-0.76240050299456574</v>
      </c>
      <c r="AT99" s="11">
        <f>IF(('OddsRatio_working_3-way'!X99=0),IF(Q99&gt;0,-Q99^(1/3),(-Q99)^(1/3)),'OddsRatio_working_3-way'!AN99-'OddsRatio_working_3-way'!R99/3)</f>
        <v>-0.27947302794455342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3.21</v>
      </c>
      <c r="B100" s="4">
        <f>IF('True_Odds_Calculator_3-way'!B101="","",'True_Odds_Calculator_3-way'!B101)</f>
        <v>3.51</v>
      </c>
      <c r="C100" s="4">
        <f>IF('True_Odds_Calculator_3-way'!C101="","",'True_Odds_Calculator_3-way'!C101)</f>
        <v>2.35</v>
      </c>
      <c r="D100" s="9">
        <f t="shared" si="26"/>
        <v>0.30442733842662345</v>
      </c>
      <c r="E100" s="9">
        <f t="shared" si="27"/>
        <v>0.27816275790202999</v>
      </c>
      <c r="F100" s="9">
        <f t="shared" si="28"/>
        <v>0.41740990367134667</v>
      </c>
      <c r="G100" s="9">
        <f t="shared" si="29"/>
        <v>1.0338715390004056</v>
      </c>
      <c r="H100" s="9">
        <f t="shared" si="30"/>
        <v>3.284856101190897</v>
      </c>
      <c r="I100" s="9">
        <f t="shared" si="31"/>
        <v>3.5950175628910177</v>
      </c>
      <c r="J100" s="9">
        <f t="shared" si="32"/>
        <v>2.3957265776505472</v>
      </c>
      <c r="K100" s="11">
        <f t="shared" si="33"/>
        <v>0.3115264797507788</v>
      </c>
      <c r="L100" s="11">
        <f t="shared" si="34"/>
        <v>0.28490028490028491</v>
      </c>
      <c r="M100" s="11">
        <f t="shared" si="35"/>
        <v>0.42553191489361702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-0.28282627427586671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0.22924964928013916</v>
      </c>
      <c r="Q100" s="11">
        <f>2*'OddsRatio_working_3-way'!K100*'OddsRatio_working_3-way'!L100*'OddsRatio_working_3-way'!M100</f>
        <v>7.5535304540408271E-2</v>
      </c>
      <c r="R100" s="11">
        <f t="shared" si="36"/>
        <v>0</v>
      </c>
      <c r="S100" s="11">
        <f t="shared" si="37"/>
        <v>-0.81056701633219097</v>
      </c>
      <c r="T100" s="11">
        <f t="shared" si="38"/>
        <v>-0.26707315200401671</v>
      </c>
      <c r="U100" s="11">
        <f>'OddsRatio_working_3-way'!S100-'OddsRatio_working_3-way'!R100^2/3</f>
        <v>-0.81056701633219097</v>
      </c>
      <c r="V100" s="11">
        <f>'OddsRatio_working_3-way'!S100*'OddsRatio_working_3-way'!R100/3-2*'OddsRatio_working_3-way'!R100^3/27-'OddsRatio_working_3-way'!T100</f>
        <v>0.26707315200401671</v>
      </c>
      <c r="W100" s="11">
        <f>'OddsRatio_working_3-way'!V100^2+4*'OddsRatio_working_3-way'!U100^3/27</f>
        <v>-7.5693892108212313E-3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0.14044345635537978</v>
      </c>
      <c r="Y100" s="11">
        <f>IF('OddsRatio_working_3-way'!W100&gt;=0,IF('OddsRatio_working_3-way'!V100+SQRT('OddsRatio_working_3-way'!W100)&gt;0,0,PI()),ACOS('OddsRatio_working_3-way'!V100/(2*'OddsRatio_working_3-way'!X100)))</f>
        <v>0.31492078736542717</v>
      </c>
      <c r="Z100" s="11">
        <f>'OddsRatio_working_3-way'!X100^(1/3)*COS('OddsRatio_working_3-way'!Y100/3)</f>
        <v>0.51693576950020281</v>
      </c>
      <c r="AA100" s="11">
        <f>'OddsRatio_working_3-way'!X100^(1/3)*COS(('OddsRatio_working_3-way'!Y100+2*PI())/3)</f>
        <v>-0.30563579483177228</v>
      </c>
      <c r="AB100" s="11">
        <f>'OddsRatio_working_3-way'!X100^(1/3)*COS(('OddsRatio_working_3-way'!Y100+4*PI())/3)</f>
        <v>-0.2112999746684307</v>
      </c>
      <c r="AC100" s="11">
        <f>'OddsRatio_working_3-way'!X100^(1/3)*SIN('OddsRatio_working_3-way'!Y100/3)</f>
        <v>5.4464811165529585E-2</v>
      </c>
      <c r="AD100" s="11">
        <f>'OddsRatio_working_3-way'!X100^(1/3)*SIN(('OddsRatio_working_3-way'!Y100+2*PI())/3)</f>
        <v>0.42044710292926796</v>
      </c>
      <c r="AE100" s="11">
        <f>'OddsRatio_working_3-way'!X100^(1/3)*SIN(('OddsRatio_working_3-way'!Y100+4*PI())/3)</f>
        <v>-0.47491191409479733</v>
      </c>
      <c r="AF100" s="11">
        <f>-'OddsRatio_working_3-way'!U100/(3*'OddsRatio_working_3-way'!X100^(1/3))*COS(('OddsRatio_working_3-way'!Y100)/3)</f>
        <v>0.51693576950020281</v>
      </c>
      <c r="AG100" s="11">
        <f>-'OddsRatio_working_3-way'!U100/(3*'OddsRatio_working_3-way'!X100^(1/3))*COS(('OddsRatio_working_3-way'!Y100+2*PI())/3)</f>
        <v>-0.30563579483177228</v>
      </c>
      <c r="AH100" s="11">
        <f>-'OddsRatio_working_3-way'!U100/(3*'OddsRatio_working_3-way'!X100^(1/3))*COS(('OddsRatio_working_3-way'!Y100+4*PI())/3)</f>
        <v>-0.2112999746684307</v>
      </c>
      <c r="AI100" s="11">
        <f>'OddsRatio_working_3-way'!U100/(3*'OddsRatio_working_3-way'!X100^(1/3))*SIN(('OddsRatio_working_3-way'!Y100)/3)</f>
        <v>-5.4464811165529585E-2</v>
      </c>
      <c r="AJ100" s="11">
        <f>'OddsRatio_working_3-way'!U100/(3*'OddsRatio_working_3-way'!X100^(1/3))*SIN(('OddsRatio_working_3-way'!Y100+2*PI())/3)</f>
        <v>-0.42044710292926796</v>
      </c>
      <c r="AK100" s="11">
        <f>'OddsRatio_working_3-way'!U100/(3*'OddsRatio_working_3-way'!X100^(1/3))*SIN(('OddsRatio_working_3-way'!Y100+4*PI())/3)</f>
        <v>0.47491191409479733</v>
      </c>
      <c r="AL100" s="11">
        <f>'OddsRatio_working_3-way'!Z100+'OddsRatio_working_3-way'!AF100</f>
        <v>1.0338715390004056</v>
      </c>
      <c r="AM100" s="11">
        <f>'OddsRatio_working_3-way'!AA100+'OddsRatio_working_3-way'!AG100</f>
        <v>-0.61127158966354456</v>
      </c>
      <c r="AN100" s="11">
        <f>'OddsRatio_working_3-way'!AB100+'OddsRatio_working_3-way'!AH100</f>
        <v>-0.4225999493368614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1.0338715390004056</v>
      </c>
      <c r="AS100" s="11">
        <f>IF(('OddsRatio_working_3-way'!X100=0),IF(Q100&gt;0,-Q100^(1/3),(-Q100)^(1/3)),'OddsRatio_working_3-way'!AM100-'OddsRatio_working_3-way'!R100/3)</f>
        <v>-0.61127158966354456</v>
      </c>
      <c r="AT100" s="11">
        <f>IF(('OddsRatio_working_3-way'!X100=0),IF(Q100&gt;0,-Q100^(1/3),(-Q100)^(1/3)),'OddsRatio_working_3-way'!AN100-'OddsRatio_working_3-way'!R100/3)</f>
        <v>-0.4225999493368614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1.7</v>
      </c>
      <c r="B101" s="4">
        <f>IF('True_Odds_Calculator_3-way'!B102="","",'True_Odds_Calculator_3-way'!B102)</f>
        <v>3.5</v>
      </c>
      <c r="C101" s="4">
        <f>IF('True_Odds_Calculator_3-way'!C102="","",'True_Odds_Calculator_3-way'!C102)</f>
        <v>5.68</v>
      </c>
      <c r="D101" s="9">
        <f t="shared" si="26"/>
        <v>0.56739578860045892</v>
      </c>
      <c r="E101" s="9">
        <f t="shared" si="27"/>
        <v>0.2686010603273416</v>
      </c>
      <c r="F101" s="9">
        <f t="shared" si="28"/>
        <v>0.1640031510721994</v>
      </c>
      <c r="G101" s="9">
        <f t="shared" si="29"/>
        <v>1.0891973974805751</v>
      </c>
      <c r="H101" s="9">
        <f t="shared" si="30"/>
        <v>1.7624381782364029</v>
      </c>
      <c r="I101" s="9">
        <f t="shared" si="31"/>
        <v>3.7229934937014373</v>
      </c>
      <c r="J101" s="9">
        <f t="shared" si="32"/>
        <v>6.0974438202090901</v>
      </c>
      <c r="K101" s="11">
        <f t="shared" si="33"/>
        <v>0.58823529411764708</v>
      </c>
      <c r="L101" s="11">
        <f t="shared" si="34"/>
        <v>0.2857142857142857</v>
      </c>
      <c r="M101" s="11">
        <f t="shared" si="35"/>
        <v>0.17605633802816903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-0.24233637116818563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0.23316368801041543</v>
      </c>
      <c r="Q101" s="11">
        <f>2*'OddsRatio_working_3-way'!K101*'OddsRatio_working_3-way'!L101*'OddsRatio_working_3-way'!M101</f>
        <v>5.9178601017871937E-2</v>
      </c>
      <c r="R101" s="11">
        <f t="shared" si="36"/>
        <v>0</v>
      </c>
      <c r="S101" s="11">
        <f t="shared" si="37"/>
        <v>-0.96214896214896195</v>
      </c>
      <c r="T101" s="11">
        <f t="shared" si="38"/>
        <v>-0.24420024420024417</v>
      </c>
      <c r="U101" s="11">
        <f>'OddsRatio_working_3-way'!S101-'OddsRatio_working_3-way'!R101^2/3</f>
        <v>-0.96214896214896195</v>
      </c>
      <c r="V101" s="11">
        <f>'OddsRatio_working_3-way'!S101*'OddsRatio_working_3-way'!R101/3-2*'OddsRatio_working_3-way'!R101^3/27-'OddsRatio_working_3-way'!T101</f>
        <v>0.24420024420024417</v>
      </c>
      <c r="W101" s="11">
        <f>'OddsRatio_working_3-way'!V101^2+4*'OddsRatio_working_3-way'!U101^3/27</f>
        <v>-7.2320427461992146E-2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0.18162749429082251</v>
      </c>
      <c r="Y101" s="11">
        <f>IF('OddsRatio_working_3-way'!W101&gt;=0,IF('OddsRatio_working_3-way'!V101+SQRT('OddsRatio_working_3-way'!W101)&gt;0,0,PI()),ACOS('OddsRatio_working_3-way'!V101/(2*'OddsRatio_working_3-way'!X101)))</f>
        <v>0.83354478037435054</v>
      </c>
      <c r="Z101" s="11">
        <f>'OddsRatio_working_3-way'!X101^(1/3)*COS('OddsRatio_working_3-way'!Y101/3)</f>
        <v>0.54459869874028755</v>
      </c>
      <c r="AA101" s="11">
        <f>'OddsRatio_working_3-way'!X101^(1/3)*COS(('OddsRatio_working_3-way'!Y101+2*PI())/3)</f>
        <v>-0.40682233452520827</v>
      </c>
      <c r="AB101" s="11">
        <f>'OddsRatio_working_3-way'!X101^(1/3)*COS(('OddsRatio_working_3-way'!Y101+4*PI())/3)</f>
        <v>-0.13777636421507941</v>
      </c>
      <c r="AC101" s="11">
        <f>'OddsRatio_working_3-way'!X101^(1/3)*SIN('OddsRatio_working_3-way'!Y101/3)</f>
        <v>0.15533376338293711</v>
      </c>
      <c r="AD101" s="11">
        <f>'OddsRatio_working_3-way'!X101^(1/3)*SIN(('OddsRatio_working_3-way'!Y101+2*PI())/3)</f>
        <v>0.39396942628556891</v>
      </c>
      <c r="AE101" s="11">
        <f>'OddsRatio_working_3-way'!X101^(1/3)*SIN(('OddsRatio_working_3-way'!Y101+4*PI())/3)</f>
        <v>-0.54930318966850589</v>
      </c>
      <c r="AF101" s="11">
        <f>-'OddsRatio_working_3-way'!U101/(3*'OddsRatio_working_3-way'!X101^(1/3))*COS(('OddsRatio_working_3-way'!Y101)/3)</f>
        <v>0.54459869874028743</v>
      </c>
      <c r="AG101" s="11">
        <f>-'OddsRatio_working_3-way'!U101/(3*'OddsRatio_working_3-way'!X101^(1/3))*COS(('OddsRatio_working_3-way'!Y101+2*PI())/3)</f>
        <v>-0.40682233452520822</v>
      </c>
      <c r="AH101" s="11">
        <f>-'OddsRatio_working_3-way'!U101/(3*'OddsRatio_working_3-way'!X101^(1/3))*COS(('OddsRatio_working_3-way'!Y101+4*PI())/3)</f>
        <v>-0.13777636421507938</v>
      </c>
      <c r="AI101" s="11">
        <f>'OddsRatio_working_3-way'!U101/(3*'OddsRatio_working_3-way'!X101^(1/3))*SIN(('OddsRatio_working_3-way'!Y101)/3)</f>
        <v>-0.15533376338293708</v>
      </c>
      <c r="AJ101" s="11">
        <f>'OddsRatio_working_3-way'!U101/(3*'OddsRatio_working_3-way'!X101^(1/3))*SIN(('OddsRatio_working_3-way'!Y101+2*PI())/3)</f>
        <v>-0.3939694262855688</v>
      </c>
      <c r="AK101" s="11">
        <f>'OddsRatio_working_3-way'!U101/(3*'OddsRatio_working_3-way'!X101^(1/3))*SIN(('OddsRatio_working_3-way'!Y101+4*PI())/3)</f>
        <v>0.54930318966850578</v>
      </c>
      <c r="AL101" s="11">
        <f>'OddsRatio_working_3-way'!Z101+'OddsRatio_working_3-way'!AF101</f>
        <v>1.0891973974805751</v>
      </c>
      <c r="AM101" s="11">
        <f>'OddsRatio_working_3-way'!AA101+'OddsRatio_working_3-way'!AG101</f>
        <v>-0.81364466905041644</v>
      </c>
      <c r="AN101" s="11">
        <f>'OddsRatio_working_3-way'!AB101+'OddsRatio_working_3-way'!AH101</f>
        <v>-0.27555272843015877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1.0891973974805751</v>
      </c>
      <c r="AS101" s="11">
        <f>IF(('OddsRatio_working_3-way'!X101=0),IF(Q101&gt;0,-Q101^(1/3),(-Q101)^(1/3)),'OddsRatio_working_3-way'!AM101-'OddsRatio_working_3-way'!R101/3)</f>
        <v>-0.81364466905041644</v>
      </c>
      <c r="AT101" s="11">
        <f>IF(('OddsRatio_working_3-way'!X101=0),IF(Q101&gt;0,-Q101^(1/3),(-Q101)^(1/3)),'OddsRatio_working_3-way'!AN101-'OddsRatio_working_3-way'!R101/3)</f>
        <v>-0.27555272843015877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1.78</v>
      </c>
      <c r="B102" s="4">
        <f>IF('True_Odds_Calculator_3-way'!B103="","",'True_Odds_Calculator_3-way'!B103)</f>
        <v>3.24</v>
      </c>
      <c r="C102" s="4">
        <f>IF('True_Odds_Calculator_3-way'!C103="","",'True_Odds_Calculator_3-way'!C103)</f>
        <v>5.59</v>
      </c>
      <c r="D102" s="9">
        <f t="shared" si="26"/>
        <v>0.5414754668006051</v>
      </c>
      <c r="E102" s="9">
        <f t="shared" si="27"/>
        <v>0.29138782472736369</v>
      </c>
      <c r="F102" s="9">
        <f t="shared" si="28"/>
        <v>0.16713670847203113</v>
      </c>
      <c r="G102" s="9">
        <f t="shared" si="29"/>
        <v>1.0856483842447524</v>
      </c>
      <c r="H102" s="9">
        <f t="shared" si="30"/>
        <v>1.8468057397109068</v>
      </c>
      <c r="I102" s="9">
        <f t="shared" si="31"/>
        <v>3.4318523807082455</v>
      </c>
      <c r="J102" s="9">
        <f t="shared" si="32"/>
        <v>5.9831260836834135</v>
      </c>
      <c r="K102" s="11">
        <f t="shared" si="33"/>
        <v>0.5617977528089888</v>
      </c>
      <c r="L102" s="11">
        <f t="shared" si="34"/>
        <v>0.30864197530864196</v>
      </c>
      <c r="M102" s="11">
        <f t="shared" si="35"/>
        <v>0.17889087656529518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-0.2487588189182125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0.23605208258113056</v>
      </c>
      <c r="Q102" s="11">
        <f>2*'OddsRatio_working_3-way'!K102*'OddsRatio_working_3-way'!L102*'OddsRatio_working_3-way'!M102</f>
        <v>6.203734102000804E-2</v>
      </c>
      <c r="R102" s="11">
        <f t="shared" si="36"/>
        <v>0</v>
      </c>
      <c r="S102" s="11">
        <f t="shared" si="37"/>
        <v>-0.94891945382141529</v>
      </c>
      <c r="T102" s="11">
        <f t="shared" si="38"/>
        <v>-0.24938750428946529</v>
      </c>
      <c r="U102" s="11">
        <f>'OddsRatio_working_3-way'!S102-'OddsRatio_working_3-way'!R102^2/3</f>
        <v>-0.94891945382141529</v>
      </c>
      <c r="V102" s="11">
        <f>'OddsRatio_working_3-way'!S102*'OddsRatio_working_3-way'!R102/3-2*'OddsRatio_working_3-way'!R102^3/27-'OddsRatio_working_3-way'!T102</f>
        <v>0.24938750428946529</v>
      </c>
      <c r="W102" s="11">
        <f>'OddsRatio_working_3-way'!V102^2+4*'OddsRatio_working_3-way'!U102^3/27</f>
        <v>-6.439146493582501E-2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0.1778943452105442</v>
      </c>
      <c r="Y102" s="11">
        <f>IF('OddsRatio_working_3-way'!W102&gt;=0,IF('OddsRatio_working_3-way'!V102+SQRT('OddsRatio_working_3-way'!W102)&gt;0,0,PI()),ACOS('OddsRatio_working_3-way'!V102/(2*'OddsRatio_working_3-way'!X102)))</f>
        <v>0.79407785579323054</v>
      </c>
      <c r="Z102" s="11">
        <f>'OddsRatio_working_3-way'!X102^(1/3)*COS('OddsRatio_working_3-way'!Y102/3)</f>
        <v>0.5428241921223762</v>
      </c>
      <c r="AA102" s="11">
        <f>'OddsRatio_working_3-way'!X102^(1/3)*COS(('OddsRatio_working_3-way'!Y102+2*PI())/3)</f>
        <v>-0.39883378099107358</v>
      </c>
      <c r="AB102" s="11">
        <f>'OddsRatio_working_3-way'!X102^(1/3)*COS(('OddsRatio_working_3-way'!Y102+4*PI())/3)</f>
        <v>-0.14399041113130279</v>
      </c>
      <c r="AC102" s="11">
        <f>'OddsRatio_working_3-way'!X102^(1/3)*SIN('OddsRatio_working_3-way'!Y102/3)</f>
        <v>0.14713388818973003</v>
      </c>
      <c r="AD102" s="11">
        <f>'OddsRatio_working_3-way'!X102^(1/3)*SIN(('OddsRatio_working_3-way'!Y102+2*PI())/3)</f>
        <v>0.39653259607187757</v>
      </c>
      <c r="AE102" s="11">
        <f>'OddsRatio_working_3-way'!X102^(1/3)*SIN(('OddsRatio_working_3-way'!Y102+4*PI())/3)</f>
        <v>-0.54366648426160757</v>
      </c>
      <c r="AF102" s="11">
        <f>-'OddsRatio_working_3-way'!U102/(3*'OddsRatio_working_3-way'!X102^(1/3))*COS(('OddsRatio_working_3-way'!Y102)/3)</f>
        <v>0.5428241921223762</v>
      </c>
      <c r="AG102" s="11">
        <f>-'OddsRatio_working_3-way'!U102/(3*'OddsRatio_working_3-way'!X102^(1/3))*COS(('OddsRatio_working_3-way'!Y102+2*PI())/3)</f>
        <v>-0.39883378099107358</v>
      </c>
      <c r="AH102" s="11">
        <f>-'OddsRatio_working_3-way'!U102/(3*'OddsRatio_working_3-way'!X102^(1/3))*COS(('OddsRatio_working_3-way'!Y102+4*PI())/3)</f>
        <v>-0.14399041113130279</v>
      </c>
      <c r="AI102" s="11">
        <f>'OddsRatio_working_3-way'!U102/(3*'OddsRatio_working_3-way'!X102^(1/3))*SIN(('OddsRatio_working_3-way'!Y102)/3)</f>
        <v>-0.14713388818973003</v>
      </c>
      <c r="AJ102" s="11">
        <f>'OddsRatio_working_3-way'!U102/(3*'OddsRatio_working_3-way'!X102^(1/3))*SIN(('OddsRatio_working_3-way'!Y102+2*PI())/3)</f>
        <v>-0.39653259607187757</v>
      </c>
      <c r="AK102" s="11">
        <f>'OddsRatio_working_3-way'!U102/(3*'OddsRatio_working_3-way'!X102^(1/3))*SIN(('OddsRatio_working_3-way'!Y102+4*PI())/3)</f>
        <v>0.54366648426160757</v>
      </c>
      <c r="AL102" s="11">
        <f>'OddsRatio_working_3-way'!Z102+'OddsRatio_working_3-way'!AF102</f>
        <v>1.0856483842447524</v>
      </c>
      <c r="AM102" s="11">
        <f>'OddsRatio_working_3-way'!AA102+'OddsRatio_working_3-way'!AG102</f>
        <v>-0.79766756198214717</v>
      </c>
      <c r="AN102" s="11">
        <f>'OddsRatio_working_3-way'!AB102+'OddsRatio_working_3-way'!AH102</f>
        <v>-0.28798082226260557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1.0856483842447524</v>
      </c>
      <c r="AS102" s="11">
        <f>IF(('OddsRatio_working_3-way'!X102=0),IF(Q102&gt;0,-Q102^(1/3),(-Q102)^(1/3)),'OddsRatio_working_3-way'!AM102-'OddsRatio_working_3-way'!R102/3)</f>
        <v>-0.79766756198214717</v>
      </c>
      <c r="AT102" s="11">
        <f>IF(('OddsRatio_working_3-way'!X102=0),IF(Q102&gt;0,-Q102^(1/3),(-Q102)^(1/3)),'OddsRatio_working_3-way'!AN102-'OddsRatio_working_3-way'!R102/3)</f>
        <v>-0.28798082226260557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1.75</v>
      </c>
      <c r="B103" s="4">
        <f>IF('True_Odds_Calculator_3-way'!B104="","",'True_Odds_Calculator_3-way'!B104)</f>
        <v>3.29</v>
      </c>
      <c r="C103" s="4">
        <f>IF('True_Odds_Calculator_3-way'!C104="","",'True_Odds_Calculator_3-way'!C104)</f>
        <v>5.81</v>
      </c>
      <c r="D103" s="9">
        <f t="shared" si="26"/>
        <v>0.55171543778116672</v>
      </c>
      <c r="E103" s="9">
        <f t="shared" si="27"/>
        <v>0.28728032437983686</v>
      </c>
      <c r="F103" s="9">
        <f t="shared" si="28"/>
        <v>0.16100423783899648</v>
      </c>
      <c r="G103" s="9">
        <f t="shared" si="29"/>
        <v>1.0833714424032281</v>
      </c>
      <c r="H103" s="9">
        <f t="shared" si="30"/>
        <v>1.812528581802421</v>
      </c>
      <c r="I103" s="9">
        <f t="shared" si="31"/>
        <v>3.4809206031033928</v>
      </c>
      <c r="J103" s="9">
        <f t="shared" si="32"/>
        <v>6.2110166379595269</v>
      </c>
      <c r="K103" s="11">
        <f t="shared" si="33"/>
        <v>0.5714285714285714</v>
      </c>
      <c r="L103" s="11">
        <f t="shared" si="34"/>
        <v>0.303951367781155</v>
      </c>
      <c r="M103" s="11">
        <f t="shared" si="35"/>
        <v>0.17211703958691912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-0.24696291524263425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0.23467108306683715</v>
      </c>
      <c r="Q103" s="11">
        <f>2*'OddsRatio_working_3-way'!K103*'OddsRatio_working_3-way'!L103*'OddsRatio_working_3-way'!M103</f>
        <v>5.978881097244259E-2</v>
      </c>
      <c r="R103" s="11">
        <f t="shared" si="36"/>
        <v>0</v>
      </c>
      <c r="S103" s="11">
        <f t="shared" si="37"/>
        <v>-0.95022802446383203</v>
      </c>
      <c r="T103" s="11">
        <f t="shared" si="38"/>
        <v>-0.24209631196530756</v>
      </c>
      <c r="U103" s="11">
        <f>'OddsRatio_working_3-way'!S103-'OddsRatio_working_3-way'!R103^2/3</f>
        <v>-0.95022802446383203</v>
      </c>
      <c r="V103" s="11">
        <f>'OddsRatio_working_3-way'!S103*'OddsRatio_working_3-way'!R103/3-2*'OddsRatio_working_3-way'!R103^3/27-'OddsRatio_working_3-way'!T103</f>
        <v>0.24209631196530756</v>
      </c>
      <c r="W103" s="11">
        <f>'OddsRatio_working_3-way'!V103^2+4*'OddsRatio_working_3-way'!U103^3/27</f>
        <v>-6.8499379352629994E-2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0.17826244950902695</v>
      </c>
      <c r="Y103" s="11">
        <f>IF('OddsRatio_working_3-way'!W103&gt;=0,IF('OddsRatio_working_3-way'!V103+SQRT('OddsRatio_working_3-way'!W103)&gt;0,0,PI()),ACOS('OddsRatio_working_3-way'!V103/(2*'OddsRatio_working_3-way'!X103)))</f>
        <v>0.82433592241706688</v>
      </c>
      <c r="Z103" s="11">
        <f>'OddsRatio_working_3-way'!X103^(1/3)*COS('OddsRatio_working_3-way'!Y103/3)</f>
        <v>0.54168572120161407</v>
      </c>
      <c r="AA103" s="11">
        <f>'OddsRatio_working_3-way'!X103^(1/3)*COS(('OddsRatio_working_3-way'!Y103+2*PI())/3)</f>
        <v>-0.40309050973179689</v>
      </c>
      <c r="AB103" s="11">
        <f>'OddsRatio_working_3-way'!X103^(1/3)*COS(('OddsRatio_working_3-way'!Y103+4*PI())/3)</f>
        <v>-0.13859521146981729</v>
      </c>
      <c r="AC103" s="11">
        <f>'OddsRatio_working_3-way'!X103^(1/3)*SIN('OddsRatio_working_3-way'!Y103/3)</f>
        <v>0.1527064316509445</v>
      </c>
      <c r="AD103" s="11">
        <f>'OddsRatio_working_3-way'!X103^(1/3)*SIN(('OddsRatio_working_3-way'!Y103+2*PI())/3)</f>
        <v>0.3927603796024205</v>
      </c>
      <c r="AE103" s="11">
        <f>'OddsRatio_working_3-way'!X103^(1/3)*SIN(('OddsRatio_working_3-way'!Y103+4*PI())/3)</f>
        <v>-0.54546681125336482</v>
      </c>
      <c r="AF103" s="11">
        <f>-'OddsRatio_working_3-way'!U103/(3*'OddsRatio_working_3-way'!X103^(1/3))*COS(('OddsRatio_working_3-way'!Y103)/3)</f>
        <v>0.54168572120161407</v>
      </c>
      <c r="AG103" s="11">
        <f>-'OddsRatio_working_3-way'!U103/(3*'OddsRatio_working_3-way'!X103^(1/3))*COS(('OddsRatio_working_3-way'!Y103+2*PI())/3)</f>
        <v>-0.40309050973179689</v>
      </c>
      <c r="AH103" s="11">
        <f>-'OddsRatio_working_3-way'!U103/(3*'OddsRatio_working_3-way'!X103^(1/3))*COS(('OddsRatio_working_3-way'!Y103+4*PI())/3)</f>
        <v>-0.13859521146981729</v>
      </c>
      <c r="AI103" s="11">
        <f>'OddsRatio_working_3-way'!U103/(3*'OddsRatio_working_3-way'!X103^(1/3))*SIN(('OddsRatio_working_3-way'!Y103)/3)</f>
        <v>-0.1527064316509445</v>
      </c>
      <c r="AJ103" s="11">
        <f>'OddsRatio_working_3-way'!U103/(3*'OddsRatio_working_3-way'!X103^(1/3))*SIN(('OddsRatio_working_3-way'!Y103+2*PI())/3)</f>
        <v>-0.3927603796024205</v>
      </c>
      <c r="AK103" s="11">
        <f>'OddsRatio_working_3-way'!U103/(3*'OddsRatio_working_3-way'!X103^(1/3))*SIN(('OddsRatio_working_3-way'!Y103+4*PI())/3)</f>
        <v>0.54546681125336482</v>
      </c>
      <c r="AL103" s="11">
        <f>'OddsRatio_working_3-way'!Z103+'OddsRatio_working_3-way'!AF103</f>
        <v>1.0833714424032281</v>
      </c>
      <c r="AM103" s="11">
        <f>'OddsRatio_working_3-way'!AA103+'OddsRatio_working_3-way'!AG103</f>
        <v>-0.80618101946359377</v>
      </c>
      <c r="AN103" s="11">
        <f>'OddsRatio_working_3-way'!AB103+'OddsRatio_working_3-way'!AH103</f>
        <v>-0.27719042293963458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1.0833714424032281</v>
      </c>
      <c r="AS103" s="11">
        <f>IF(('OddsRatio_working_3-way'!X103=0),IF(Q103&gt;0,-Q103^(1/3),(-Q103)^(1/3)),'OddsRatio_working_3-way'!AM103-'OddsRatio_working_3-way'!R103/3)</f>
        <v>-0.80618101946359377</v>
      </c>
      <c r="AT103" s="11">
        <f>IF(('OddsRatio_working_3-way'!X103=0),IF(Q103&gt;0,-Q103^(1/3),(-Q103)^(1/3)),'OddsRatio_working_3-way'!AN103-'OddsRatio_working_3-way'!R103/3)</f>
        <v>-0.27719042293963458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1.5</v>
      </c>
      <c r="B104" s="4">
        <f>IF('True_Odds_Calculator_3-way'!B105="","",'True_Odds_Calculator_3-way'!B105)</f>
        <v>3.89</v>
      </c>
      <c r="C104" s="4">
        <f>IF('True_Odds_Calculator_3-way'!C105="","",'True_Odds_Calculator_3-way'!C105)</f>
        <v>7.87</v>
      </c>
      <c r="D104" s="9">
        <f t="shared" si="26"/>
        <v>0.64457481065660616</v>
      </c>
      <c r="E104" s="9">
        <f t="shared" si="27"/>
        <v>0.2388258444145572</v>
      </c>
      <c r="F104" s="9">
        <f t="shared" si="28"/>
        <v>0.11659934492883678</v>
      </c>
      <c r="G104" s="9">
        <f t="shared" si="29"/>
        <v>1.1028205988420012</v>
      </c>
      <c r="H104" s="9">
        <f t="shared" si="30"/>
        <v>1.5514102994210004</v>
      </c>
      <c r="I104" s="9">
        <f t="shared" si="31"/>
        <v>4.1871515306533835</v>
      </c>
      <c r="J104" s="9">
        <f t="shared" si="32"/>
        <v>8.5763775140445482</v>
      </c>
      <c r="K104" s="11">
        <f t="shared" si="33"/>
        <v>0.66666666666666663</v>
      </c>
      <c r="L104" s="11">
        <f t="shared" si="34"/>
        <v>0.25706940874035988</v>
      </c>
      <c r="M104" s="11">
        <f t="shared" si="35"/>
        <v>0.12706480304955528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-0.21617675400058145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0.22342500073495064</v>
      </c>
      <c r="Q104" s="11">
        <f>2*'OddsRatio_working_3-way'!K104*'OddsRatio_working_3-way'!L104*'OddsRatio_working_3-way'!M104</f>
        <v>4.3552631722212604E-2</v>
      </c>
      <c r="R104" s="11">
        <f t="shared" si="36"/>
        <v>0</v>
      </c>
      <c r="S104" s="11">
        <f t="shared" si="37"/>
        <v>-1.0335292606639366</v>
      </c>
      <c r="T104" s="11">
        <f t="shared" si="38"/>
        <v>-0.20146769213721963</v>
      </c>
      <c r="U104" s="11">
        <f>'OddsRatio_working_3-way'!S104-'OddsRatio_working_3-way'!R104^2/3</f>
        <v>-1.0335292606639366</v>
      </c>
      <c r="V104" s="11">
        <f>'OddsRatio_working_3-way'!S104*'OddsRatio_working_3-way'!R104/3-2*'OddsRatio_working_3-way'!R104^3/27-'OddsRatio_working_3-way'!T104</f>
        <v>0.20146769213721963</v>
      </c>
      <c r="W104" s="11">
        <f>'OddsRatio_working_3-way'!V104^2+4*'OddsRatio_working_3-way'!U104^3/27</f>
        <v>-0.12296604456982579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0.20220983874735379</v>
      </c>
      <c r="Y104" s="11">
        <f>IF('OddsRatio_working_3-way'!W104&gt;=0,IF('OddsRatio_working_3-way'!V104+SQRT('OddsRatio_working_3-way'!W104)&gt;0,0,PI()),ACOS('OddsRatio_working_3-way'!V104/(2*'OddsRatio_working_3-way'!X104)))</f>
        <v>1.0493152378966522</v>
      </c>
      <c r="Z104" s="11">
        <f>'OddsRatio_working_3-way'!X104^(1/3)*COS('OddsRatio_working_3-way'!Y104/3)</f>
        <v>0.55141029942100062</v>
      </c>
      <c r="AA104" s="11">
        <f>'OddsRatio_working_3-way'!X104^(1/3)*COS(('OddsRatio_working_3-way'!Y104+2*PI())/3)</f>
        <v>-0.44989563864521781</v>
      </c>
      <c r="AB104" s="11">
        <f>'OddsRatio_working_3-way'!X104^(1/3)*COS(('OddsRatio_working_3-way'!Y104+4*PI())/3)</f>
        <v>-0.10151466077578275</v>
      </c>
      <c r="AC104" s="11">
        <f>'OddsRatio_working_3-way'!X104^(1/3)*SIN('OddsRatio_working_3-way'!Y104/3)</f>
        <v>0.2011378513534634</v>
      </c>
      <c r="AD104" s="11">
        <f>'OddsRatio_working_3-way'!X104^(1/3)*SIN(('OddsRatio_working_3-way'!Y104+2*PI())/3)</f>
        <v>0.37696640153023864</v>
      </c>
      <c r="AE104" s="11">
        <f>'OddsRatio_working_3-way'!X104^(1/3)*SIN(('OddsRatio_working_3-way'!Y104+4*PI())/3)</f>
        <v>-0.57810425288370193</v>
      </c>
      <c r="AF104" s="11">
        <f>-'OddsRatio_working_3-way'!U104/(3*'OddsRatio_working_3-way'!X104^(1/3))*COS(('OddsRatio_working_3-way'!Y104)/3)</f>
        <v>0.55141029942100062</v>
      </c>
      <c r="AG104" s="11">
        <f>-'OddsRatio_working_3-way'!U104/(3*'OddsRatio_working_3-way'!X104^(1/3))*COS(('OddsRatio_working_3-way'!Y104+2*PI())/3)</f>
        <v>-0.44989563864521781</v>
      </c>
      <c r="AH104" s="11">
        <f>-'OddsRatio_working_3-way'!U104/(3*'OddsRatio_working_3-way'!X104^(1/3))*COS(('OddsRatio_working_3-way'!Y104+4*PI())/3)</f>
        <v>-0.10151466077578275</v>
      </c>
      <c r="AI104" s="11">
        <f>'OddsRatio_working_3-way'!U104/(3*'OddsRatio_working_3-way'!X104^(1/3))*SIN(('OddsRatio_working_3-way'!Y104)/3)</f>
        <v>-0.2011378513534634</v>
      </c>
      <c r="AJ104" s="11">
        <f>'OddsRatio_working_3-way'!U104/(3*'OddsRatio_working_3-way'!X104^(1/3))*SIN(('OddsRatio_working_3-way'!Y104+2*PI())/3)</f>
        <v>-0.37696640153023864</v>
      </c>
      <c r="AK104" s="11">
        <f>'OddsRatio_working_3-way'!U104/(3*'OddsRatio_working_3-way'!X104^(1/3))*SIN(('OddsRatio_working_3-way'!Y104+4*PI())/3)</f>
        <v>0.57810425288370193</v>
      </c>
      <c r="AL104" s="11">
        <f>'OddsRatio_working_3-way'!Z104+'OddsRatio_working_3-way'!AF104</f>
        <v>1.1028205988420012</v>
      </c>
      <c r="AM104" s="11">
        <f>'OddsRatio_working_3-way'!AA104+'OddsRatio_working_3-way'!AG104</f>
        <v>-0.89979127729043562</v>
      </c>
      <c r="AN104" s="11">
        <f>'OddsRatio_working_3-way'!AB104+'OddsRatio_working_3-way'!AH104</f>
        <v>-0.2030293215515655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1.1028205988420012</v>
      </c>
      <c r="AS104" s="11">
        <f>IF(('OddsRatio_working_3-way'!X104=0),IF(Q104&gt;0,-Q104^(1/3),(-Q104)^(1/3)),'OddsRatio_working_3-way'!AM104-'OddsRatio_working_3-way'!R104/3)</f>
        <v>-0.89979127729043562</v>
      </c>
      <c r="AT104" s="11">
        <f>IF(('OddsRatio_working_3-way'!X104=0),IF(Q104&gt;0,-Q104^(1/3),(-Q104)^(1/3)),'OddsRatio_working_3-way'!AN104-'OddsRatio_working_3-way'!R104/3)</f>
        <v>-0.2030293215515655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2.73</v>
      </c>
      <c r="B105" s="4">
        <f>IF('True_Odds_Calculator_3-way'!B106="","",'True_Odds_Calculator_3-way'!B106)</f>
        <v>3.71</v>
      </c>
      <c r="C105" s="4">
        <f>IF('True_Odds_Calculator_3-way'!C106="","",'True_Odds_Calculator_3-way'!C106)</f>
        <v>2.56</v>
      </c>
      <c r="D105" s="9">
        <f t="shared" si="26"/>
        <v>0.35708293071737546</v>
      </c>
      <c r="E105" s="9">
        <f t="shared" si="27"/>
        <v>0.26175343131886147</v>
      </c>
      <c r="F105" s="9">
        <f t="shared" si="28"/>
        <v>0.3811636379637629</v>
      </c>
      <c r="G105" s="9">
        <f t="shared" si="29"/>
        <v>1.0407340474118565</v>
      </c>
      <c r="H105" s="9">
        <f t="shared" si="30"/>
        <v>2.8004699020225123</v>
      </c>
      <c r="I105" s="9">
        <f t="shared" si="31"/>
        <v>3.8203892684861311</v>
      </c>
      <c r="J105" s="9">
        <f t="shared" si="32"/>
        <v>2.6235451139624963</v>
      </c>
      <c r="K105" s="11">
        <f t="shared" si="33"/>
        <v>0.36630036630036628</v>
      </c>
      <c r="L105" s="11">
        <f t="shared" si="34"/>
        <v>0.26954177897574122</v>
      </c>
      <c r="M105" s="11">
        <f t="shared" si="35"/>
        <v>0.390625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-0.28207426838659988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0.23140606024703059</v>
      </c>
      <c r="Q105" s="11">
        <f>2*'OddsRatio_working_3-way'!K105*'OddsRatio_working_3-way'!L105*'OddsRatio_working_3-way'!M105</f>
        <v>7.7135353415676858E-2</v>
      </c>
      <c r="R105" s="11">
        <f t="shared" si="36"/>
        <v>0</v>
      </c>
      <c r="S105" s="11">
        <f t="shared" si="37"/>
        <v>-0.8203728102198764</v>
      </c>
      <c r="T105" s="11">
        <f t="shared" si="38"/>
        <v>-0.27345760340662545</v>
      </c>
      <c r="U105" s="11">
        <f>'OddsRatio_working_3-way'!S105-'OddsRatio_working_3-way'!R105^2/3</f>
        <v>-0.8203728102198764</v>
      </c>
      <c r="V105" s="11">
        <f>'OddsRatio_working_3-way'!S105*'OddsRatio_working_3-way'!R105/3-2*'OddsRatio_working_3-way'!R105^3/27-'OddsRatio_working_3-way'!T105</f>
        <v>0.27345760340662545</v>
      </c>
      <c r="W105" s="11">
        <f>'OddsRatio_working_3-way'!V105^2+4*'OddsRatio_working_3-way'!U105^3/27</f>
        <v>-7.0165502111791678E-3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0.14299966002763295</v>
      </c>
      <c r="Y105" s="11">
        <f>IF('OddsRatio_working_3-way'!W105&gt;=0,IF('OddsRatio_working_3-way'!V105+SQRT('OddsRatio_working_3-way'!W105)&gt;0,0,PI()),ACOS('OddsRatio_working_3-way'!V105/(2*'OddsRatio_working_3-way'!X105)))</f>
        <v>0.29724254554023921</v>
      </c>
      <c r="Z105" s="11">
        <f>'OddsRatio_working_3-way'!X105^(1/3)*COS('OddsRatio_working_3-way'!Y105/3)</f>
        <v>0.52036702370592824</v>
      </c>
      <c r="AA105" s="11">
        <f>'OddsRatio_working_3-way'!X105^(1/3)*COS(('OddsRatio_working_3-way'!Y105+2*PI())/3)</f>
        <v>-0.30498109029806031</v>
      </c>
      <c r="AB105" s="11">
        <f>'OddsRatio_working_3-way'!X105^(1/3)*COS(('OddsRatio_working_3-way'!Y105+4*PI())/3)</f>
        <v>-0.21538593340786805</v>
      </c>
      <c r="AC105" s="11">
        <f>'OddsRatio_working_3-way'!X105^(1/3)*SIN('OddsRatio_working_3-way'!Y105/3)</f>
        <v>5.1727787948639421E-2</v>
      </c>
      <c r="AD105" s="11">
        <f>'OddsRatio_working_3-way'!X105^(1/3)*SIN(('OddsRatio_working_3-way'!Y105+2*PI())/3)</f>
        <v>0.42478716784671344</v>
      </c>
      <c r="AE105" s="11">
        <f>'OddsRatio_working_3-way'!X105^(1/3)*SIN(('OddsRatio_working_3-way'!Y105+4*PI())/3)</f>
        <v>-0.47651495579535275</v>
      </c>
      <c r="AF105" s="11">
        <f>-'OddsRatio_working_3-way'!U105/(3*'OddsRatio_working_3-way'!X105^(1/3))*COS(('OddsRatio_working_3-way'!Y105)/3)</f>
        <v>0.52036702370592824</v>
      </c>
      <c r="AG105" s="11">
        <f>-'OddsRatio_working_3-way'!U105/(3*'OddsRatio_working_3-way'!X105^(1/3))*COS(('OddsRatio_working_3-way'!Y105+2*PI())/3)</f>
        <v>-0.30498109029806031</v>
      </c>
      <c r="AH105" s="11">
        <f>-'OddsRatio_working_3-way'!U105/(3*'OddsRatio_working_3-way'!X105^(1/3))*COS(('OddsRatio_working_3-way'!Y105+4*PI())/3)</f>
        <v>-0.21538593340786805</v>
      </c>
      <c r="AI105" s="11">
        <f>'OddsRatio_working_3-way'!U105/(3*'OddsRatio_working_3-way'!X105^(1/3))*SIN(('OddsRatio_working_3-way'!Y105)/3)</f>
        <v>-5.1727787948639421E-2</v>
      </c>
      <c r="AJ105" s="11">
        <f>'OddsRatio_working_3-way'!U105/(3*'OddsRatio_working_3-way'!X105^(1/3))*SIN(('OddsRatio_working_3-way'!Y105+2*PI())/3)</f>
        <v>-0.42478716784671344</v>
      </c>
      <c r="AK105" s="11">
        <f>'OddsRatio_working_3-way'!U105/(3*'OddsRatio_working_3-way'!X105^(1/3))*SIN(('OddsRatio_working_3-way'!Y105+4*PI())/3)</f>
        <v>0.47651495579535275</v>
      </c>
      <c r="AL105" s="11">
        <f>'OddsRatio_working_3-way'!Z105+'OddsRatio_working_3-way'!AF105</f>
        <v>1.0407340474118565</v>
      </c>
      <c r="AM105" s="11">
        <f>'OddsRatio_working_3-way'!AA105+'OddsRatio_working_3-way'!AG105</f>
        <v>-0.60996218059612062</v>
      </c>
      <c r="AN105" s="11">
        <f>'OddsRatio_working_3-way'!AB105+'OddsRatio_working_3-way'!AH105</f>
        <v>-0.43077186681573609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1.0407340474118565</v>
      </c>
      <c r="AS105" s="11">
        <f>IF(('OddsRatio_working_3-way'!X105=0),IF(Q105&gt;0,-Q105^(1/3),(-Q105)^(1/3)),'OddsRatio_working_3-way'!AM105-'OddsRatio_working_3-way'!R105/3)</f>
        <v>-0.60996218059612062</v>
      </c>
      <c r="AT105" s="11">
        <f>IF(('OddsRatio_working_3-way'!X105=0),IF(Q105&gt;0,-Q105^(1/3),(-Q105)^(1/3)),'OddsRatio_working_3-way'!AN105-'OddsRatio_working_3-way'!R105/3)</f>
        <v>-0.43077186681573609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2.1800000000000002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3.46</v>
      </c>
      <c r="D106" s="9">
        <f t="shared" si="26"/>
        <v>0.44811858871693017</v>
      </c>
      <c r="E106" s="9">
        <f t="shared" si="27"/>
        <v>0.27157096051206187</v>
      </c>
      <c r="F106" s="9">
        <f t="shared" si="28"/>
        <v>0.2803104507710078</v>
      </c>
      <c r="G106" s="9">
        <f t="shared" si="29"/>
        <v>1.0436882625109654</v>
      </c>
      <c r="H106" s="9">
        <f t="shared" si="30"/>
        <v>2.2315521497629396</v>
      </c>
      <c r="I106" s="9">
        <f t="shared" si="31"/>
        <v>3.6822788346531801</v>
      </c>
      <c r="J106" s="9">
        <f t="shared" si="32"/>
        <v>3.5674731257769747</v>
      </c>
      <c r="K106" s="11">
        <f t="shared" si="33"/>
        <v>0.4587155963302752</v>
      </c>
      <c r="L106" s="11">
        <f t="shared" si="34"/>
        <v>0.28011204481792717</v>
      </c>
      <c r="M106" s="11">
        <f t="shared" si="35"/>
        <v>0.28901734104046245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-0.27704443393733369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0.23061672035839847</v>
      </c>
      <c r="Q106" s="11">
        <f>2*'OddsRatio_working_3-way'!K106*'OddsRatio_working_3-way'!L106*'OddsRatio_working_3-way'!M106</f>
        <v>7.4272695767600136E-2</v>
      </c>
      <c r="R106" s="11">
        <f t="shared" si="36"/>
        <v>0</v>
      </c>
      <c r="S106" s="11">
        <f t="shared" si="37"/>
        <v>-0.83241780778950081</v>
      </c>
      <c r="T106" s="11">
        <f t="shared" si="38"/>
        <v>-0.26808947110772963</v>
      </c>
      <c r="U106" s="11">
        <f>'OddsRatio_working_3-way'!S106-'OddsRatio_working_3-way'!R106^2/3</f>
        <v>-0.83241780778950081</v>
      </c>
      <c r="V106" s="11">
        <f>'OddsRatio_working_3-way'!S106*'OddsRatio_working_3-way'!R106/3-2*'OddsRatio_working_3-way'!R106^3/27-'OddsRatio_working_3-way'!T106</f>
        <v>0.26808947110772963</v>
      </c>
      <c r="W106" s="11">
        <f>'OddsRatio_working_3-way'!V106^2+4*'OddsRatio_working_3-way'!U106^3/27</f>
        <v>-1.357965822501353E-2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0.14616054763840663</v>
      </c>
      <c r="Y106" s="11">
        <f>IF('OddsRatio_working_3-way'!W106&gt;=0,IF('OddsRatio_working_3-way'!V106+SQRT('OddsRatio_working_3-way'!W106)&gt;0,0,PI()),ACOS('OddsRatio_working_3-way'!V106/(2*'OddsRatio_working_3-way'!X106)))</f>
        <v>0.41003683545107639</v>
      </c>
      <c r="Z106" s="11">
        <f>'OddsRatio_working_3-way'!X106^(1/3)*COS('OddsRatio_working_3-way'!Y106/3)</f>
        <v>0.52184413125548268</v>
      </c>
      <c r="AA106" s="11">
        <f>'OddsRatio_working_3-way'!X106^(1/3)*COS(('OddsRatio_working_3-way'!Y106+2*PI())/3)</f>
        <v>-0.32307895545528298</v>
      </c>
      <c r="AB106" s="11">
        <f>'OddsRatio_working_3-way'!X106^(1/3)*COS(('OddsRatio_working_3-way'!Y106+4*PI())/3)</f>
        <v>-0.19876517580019934</v>
      </c>
      <c r="AC106" s="11">
        <f>'OddsRatio_working_3-way'!X106^(1/3)*SIN('OddsRatio_working_3-way'!Y106/3)</f>
        <v>7.1772594147842345E-2</v>
      </c>
      <c r="AD106" s="11">
        <f>'OddsRatio_working_3-way'!X106^(1/3)*SIN(('OddsRatio_working_3-way'!Y106+2*PI())/3)</f>
        <v>0.41604397740914789</v>
      </c>
      <c r="AE106" s="11">
        <f>'OddsRatio_working_3-way'!X106^(1/3)*SIN(('OddsRatio_working_3-way'!Y106+4*PI())/3)</f>
        <v>-0.48781657155699021</v>
      </c>
      <c r="AF106" s="11">
        <f>-'OddsRatio_working_3-way'!U106/(3*'OddsRatio_working_3-way'!X106^(1/3))*COS(('OddsRatio_working_3-way'!Y106)/3)</f>
        <v>0.52184413125548257</v>
      </c>
      <c r="AG106" s="11">
        <f>-'OddsRatio_working_3-way'!U106/(3*'OddsRatio_working_3-way'!X106^(1/3))*COS(('OddsRatio_working_3-way'!Y106+2*PI())/3)</f>
        <v>-0.32307895545528292</v>
      </c>
      <c r="AH106" s="11">
        <f>-'OddsRatio_working_3-way'!U106/(3*'OddsRatio_working_3-way'!X106^(1/3))*COS(('OddsRatio_working_3-way'!Y106+4*PI())/3)</f>
        <v>-0.19876517580019931</v>
      </c>
      <c r="AI106" s="11">
        <f>'OddsRatio_working_3-way'!U106/(3*'OddsRatio_working_3-way'!X106^(1/3))*SIN(('OddsRatio_working_3-way'!Y106)/3)</f>
        <v>-7.1772594147842317E-2</v>
      </c>
      <c r="AJ106" s="11">
        <f>'OddsRatio_working_3-way'!U106/(3*'OddsRatio_working_3-way'!X106^(1/3))*SIN(('OddsRatio_working_3-way'!Y106+2*PI())/3)</f>
        <v>-0.41604397740914784</v>
      </c>
      <c r="AK106" s="11">
        <f>'OddsRatio_working_3-way'!U106/(3*'OddsRatio_working_3-way'!X106^(1/3))*SIN(('OddsRatio_working_3-way'!Y106+4*PI())/3)</f>
        <v>0.4878165715569901</v>
      </c>
      <c r="AL106" s="11">
        <f>'OddsRatio_working_3-way'!Z106+'OddsRatio_working_3-way'!AF106</f>
        <v>1.0436882625109654</v>
      </c>
      <c r="AM106" s="11">
        <f>'OddsRatio_working_3-way'!AA106+'OddsRatio_working_3-way'!AG106</f>
        <v>-0.64615791091056596</v>
      </c>
      <c r="AN106" s="11">
        <f>'OddsRatio_working_3-way'!AB106+'OddsRatio_working_3-way'!AH106</f>
        <v>-0.39753035160039862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1.0436882625109654</v>
      </c>
      <c r="AS106" s="11">
        <f>IF(('OddsRatio_working_3-way'!X106=0),IF(Q106&gt;0,-Q106^(1/3),(-Q106)^(1/3)),'OddsRatio_working_3-way'!AM106-'OddsRatio_working_3-way'!R106/3)</f>
        <v>-0.64615791091056596</v>
      </c>
      <c r="AT106" s="11">
        <f>IF(('OddsRatio_working_3-way'!X106=0),IF(Q106&gt;0,-Q106^(1/3),(-Q106)^(1/3)),'OddsRatio_working_3-way'!AN106-'OddsRatio_working_3-way'!R106/3)</f>
        <v>-0.39753035160039862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2.2400000000000002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3.32</v>
      </c>
      <c r="D107" s="9">
        <f t="shared" si="26"/>
        <v>0.43598528904334327</v>
      </c>
      <c r="E107" s="9">
        <f t="shared" si="27"/>
        <v>0.27165017356873955</v>
      </c>
      <c r="F107" s="9">
        <f t="shared" si="28"/>
        <v>0.29236453738791712</v>
      </c>
      <c r="G107" s="9">
        <f t="shared" si="29"/>
        <v>1.0432704606850249</v>
      </c>
      <c r="H107" s="9">
        <f t="shared" si="30"/>
        <v>2.293655371249431</v>
      </c>
      <c r="I107" s="9">
        <f t="shared" si="31"/>
        <v>3.6812050839605139</v>
      </c>
      <c r="J107" s="9">
        <f t="shared" si="32"/>
        <v>3.420387468789257</v>
      </c>
      <c r="K107" s="11">
        <f t="shared" si="33"/>
        <v>0.4464285714285714</v>
      </c>
      <c r="L107" s="11">
        <f t="shared" si="34"/>
        <v>0.28011204481792717</v>
      </c>
      <c r="M107" s="11">
        <f t="shared" si="35"/>
        <v>0.30120481927710846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-0.27847645082129224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0.23089054899068054</v>
      </c>
      <c r="Q107" s="11">
        <f>2*'OddsRatio_working_3-way'!K107*'OddsRatio_working_3-way'!L107*'OddsRatio_working_3-way'!M107</f>
        <v>7.5331337354218791E-2</v>
      </c>
      <c r="R107" s="11">
        <f t="shared" si="36"/>
        <v>0</v>
      </c>
      <c r="S107" s="11">
        <f t="shared" si="37"/>
        <v>-0.82912055331691514</v>
      </c>
      <c r="T107" s="11">
        <f t="shared" si="38"/>
        <v>-0.27051241543781906</v>
      </c>
      <c r="U107" s="11">
        <f>'OddsRatio_working_3-way'!S107-'OddsRatio_working_3-way'!R107^2/3</f>
        <v>-0.82912055331691514</v>
      </c>
      <c r="V107" s="11">
        <f>'OddsRatio_working_3-way'!S107*'OddsRatio_working_3-way'!R107/3-2*'OddsRatio_working_3-way'!R107^3/27-'OddsRatio_working_3-way'!T107</f>
        <v>0.27051241543781906</v>
      </c>
      <c r="W107" s="11">
        <f>'OddsRatio_working_3-way'!V107^2+4*'OddsRatio_working_3-way'!U107^3/27</f>
        <v>-1.1263236455743078E-2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0.14529298276391939</v>
      </c>
      <c r="Y107" s="11">
        <f>IF('OddsRatio_working_3-way'!W107&gt;=0,IF('OddsRatio_working_3-way'!V107+SQRT('OddsRatio_working_3-way'!W107)&gt;0,0,PI()),ACOS('OddsRatio_working_3-way'!V107/(2*'OddsRatio_working_3-way'!X107)))</f>
        <v>0.37387129730621949</v>
      </c>
      <c r="Z107" s="11">
        <f>'OddsRatio_working_3-way'!X107^(1/3)*COS('OddsRatio_working_3-way'!Y107/3)</f>
        <v>0.52163523034251247</v>
      </c>
      <c r="AA107" s="11">
        <f>'OddsRatio_working_3-way'!X107^(1/3)*COS(('OddsRatio_working_3-way'!Y107+2*PI())/3)</f>
        <v>-0.31740960381244376</v>
      </c>
      <c r="AB107" s="11">
        <f>'OddsRatio_working_3-way'!X107^(1/3)*COS(('OddsRatio_working_3-way'!Y107+4*PI())/3)</f>
        <v>-0.20422562653006859</v>
      </c>
      <c r="AC107" s="11">
        <f>'OddsRatio_working_3-way'!X107^(1/3)*SIN('OddsRatio_working_3-way'!Y107/3)</f>
        <v>6.5346799751931708E-2</v>
      </c>
      <c r="AD107" s="11">
        <f>'OddsRatio_working_3-way'!X107^(1/3)*SIN(('OddsRatio_working_3-way'!Y107+2*PI())/3)</f>
        <v>0.41907596110959716</v>
      </c>
      <c r="AE107" s="11">
        <f>'OddsRatio_working_3-way'!X107^(1/3)*SIN(('OddsRatio_working_3-way'!Y107+4*PI())/3)</f>
        <v>-0.48442276086152891</v>
      </c>
      <c r="AF107" s="11">
        <f>-'OddsRatio_working_3-way'!U107/(3*'OddsRatio_working_3-way'!X107^(1/3))*COS(('OddsRatio_working_3-way'!Y107)/3)</f>
        <v>0.52163523034251236</v>
      </c>
      <c r="AG107" s="11">
        <f>-'OddsRatio_working_3-way'!U107/(3*'OddsRatio_working_3-way'!X107^(1/3))*COS(('OddsRatio_working_3-way'!Y107+2*PI())/3)</f>
        <v>-0.31740960381244371</v>
      </c>
      <c r="AH107" s="11">
        <f>-'OddsRatio_working_3-way'!U107/(3*'OddsRatio_working_3-way'!X107^(1/3))*COS(('OddsRatio_working_3-way'!Y107+4*PI())/3)</f>
        <v>-0.20422562653006854</v>
      </c>
      <c r="AI107" s="11">
        <f>'OddsRatio_working_3-way'!U107/(3*'OddsRatio_working_3-way'!X107^(1/3))*SIN(('OddsRatio_working_3-way'!Y107)/3)</f>
        <v>-6.5346799751931695E-2</v>
      </c>
      <c r="AJ107" s="11">
        <f>'OddsRatio_working_3-way'!U107/(3*'OddsRatio_working_3-way'!X107^(1/3))*SIN(('OddsRatio_working_3-way'!Y107+2*PI())/3)</f>
        <v>-0.41907596110959705</v>
      </c>
      <c r="AK107" s="11">
        <f>'OddsRatio_working_3-way'!U107/(3*'OddsRatio_working_3-way'!X107^(1/3))*SIN(('OddsRatio_working_3-way'!Y107+4*PI())/3)</f>
        <v>0.48442276086152886</v>
      </c>
      <c r="AL107" s="11">
        <f>'OddsRatio_working_3-way'!Z107+'OddsRatio_working_3-way'!AF107</f>
        <v>1.0432704606850249</v>
      </c>
      <c r="AM107" s="11">
        <f>'OddsRatio_working_3-way'!AA107+'OddsRatio_working_3-way'!AG107</f>
        <v>-0.63481920762488753</v>
      </c>
      <c r="AN107" s="11">
        <f>'OddsRatio_working_3-way'!AB107+'OddsRatio_working_3-way'!AH107</f>
        <v>-0.40845125306013713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1.0432704606850249</v>
      </c>
      <c r="AS107" s="11">
        <f>IF(('OddsRatio_working_3-way'!X107=0),IF(Q107&gt;0,-Q107^(1/3),(-Q107)^(1/3)),'OddsRatio_working_3-way'!AM107-'OddsRatio_working_3-way'!R107/3)</f>
        <v>-0.63481920762488753</v>
      </c>
      <c r="AT107" s="11">
        <f>IF(('OddsRatio_working_3-way'!X107=0),IF(Q107&gt;0,-Q107^(1/3),(-Q107)^(1/3)),'OddsRatio_working_3-way'!AN107-'OddsRatio_working_3-way'!R107/3)</f>
        <v>-0.40845125306013713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3.7</v>
      </c>
      <c r="C108" s="4">
        <f>IF('True_Odds_Calculator_3-way'!C109="","",'True_Odds_Calculator_3-way'!C109)</f>
        <v>3.43</v>
      </c>
      <c r="D108" s="9">
        <f t="shared" si="26"/>
        <v>0.45613234802144476</v>
      </c>
      <c r="E108" s="9">
        <f t="shared" si="27"/>
        <v>0.26150779849868055</v>
      </c>
      <c r="F108" s="9">
        <f t="shared" si="28"/>
        <v>0.28235985347987469</v>
      </c>
      <c r="G108" s="9">
        <f t="shared" si="29"/>
        <v>1.045917681063167</v>
      </c>
      <c r="H108" s="9">
        <f t="shared" si="30"/>
        <v>2.1923461564120106</v>
      </c>
      <c r="I108" s="9">
        <f t="shared" si="31"/>
        <v>3.8239777388705503</v>
      </c>
      <c r="J108" s="9">
        <f t="shared" si="32"/>
        <v>3.5415799649834971</v>
      </c>
      <c r="K108" s="11">
        <f t="shared" si="33"/>
        <v>0.46728971962616822</v>
      </c>
      <c r="L108" s="11">
        <f t="shared" si="34"/>
        <v>0.27027027027027023</v>
      </c>
      <c r="M108" s="11">
        <f t="shared" si="35"/>
        <v>0.29154518950437314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-0.275400847020149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0.23086490757671374</v>
      </c>
      <c r="Q108" s="11">
        <f>2*'OddsRatio_working_3-way'!K108*'OddsRatio_working_3-way'!L108*'OddsRatio_working_3-way'!M108</f>
        <v>7.3641118844246803E-2</v>
      </c>
      <c r="R108" s="11">
        <f t="shared" si="36"/>
        <v>0</v>
      </c>
      <c r="S108" s="11">
        <f t="shared" si="37"/>
        <v>-0.83828684651729879</v>
      </c>
      <c r="T108" s="11">
        <f t="shared" si="38"/>
        <v>-0.26739612329100437</v>
      </c>
      <c r="U108" s="11">
        <f>'OddsRatio_working_3-way'!S108-'OddsRatio_working_3-way'!R108^2/3</f>
        <v>-0.83828684651729879</v>
      </c>
      <c r="V108" s="11">
        <f>'OddsRatio_working_3-way'!S108*'OddsRatio_working_3-way'!R108/3-2*'OddsRatio_working_3-way'!R108^3/27-'OddsRatio_working_3-way'!T108</f>
        <v>0.26739612329100437</v>
      </c>
      <c r="W108" s="11">
        <f>'OddsRatio_working_3-way'!V108^2+4*'OddsRatio_working_3-way'!U108^3/27</f>
        <v>-1.5771163265968377E-2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0.14770904679218738</v>
      </c>
      <c r="Y108" s="11">
        <f>IF('OddsRatio_working_3-way'!W108&gt;=0,IF('OddsRatio_working_3-way'!V108+SQRT('OddsRatio_working_3-way'!W108)&gt;0,0,PI()),ACOS('OddsRatio_working_3-way'!V108/(2*'OddsRatio_working_3-way'!X108)))</f>
        <v>0.43907632836572774</v>
      </c>
      <c r="Z108" s="11">
        <f>'OddsRatio_working_3-way'!X108^(1/3)*COS('OddsRatio_working_3-way'!Y108/3)</f>
        <v>0.52295884053158359</v>
      </c>
      <c r="AA108" s="11">
        <f>'OddsRatio_working_3-way'!X108^(1/3)*COS(('OddsRatio_working_3-way'!Y108+2*PI())/3)</f>
        <v>-0.32824205923191607</v>
      </c>
      <c r="AB108" s="11">
        <f>'OddsRatio_working_3-way'!X108^(1/3)*COS(('OddsRatio_working_3-way'!Y108+4*PI())/3)</f>
        <v>-0.1947167812996676</v>
      </c>
      <c r="AC108" s="11">
        <f>'OddsRatio_working_3-way'!X108^(1/3)*SIN('OddsRatio_working_3-way'!Y108/3)</f>
        <v>7.7090855157803478E-2</v>
      </c>
      <c r="AD108" s="11">
        <f>'OddsRatio_working_3-way'!X108^(1/3)*SIN(('OddsRatio_working_3-way'!Y108+2*PI())/3)</f>
        <v>0.41435021345510492</v>
      </c>
      <c r="AE108" s="11">
        <f>'OddsRatio_working_3-way'!X108^(1/3)*SIN(('OddsRatio_working_3-way'!Y108+4*PI())/3)</f>
        <v>-0.49144106861290809</v>
      </c>
      <c r="AF108" s="11">
        <f>-'OddsRatio_working_3-way'!U108/(3*'OddsRatio_working_3-way'!X108^(1/3))*COS(('OddsRatio_working_3-way'!Y108)/3)</f>
        <v>0.52295884053158348</v>
      </c>
      <c r="AG108" s="11">
        <f>-'OddsRatio_working_3-way'!U108/(3*'OddsRatio_working_3-way'!X108^(1/3))*COS(('OddsRatio_working_3-way'!Y108+2*PI())/3)</f>
        <v>-0.32824205923191602</v>
      </c>
      <c r="AH108" s="11">
        <f>-'OddsRatio_working_3-way'!U108/(3*'OddsRatio_working_3-way'!X108^(1/3))*COS(('OddsRatio_working_3-way'!Y108+4*PI())/3)</f>
        <v>-0.19471678129966757</v>
      </c>
      <c r="AI108" s="11">
        <f>'OddsRatio_working_3-way'!U108/(3*'OddsRatio_working_3-way'!X108^(1/3))*SIN(('OddsRatio_working_3-way'!Y108)/3)</f>
        <v>-7.7090855157803465E-2</v>
      </c>
      <c r="AJ108" s="11">
        <f>'OddsRatio_working_3-way'!U108/(3*'OddsRatio_working_3-way'!X108^(1/3))*SIN(('OddsRatio_working_3-way'!Y108+2*PI())/3)</f>
        <v>-0.41435021345510481</v>
      </c>
      <c r="AK108" s="11">
        <f>'OddsRatio_working_3-way'!U108/(3*'OddsRatio_working_3-way'!X108^(1/3))*SIN(('OddsRatio_working_3-way'!Y108+4*PI())/3)</f>
        <v>0.49144106861290798</v>
      </c>
      <c r="AL108" s="11">
        <f>'OddsRatio_working_3-way'!Z108+'OddsRatio_working_3-way'!AF108</f>
        <v>1.045917681063167</v>
      </c>
      <c r="AM108" s="11">
        <f>'OddsRatio_working_3-way'!AA108+'OddsRatio_working_3-way'!AG108</f>
        <v>-0.65648411846383214</v>
      </c>
      <c r="AN108" s="11">
        <f>'OddsRatio_working_3-way'!AB108+'OddsRatio_working_3-way'!AH108</f>
        <v>-0.38943356259933515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1.045917681063167</v>
      </c>
      <c r="AS108" s="11">
        <f>IF(('OddsRatio_working_3-way'!X108=0),IF(Q108&gt;0,-Q108^(1/3),(-Q108)^(1/3)),'OddsRatio_working_3-way'!AM108-'OddsRatio_working_3-way'!R108/3)</f>
        <v>-0.65648411846383214</v>
      </c>
      <c r="AT108" s="11">
        <f>IF(('OddsRatio_working_3-way'!X108=0),IF(Q108&gt;0,-Q108^(1/3),(-Q108)^(1/3)),'OddsRatio_working_3-way'!AN108-'OddsRatio_working_3-way'!R108/3)</f>
        <v>-0.38943356259933515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3.01</v>
      </c>
      <c r="C109" s="4">
        <f>IF('True_Odds_Calculator_3-way'!C110="","",'True_Odds_Calculator_3-way'!C110)</f>
        <v>3.2</v>
      </c>
      <c r="D109" s="9">
        <f t="shared" si="26"/>
        <v>0.39029976156493529</v>
      </c>
      <c r="E109" s="9">
        <f t="shared" si="27"/>
        <v>0.31441817946537659</v>
      </c>
      <c r="F109" s="9">
        <f t="shared" si="28"/>
        <v>0.29528205896968818</v>
      </c>
      <c r="G109" s="9">
        <f t="shared" si="29"/>
        <v>1.0848147630426901</v>
      </c>
      <c r="H109" s="9">
        <f t="shared" si="30"/>
        <v>2.5621332587814742</v>
      </c>
      <c r="I109" s="9">
        <f t="shared" si="31"/>
        <v>3.1804776737158069</v>
      </c>
      <c r="J109" s="9">
        <f t="shared" si="32"/>
        <v>3.3865924786939181</v>
      </c>
      <c r="K109" s="11">
        <f t="shared" si="33"/>
        <v>0.4098360655737705</v>
      </c>
      <c r="L109" s="11">
        <f t="shared" si="34"/>
        <v>0.33222591362126247</v>
      </c>
      <c r="M109" s="11">
        <f t="shared" si="35"/>
        <v>0.3125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-0.27094112521104519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0.24040425358095965</v>
      </c>
      <c r="Q109" s="11">
        <f>2*'OddsRatio_working_3-way'!K109*'OddsRatio_working_3-way'!L109*'OddsRatio_working_3-way'!M109</f>
        <v>8.5098850825118463E-2</v>
      </c>
      <c r="R109" s="11">
        <f t="shared" si="36"/>
        <v>0</v>
      </c>
      <c r="S109" s="11">
        <f t="shared" si="37"/>
        <v>-0.887293331323182</v>
      </c>
      <c r="T109" s="11">
        <f t="shared" si="38"/>
        <v>-0.31408613498165733</v>
      </c>
      <c r="U109" s="11">
        <f>'OddsRatio_working_3-way'!S109-'OddsRatio_working_3-way'!R109^2/3</f>
        <v>-0.887293331323182</v>
      </c>
      <c r="V109" s="11">
        <f>'OddsRatio_working_3-way'!S109*'OddsRatio_working_3-way'!R109/3-2*'OddsRatio_working_3-way'!R109^3/27-'OddsRatio_working_3-way'!T109</f>
        <v>0.31408613498165733</v>
      </c>
      <c r="W109" s="11">
        <f>'OddsRatio_working_3-way'!V109^2+4*'OddsRatio_working_3-way'!U109^3/27</f>
        <v>-4.8397789177350437E-3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0.16084921441015099</v>
      </c>
      <c r="Y109" s="11">
        <f>IF('OddsRatio_working_3-way'!W109&gt;=0,IF('OddsRatio_working_3-way'!V109+SQRT('OddsRatio_working_3-way'!W109)&gt;0,0,PI()),ACOS('OddsRatio_working_3-way'!V109/(2*'OddsRatio_working_3-way'!X109)))</f>
        <v>0.21797587299731491</v>
      </c>
      <c r="Z109" s="11">
        <f>'OddsRatio_working_3-way'!X109^(1/3)*COS('OddsRatio_working_3-way'!Y109/3)</f>
        <v>0.54240738152134504</v>
      </c>
      <c r="AA109" s="11">
        <f>'OddsRatio_working_3-way'!X109^(1/3)*COS(('OddsRatio_working_3-way'!Y109+2*PI())/3)</f>
        <v>-0.305394437815453</v>
      </c>
      <c r="AB109" s="11">
        <f>'OddsRatio_working_3-way'!X109^(1/3)*COS(('OddsRatio_working_3-way'!Y109+4*PI())/3)</f>
        <v>-0.23701294370589202</v>
      </c>
      <c r="AC109" s="11">
        <f>'OddsRatio_working_3-way'!X109^(1/3)*SIN('OddsRatio_working_3-way'!Y109/3)</f>
        <v>3.9480074031743903E-2</v>
      </c>
      <c r="AD109" s="11">
        <f>'OddsRatio_working_3-way'!X109^(1/3)*SIN(('OddsRatio_working_3-way'!Y109+2*PI())/3)</f>
        <v>0.44999853458181105</v>
      </c>
      <c r="AE109" s="11">
        <f>'OddsRatio_working_3-way'!X109^(1/3)*SIN(('OddsRatio_working_3-way'!Y109+4*PI())/3)</f>
        <v>-0.48947860861355486</v>
      </c>
      <c r="AF109" s="11">
        <f>-'OddsRatio_working_3-way'!U109/(3*'OddsRatio_working_3-way'!X109^(1/3))*COS(('OddsRatio_working_3-way'!Y109)/3)</f>
        <v>0.54240738152134504</v>
      </c>
      <c r="AG109" s="11">
        <f>-'OddsRatio_working_3-way'!U109/(3*'OddsRatio_working_3-way'!X109^(1/3))*COS(('OddsRatio_working_3-way'!Y109+2*PI())/3)</f>
        <v>-0.305394437815453</v>
      </c>
      <c r="AH109" s="11">
        <f>-'OddsRatio_working_3-way'!U109/(3*'OddsRatio_working_3-way'!X109^(1/3))*COS(('OddsRatio_working_3-way'!Y109+4*PI())/3)</f>
        <v>-0.23701294370589202</v>
      </c>
      <c r="AI109" s="11">
        <f>'OddsRatio_working_3-way'!U109/(3*'OddsRatio_working_3-way'!X109^(1/3))*SIN(('OddsRatio_working_3-way'!Y109)/3)</f>
        <v>-3.9480074031743903E-2</v>
      </c>
      <c r="AJ109" s="11">
        <f>'OddsRatio_working_3-way'!U109/(3*'OddsRatio_working_3-way'!X109^(1/3))*SIN(('OddsRatio_working_3-way'!Y109+2*PI())/3)</f>
        <v>-0.44999853458181105</v>
      </c>
      <c r="AK109" s="11">
        <f>'OddsRatio_working_3-way'!U109/(3*'OddsRatio_working_3-way'!X109^(1/3))*SIN(('OddsRatio_working_3-way'!Y109+4*PI())/3)</f>
        <v>0.48947860861355486</v>
      </c>
      <c r="AL109" s="11">
        <f>'OddsRatio_working_3-way'!Z109+'OddsRatio_working_3-way'!AF109</f>
        <v>1.0848147630426901</v>
      </c>
      <c r="AM109" s="11">
        <f>'OddsRatio_working_3-way'!AA109+'OddsRatio_working_3-way'!AG109</f>
        <v>-0.610788875630906</v>
      </c>
      <c r="AN109" s="11">
        <f>'OddsRatio_working_3-way'!AB109+'OddsRatio_working_3-way'!AH109</f>
        <v>-0.47402588741178403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1.0848147630426901</v>
      </c>
      <c r="AS109" s="11">
        <f>IF(('OddsRatio_working_3-way'!X109=0),IF(Q109&gt;0,-Q109^(1/3),(-Q109)^(1/3)),'OddsRatio_working_3-way'!AM109-'OddsRatio_working_3-way'!R109/3)</f>
        <v>-0.610788875630906</v>
      </c>
      <c r="AT109" s="11">
        <f>IF(('OddsRatio_working_3-way'!X109=0),IF(Q109&gt;0,-Q109^(1/3),(-Q109)^(1/3)),'OddsRatio_working_3-way'!AN109-'OddsRatio_working_3-way'!R109/3)</f>
        <v>-0.47402588741178403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2.09</v>
      </c>
      <c r="B110" s="4">
        <f>IF('True_Odds_Calculator_3-way'!B111="","",'True_Odds_Calculator_3-way'!B111)</f>
        <v>3.39</v>
      </c>
      <c r="C110" s="4">
        <f>IF('True_Odds_Calculator_3-way'!C111="","",'True_Odds_Calculator_3-way'!C111)</f>
        <v>4</v>
      </c>
      <c r="D110" s="9">
        <f t="shared" si="26"/>
        <v>0.46935357739932737</v>
      </c>
      <c r="E110" s="9">
        <f t="shared" si="27"/>
        <v>0.28743892649878827</v>
      </c>
      <c r="F110" s="9">
        <f t="shared" si="28"/>
        <v>0.24320749610188472</v>
      </c>
      <c r="G110" s="9">
        <f t="shared" si="29"/>
        <v>1.0372384569115407</v>
      </c>
      <c r="H110" s="9">
        <f t="shared" si="30"/>
        <v>2.130589918033579</v>
      </c>
      <c r="I110" s="9">
        <f t="shared" si="31"/>
        <v>3.4789999120185819</v>
      </c>
      <c r="J110" s="9">
        <f t="shared" si="32"/>
        <v>4.1117153707346219</v>
      </c>
      <c r="K110" s="11">
        <f t="shared" si="33"/>
        <v>0.47846889952153115</v>
      </c>
      <c r="L110" s="11">
        <f t="shared" si="34"/>
        <v>0.29498525073746312</v>
      </c>
      <c r="M110" s="11">
        <f t="shared" si="35"/>
        <v>0.25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-0.2757653385273322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0.22864885463860773</v>
      </c>
      <c r="Q110" s="11">
        <f>2*'OddsRatio_working_3-way'!K110*'OddsRatio_working_3-way'!L110*'OddsRatio_working_3-way'!M110</f>
        <v>7.0570634147718456E-2</v>
      </c>
      <c r="R110" s="11">
        <f t="shared" si="36"/>
        <v>0</v>
      </c>
      <c r="S110" s="11">
        <f t="shared" si="37"/>
        <v>-0.8291428352078607</v>
      </c>
      <c r="T110" s="11">
        <f t="shared" si="38"/>
        <v>-0.255908282471562</v>
      </c>
      <c r="U110" s="11">
        <f>'OddsRatio_working_3-way'!S110-'OddsRatio_working_3-way'!R110^2/3</f>
        <v>-0.8291428352078607</v>
      </c>
      <c r="V110" s="11">
        <f>'OddsRatio_working_3-way'!S110*'OddsRatio_working_3-way'!R110/3-2*'OddsRatio_working_3-way'!R110^3/27-'OddsRatio_working_3-way'!T110</f>
        <v>0.255908282471562</v>
      </c>
      <c r="W110" s="11">
        <f>'OddsRatio_working_3-way'!V110^2+4*'OddsRatio_working_3-way'!U110^3/27</f>
        <v>-1.8957962277371843E-2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0.14529883973634872</v>
      </c>
      <c r="Y110" s="11">
        <f>IF('OddsRatio_working_3-way'!W110&gt;=0,IF('OddsRatio_working_3-way'!V110+SQRT('OddsRatio_working_3-way'!W110)&gt;0,0,PI()),ACOS('OddsRatio_working_3-way'!V110/(2*'OddsRatio_working_3-way'!X110)))</f>
        <v>0.4936115645636121</v>
      </c>
      <c r="Z110" s="11">
        <f>'OddsRatio_working_3-way'!X110^(1/3)*COS('OddsRatio_working_3-way'!Y110/3)</f>
        <v>0.51861922845577035</v>
      </c>
      <c r="AA110" s="11">
        <f>'OddsRatio_working_3-way'!X110^(1/3)*COS(('OddsRatio_working_3-way'!Y110+2*PI())/3)</f>
        <v>-0.33388360908481429</v>
      </c>
      <c r="AB110" s="11">
        <f>'OddsRatio_working_3-way'!X110^(1/3)*COS(('OddsRatio_working_3-way'!Y110+4*PI())/3)</f>
        <v>-0.18473561937095617</v>
      </c>
      <c r="AC110" s="11">
        <f>'OddsRatio_working_3-way'!X110^(1/3)*SIN('OddsRatio_working_3-way'!Y110/3)</f>
        <v>8.6110632010387683E-2</v>
      </c>
      <c r="AD110" s="11">
        <f>'OddsRatio_working_3-way'!X110^(1/3)*SIN(('OddsRatio_working_3-way'!Y110+2*PI())/3)</f>
        <v>0.40608211072858874</v>
      </c>
      <c r="AE110" s="11">
        <f>'OddsRatio_working_3-way'!X110^(1/3)*SIN(('OddsRatio_working_3-way'!Y110+4*PI())/3)</f>
        <v>-0.49219274273897629</v>
      </c>
      <c r="AF110" s="11">
        <f>-'OddsRatio_working_3-way'!U110/(3*'OddsRatio_working_3-way'!X110^(1/3))*COS(('OddsRatio_working_3-way'!Y110)/3)</f>
        <v>0.51861922845577035</v>
      </c>
      <c r="AG110" s="11">
        <f>-'OddsRatio_working_3-way'!U110/(3*'OddsRatio_working_3-way'!X110^(1/3))*COS(('OddsRatio_working_3-way'!Y110+2*PI())/3)</f>
        <v>-0.33388360908481429</v>
      </c>
      <c r="AH110" s="11">
        <f>-'OddsRatio_working_3-way'!U110/(3*'OddsRatio_working_3-way'!X110^(1/3))*COS(('OddsRatio_working_3-way'!Y110+4*PI())/3)</f>
        <v>-0.18473561937095617</v>
      </c>
      <c r="AI110" s="11">
        <f>'OddsRatio_working_3-way'!U110/(3*'OddsRatio_working_3-way'!X110^(1/3))*SIN(('OddsRatio_working_3-way'!Y110)/3)</f>
        <v>-8.6110632010387683E-2</v>
      </c>
      <c r="AJ110" s="11">
        <f>'OddsRatio_working_3-way'!U110/(3*'OddsRatio_working_3-way'!X110^(1/3))*SIN(('OddsRatio_working_3-way'!Y110+2*PI())/3)</f>
        <v>-0.40608211072858874</v>
      </c>
      <c r="AK110" s="11">
        <f>'OddsRatio_working_3-way'!U110/(3*'OddsRatio_working_3-way'!X110^(1/3))*SIN(('OddsRatio_working_3-way'!Y110+4*PI())/3)</f>
        <v>0.49219274273897629</v>
      </c>
      <c r="AL110" s="11">
        <f>'OddsRatio_working_3-way'!Z110+'OddsRatio_working_3-way'!AF110</f>
        <v>1.0372384569115407</v>
      </c>
      <c r="AM110" s="11">
        <f>'OddsRatio_working_3-way'!AA110+'OddsRatio_working_3-way'!AG110</f>
        <v>-0.66776721816962858</v>
      </c>
      <c r="AN110" s="11">
        <f>'OddsRatio_working_3-way'!AB110+'OddsRatio_working_3-way'!AH110</f>
        <v>-0.36947123874191234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1.0372384569115407</v>
      </c>
      <c r="AS110" s="11">
        <f>IF(('OddsRatio_working_3-way'!X110=0),IF(Q110&gt;0,-Q110^(1/3),(-Q110)^(1/3)),'OddsRatio_working_3-way'!AM110-'OddsRatio_working_3-way'!R110/3)</f>
        <v>-0.66776721816962858</v>
      </c>
      <c r="AT110" s="11">
        <f>IF(('OddsRatio_working_3-way'!X110=0),IF(Q110&gt;0,-Q110^(1/3),(-Q110)^(1/3)),'OddsRatio_working_3-way'!AN110-'OddsRatio_working_3-way'!R110/3)</f>
        <v>-0.36947123874191234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3.48</v>
      </c>
      <c r="B111" s="4">
        <f>IF('True_Odds_Calculator_3-way'!B112="","",'True_Odds_Calculator_3-way'!B112)</f>
        <v>3.51</v>
      </c>
      <c r="C111" s="4">
        <f>IF('True_Odds_Calculator_3-way'!C112="","",'True_Odds_Calculator_3-way'!C112)</f>
        <v>2.2200000000000002</v>
      </c>
      <c r="D111" s="9">
        <f t="shared" si="26"/>
        <v>0.28028346538118126</v>
      </c>
      <c r="E111" s="9">
        <f t="shared" si="27"/>
        <v>0.27786430967888687</v>
      </c>
      <c r="F111" s="9">
        <f t="shared" si="28"/>
        <v>0.44185222493993209</v>
      </c>
      <c r="G111" s="9">
        <f t="shared" si="29"/>
        <v>1.035409918646305</v>
      </c>
      <c r="H111" s="9">
        <f t="shared" si="30"/>
        <v>3.5678165982428367</v>
      </c>
      <c r="I111" s="9">
        <f t="shared" si="31"/>
        <v>3.5988788958022253</v>
      </c>
      <c r="J111" s="9">
        <f t="shared" si="32"/>
        <v>2.263200100748493</v>
      </c>
      <c r="K111" s="11">
        <f t="shared" si="33"/>
        <v>0.28735632183908044</v>
      </c>
      <c r="L111" s="11">
        <f t="shared" si="34"/>
        <v>0.28490028490028491</v>
      </c>
      <c r="M111" s="11">
        <f t="shared" si="35"/>
        <v>0.4504504504504504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-0.28005665553558301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0.22900884969850482</v>
      </c>
      <c r="Q111" s="11">
        <f>2*'OddsRatio_working_3-way'!K111*'OddsRatio_working_3-way'!L111*'OddsRatio_working_3-way'!M111</f>
        <v>7.3754863026893672E-2</v>
      </c>
      <c r="R111" s="11">
        <f t="shared" si="36"/>
        <v>0</v>
      </c>
      <c r="S111" s="11">
        <f t="shared" si="37"/>
        <v>-0.81772328981272069</v>
      </c>
      <c r="T111" s="11">
        <f t="shared" si="38"/>
        <v>-0.26335693713775227</v>
      </c>
      <c r="U111" s="11">
        <f>'OddsRatio_working_3-way'!S111-'OddsRatio_working_3-way'!R111^2/3</f>
        <v>-0.81772328981272069</v>
      </c>
      <c r="V111" s="11">
        <f>'OddsRatio_working_3-way'!S111*'OddsRatio_working_3-way'!R111/3-2*'OddsRatio_working_3-way'!R111^3/27-'OddsRatio_working_3-way'!T111</f>
        <v>0.26335693713775227</v>
      </c>
      <c r="W111" s="11">
        <f>'OddsRatio_working_3-way'!V111^2+4*'OddsRatio_working_3-way'!U111^3/27</f>
        <v>-1.1648776934891705E-2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0.14230746051548887</v>
      </c>
      <c r="Y111" s="11">
        <f>IF('OddsRatio_working_3-way'!W111&gt;=0,IF('OddsRatio_working_3-way'!V111+SQRT('OddsRatio_working_3-way'!W111)&gt;0,0,PI()),ACOS('OddsRatio_working_3-way'!V111/(2*'OddsRatio_working_3-way'!X111)))</f>
        <v>0.38894494507755617</v>
      </c>
      <c r="Z111" s="11">
        <f>'OddsRatio_working_3-way'!X111^(1/3)*COS('OddsRatio_working_3-way'!Y111/3)</f>
        <v>0.51770495932315252</v>
      </c>
      <c r="AA111" s="11">
        <f>'OddsRatio_working_3-way'!X111^(1/3)*COS(('OddsRatio_working_3-way'!Y111+2*PI())/3)</f>
        <v>-0.31730762291125009</v>
      </c>
      <c r="AB111" s="11">
        <f>'OddsRatio_working_3-way'!X111^(1/3)*COS(('OddsRatio_working_3-way'!Y111+4*PI())/3)</f>
        <v>-0.20039733641190255</v>
      </c>
      <c r="AC111" s="11">
        <f>'OddsRatio_working_3-way'!X111^(1/3)*SIN('OddsRatio_working_3-way'!Y111/3)</f>
        <v>6.7498185381434775E-2</v>
      </c>
      <c r="AD111" s="11">
        <f>'OddsRatio_working_3-way'!X111^(1/3)*SIN(('OddsRatio_working_3-way'!Y111+2*PI())/3)</f>
        <v>0.41459655374832222</v>
      </c>
      <c r="AE111" s="11">
        <f>'OddsRatio_working_3-way'!X111^(1/3)*SIN(('OddsRatio_working_3-way'!Y111+4*PI())/3)</f>
        <v>-0.48209473912975687</v>
      </c>
      <c r="AF111" s="11">
        <f>-'OddsRatio_working_3-way'!U111/(3*'OddsRatio_working_3-way'!X111^(1/3))*COS(('OddsRatio_working_3-way'!Y111)/3)</f>
        <v>0.51770495932315252</v>
      </c>
      <c r="AG111" s="11">
        <f>-'OddsRatio_working_3-way'!U111/(3*'OddsRatio_working_3-way'!X111^(1/3))*COS(('OddsRatio_working_3-way'!Y111+2*PI())/3)</f>
        <v>-0.31730762291125009</v>
      </c>
      <c r="AH111" s="11">
        <f>-'OddsRatio_working_3-way'!U111/(3*'OddsRatio_working_3-way'!X111^(1/3))*COS(('OddsRatio_working_3-way'!Y111+4*PI())/3)</f>
        <v>-0.20039733641190255</v>
      </c>
      <c r="AI111" s="11">
        <f>'OddsRatio_working_3-way'!U111/(3*'OddsRatio_working_3-way'!X111^(1/3))*SIN(('OddsRatio_working_3-way'!Y111)/3)</f>
        <v>-6.7498185381434775E-2</v>
      </c>
      <c r="AJ111" s="11">
        <f>'OddsRatio_working_3-way'!U111/(3*'OddsRatio_working_3-way'!X111^(1/3))*SIN(('OddsRatio_working_3-way'!Y111+2*PI())/3)</f>
        <v>-0.41459655374832222</v>
      </c>
      <c r="AK111" s="11">
        <f>'OddsRatio_working_3-way'!U111/(3*'OddsRatio_working_3-way'!X111^(1/3))*SIN(('OddsRatio_working_3-way'!Y111+4*PI())/3)</f>
        <v>0.48209473912975687</v>
      </c>
      <c r="AL111" s="11">
        <f>'OddsRatio_working_3-way'!Z111+'OddsRatio_working_3-way'!AF111</f>
        <v>1.035409918646305</v>
      </c>
      <c r="AM111" s="11">
        <f>'OddsRatio_working_3-way'!AA111+'OddsRatio_working_3-way'!AG111</f>
        <v>-0.63461524582250017</v>
      </c>
      <c r="AN111" s="11">
        <f>'OddsRatio_working_3-way'!AB111+'OddsRatio_working_3-way'!AH111</f>
        <v>-0.4007946728238051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1.035409918646305</v>
      </c>
      <c r="AS111" s="11">
        <f>IF(('OddsRatio_working_3-way'!X111=0),IF(Q111&gt;0,-Q111^(1/3),(-Q111)^(1/3)),'OddsRatio_working_3-way'!AM111-'OddsRatio_working_3-way'!R111/3)</f>
        <v>-0.63461524582250017</v>
      </c>
      <c r="AT111" s="11">
        <f>IF(('OddsRatio_working_3-way'!X111=0),IF(Q111&gt;0,-Q111^(1/3),(-Q111)^(1/3)),'OddsRatio_working_3-way'!AN111-'OddsRatio_working_3-way'!R111/3)</f>
        <v>-0.4007946728238051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</v>
      </c>
      <c r="B112" s="4">
        <f>IF('True_Odds_Calculator_3-way'!B113="","",'True_Odds_Calculator_3-way'!B113)</f>
        <v>3.65</v>
      </c>
      <c r="C112" s="4">
        <f>IF('True_Odds_Calculator_3-way'!C113="","",'True_Odds_Calculator_3-way'!C113)</f>
        <v>6.1</v>
      </c>
      <c r="D112" s="9">
        <f t="shared" si="26"/>
        <v>0.57718014703727005</v>
      </c>
      <c r="E112" s="9">
        <f t="shared" si="27"/>
        <v>0.26502226561905412</v>
      </c>
      <c r="F112" s="9">
        <f t="shared" si="28"/>
        <v>0.15779758734367555</v>
      </c>
      <c r="G112" s="9">
        <f t="shared" si="29"/>
        <v>1.0465161777927969</v>
      </c>
      <c r="H112" s="9">
        <f t="shared" si="30"/>
        <v>1.732561324454958</v>
      </c>
      <c r="I112" s="9">
        <f t="shared" si="31"/>
        <v>3.7732678711509124</v>
      </c>
      <c r="J112" s="9">
        <f t="shared" si="32"/>
        <v>6.3372325067432627</v>
      </c>
      <c r="K112" s="11">
        <f t="shared" si="33"/>
        <v>0.58823529411764708</v>
      </c>
      <c r="L112" s="11">
        <f t="shared" si="34"/>
        <v>0.27397260273972601</v>
      </c>
      <c r="M112" s="11">
        <f t="shared" si="35"/>
        <v>0.16393442622950821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-0.24994385807320896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0.22324672065098217</v>
      </c>
      <c r="Q112" s="11">
        <f>2*'OddsRatio_working_3-way'!K112*'OddsRatio_working_3-way'!L112*'OddsRatio_working_3-way'!M112</f>
        <v>5.2839460509108212E-2</v>
      </c>
      <c r="R112" s="11">
        <f t="shared" si="36"/>
        <v>0</v>
      </c>
      <c r="S112" s="11">
        <f t="shared" si="37"/>
        <v>-0.89318746366471158</v>
      </c>
      <c r="T112" s="11">
        <f t="shared" si="38"/>
        <v>-0.21140531684371874</v>
      </c>
      <c r="U112" s="11">
        <f>'OddsRatio_working_3-way'!S112-'OddsRatio_working_3-way'!R112^2/3</f>
        <v>-0.89318746366471158</v>
      </c>
      <c r="V112" s="11">
        <f>'OddsRatio_working_3-way'!S112*'OddsRatio_working_3-way'!R112/3-2*'OddsRatio_working_3-way'!R112^3/27-'OddsRatio_working_3-way'!T112</f>
        <v>0.21140531684371874</v>
      </c>
      <c r="W112" s="11">
        <f>'OddsRatio_working_3-way'!V112^2+4*'OddsRatio_working_3-way'!U112^3/27</f>
        <v>-6.0873796349401509E-2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0.16245461238388603</v>
      </c>
      <c r="Y112" s="11">
        <f>IF('OddsRatio_working_3-way'!W112&gt;=0,IF('OddsRatio_working_3-way'!V112+SQRT('OddsRatio_working_3-way'!W112)&gt;0,0,PI()),ACOS('OddsRatio_working_3-way'!V112/(2*'OddsRatio_working_3-way'!X112)))</f>
        <v>0.86234355460782586</v>
      </c>
      <c r="Z112" s="11">
        <f>'OddsRatio_working_3-way'!X112^(1/3)*COS('OddsRatio_working_3-way'!Y112/3)</f>
        <v>0.52325808889639847</v>
      </c>
      <c r="AA112" s="11">
        <f>'OddsRatio_working_3-way'!X112^(1/3)*COS(('OddsRatio_working_3-way'!Y112+2*PI())/3)</f>
        <v>-0.39559767965638709</v>
      </c>
      <c r="AB112" s="11">
        <f>'OddsRatio_working_3-way'!X112^(1/3)*COS(('OddsRatio_working_3-way'!Y112+4*PI())/3)</f>
        <v>-0.12766040924001126</v>
      </c>
      <c r="AC112" s="11">
        <f>'OddsRatio_working_3-way'!X112^(1/3)*SIN('OddsRatio_working_3-way'!Y112/3)</f>
        <v>0.15469365520082817</v>
      </c>
      <c r="AD112" s="11">
        <f>'OddsRatio_working_3-way'!X112^(1/3)*SIN(('OddsRatio_working_3-way'!Y112+2*PI())/3)</f>
        <v>0.37580797011956307</v>
      </c>
      <c r="AE112" s="11">
        <f>'OddsRatio_working_3-way'!X112^(1/3)*SIN(('OddsRatio_working_3-way'!Y112+4*PI())/3)</f>
        <v>-0.53050162532039125</v>
      </c>
      <c r="AF112" s="11">
        <f>-'OddsRatio_working_3-way'!U112/(3*'OddsRatio_working_3-way'!X112^(1/3))*COS(('OddsRatio_working_3-way'!Y112)/3)</f>
        <v>0.52325808889639847</v>
      </c>
      <c r="AG112" s="11">
        <f>-'OddsRatio_working_3-way'!U112/(3*'OddsRatio_working_3-way'!X112^(1/3))*COS(('OddsRatio_working_3-way'!Y112+2*PI())/3)</f>
        <v>-0.39559767965638709</v>
      </c>
      <c r="AH112" s="11">
        <f>-'OddsRatio_working_3-way'!U112/(3*'OddsRatio_working_3-way'!X112^(1/3))*COS(('OddsRatio_working_3-way'!Y112+4*PI())/3)</f>
        <v>-0.12766040924001126</v>
      </c>
      <c r="AI112" s="11">
        <f>'OddsRatio_working_3-way'!U112/(3*'OddsRatio_working_3-way'!X112^(1/3))*SIN(('OddsRatio_working_3-way'!Y112)/3)</f>
        <v>-0.15469365520082817</v>
      </c>
      <c r="AJ112" s="11">
        <f>'OddsRatio_working_3-way'!U112/(3*'OddsRatio_working_3-way'!X112^(1/3))*SIN(('OddsRatio_working_3-way'!Y112+2*PI())/3)</f>
        <v>-0.37580797011956307</v>
      </c>
      <c r="AK112" s="11">
        <f>'OddsRatio_working_3-way'!U112/(3*'OddsRatio_working_3-way'!X112^(1/3))*SIN(('OddsRatio_working_3-way'!Y112+4*PI())/3)</f>
        <v>0.53050162532039125</v>
      </c>
      <c r="AL112" s="11">
        <f>'OddsRatio_working_3-way'!Z112+'OddsRatio_working_3-way'!AF112</f>
        <v>1.0465161777927969</v>
      </c>
      <c r="AM112" s="11">
        <f>'OddsRatio_working_3-way'!AA112+'OddsRatio_working_3-way'!AG112</f>
        <v>-0.79119535931277418</v>
      </c>
      <c r="AN112" s="11">
        <f>'OddsRatio_working_3-way'!AB112+'OddsRatio_working_3-way'!AH112</f>
        <v>-0.25532081848002253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1.0465161777927969</v>
      </c>
      <c r="AS112" s="11">
        <f>IF(('OddsRatio_working_3-way'!X112=0),IF(Q112&gt;0,-Q112^(1/3),(-Q112)^(1/3)),'OddsRatio_working_3-way'!AM112-'OddsRatio_working_3-way'!R112/3)</f>
        <v>-0.79119535931277418</v>
      </c>
      <c r="AT112" s="11">
        <f>IF(('OddsRatio_working_3-way'!X112=0),IF(Q112&gt;0,-Q112^(1/3),(-Q112)^(1/3)),'OddsRatio_working_3-way'!AN112-'OddsRatio_working_3-way'!R112/3)</f>
        <v>-0.25532081848002253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2.38</v>
      </c>
      <c r="B113" s="4">
        <f>IF('True_Odds_Calculator_3-way'!B114="","",'True_Odds_Calculator_3-way'!B114)</f>
        <v>3.05</v>
      </c>
      <c r="C113" s="4">
        <f>IF('True_Odds_Calculator_3-way'!C114="","",'True_Odds_Calculator_3-way'!C114)</f>
        <v>3.38</v>
      </c>
      <c r="D113" s="9">
        <f t="shared" si="26"/>
        <v>0.40419052705038749</v>
      </c>
      <c r="E113" s="9">
        <f t="shared" si="27"/>
        <v>0.31350344346345926</v>
      </c>
      <c r="F113" s="9">
        <f t="shared" si="28"/>
        <v>0.28230602948615352</v>
      </c>
      <c r="G113" s="9">
        <f t="shared" si="29"/>
        <v>1.0681744523844343</v>
      </c>
      <c r="H113" s="9">
        <f t="shared" si="30"/>
        <v>2.4740807442905193</v>
      </c>
      <c r="I113" s="9">
        <f t="shared" si="31"/>
        <v>3.1897576273880901</v>
      </c>
      <c r="J113" s="9">
        <f t="shared" si="32"/>
        <v>3.5422551966749536</v>
      </c>
      <c r="K113" s="11">
        <f t="shared" si="33"/>
        <v>0.42016806722689076</v>
      </c>
      <c r="L113" s="11">
        <f t="shared" si="34"/>
        <v>0.32786885245901642</v>
      </c>
      <c r="M113" s="11">
        <f t="shared" si="35"/>
        <v>0.29585798816568049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-0.27442040935105261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0.23680051126086288</v>
      </c>
      <c r="Q113" s="11">
        <f>2*'OddsRatio_working_3-way'!K113*'OddsRatio_working_3-way'!L113*'OddsRatio_working_3-way'!M113</f>
        <v>8.1514805941777249E-2</v>
      </c>
      <c r="R113" s="11">
        <f t="shared" si="36"/>
        <v>0</v>
      </c>
      <c r="S113" s="11">
        <f t="shared" si="37"/>
        <v>-0.86291144241365647</v>
      </c>
      <c r="T113" s="11">
        <f t="shared" si="38"/>
        <v>-0.29704352578783361</v>
      </c>
      <c r="U113" s="11">
        <f>'OddsRatio_working_3-way'!S113-'OddsRatio_working_3-way'!R113^2/3</f>
        <v>-0.86291144241365647</v>
      </c>
      <c r="V113" s="11">
        <f>'OddsRatio_working_3-way'!S113*'OddsRatio_working_3-way'!R113/3-2*'OddsRatio_working_3-way'!R113^3/27-'OddsRatio_working_3-way'!T113</f>
        <v>0.29704352578783361</v>
      </c>
      <c r="W113" s="11">
        <f>'OddsRatio_working_3-way'!V113^2+4*'OddsRatio_working_3-way'!U113^3/27</f>
        <v>-6.955929338396033E-3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0.15426501997444478</v>
      </c>
      <c r="Y113" s="11">
        <f>IF('OddsRatio_working_3-way'!W113&gt;=0,IF('OddsRatio_working_3-way'!V113+SQRT('OddsRatio_working_3-way'!W113)&gt;0,0,PI()),ACOS('OddsRatio_working_3-way'!V113/(2*'OddsRatio_working_3-way'!X113)))</f>
        <v>0.27372664858167184</v>
      </c>
      <c r="Z113" s="11">
        <f>'OddsRatio_working_3-way'!X113^(1/3)*COS('OddsRatio_working_3-way'!Y113/3)</f>
        <v>0.53408722619221716</v>
      </c>
      <c r="AA113" s="11">
        <f>'OddsRatio_working_3-way'!X113^(1/3)*COS(('OddsRatio_working_3-way'!Y113+2*PI())/3)</f>
        <v>-0.3093636641020045</v>
      </c>
      <c r="AB113" s="11">
        <f>'OddsRatio_working_3-way'!X113^(1/3)*COS(('OddsRatio_working_3-way'!Y113+4*PI())/3)</f>
        <v>-0.22472356209021283</v>
      </c>
      <c r="AC113" s="11">
        <f>'OddsRatio_working_3-way'!X113^(1/3)*SIN('OddsRatio_working_3-way'!Y113/3)</f>
        <v>4.8866985680745517E-2</v>
      </c>
      <c r="AD113" s="11">
        <f>'OddsRatio_working_3-way'!X113^(1/3)*SIN(('OddsRatio_working_3-way'!Y113+2*PI())/3)</f>
        <v>0.43809961287885307</v>
      </c>
      <c r="AE113" s="11">
        <f>'OddsRatio_working_3-way'!X113^(1/3)*SIN(('OddsRatio_working_3-way'!Y113+4*PI())/3)</f>
        <v>-0.4869665985595984</v>
      </c>
      <c r="AF113" s="11">
        <f>-'OddsRatio_working_3-way'!U113/(3*'OddsRatio_working_3-way'!X113^(1/3))*COS(('OddsRatio_working_3-way'!Y113)/3)</f>
        <v>0.53408722619221727</v>
      </c>
      <c r="AG113" s="11">
        <f>-'OddsRatio_working_3-way'!U113/(3*'OddsRatio_working_3-way'!X113^(1/3))*COS(('OddsRatio_working_3-way'!Y113+2*PI())/3)</f>
        <v>-0.30936366410200455</v>
      </c>
      <c r="AH113" s="11">
        <f>-'OddsRatio_working_3-way'!U113/(3*'OddsRatio_working_3-way'!X113^(1/3))*COS(('OddsRatio_working_3-way'!Y113+4*PI())/3)</f>
        <v>-0.22472356209021285</v>
      </c>
      <c r="AI113" s="11">
        <f>'OddsRatio_working_3-way'!U113/(3*'OddsRatio_working_3-way'!X113^(1/3))*SIN(('OddsRatio_working_3-way'!Y113)/3)</f>
        <v>-4.8866985680745531E-2</v>
      </c>
      <c r="AJ113" s="11">
        <f>'OddsRatio_working_3-way'!U113/(3*'OddsRatio_working_3-way'!X113^(1/3))*SIN(('OddsRatio_working_3-way'!Y113+2*PI())/3)</f>
        <v>-0.43809961287885313</v>
      </c>
      <c r="AK113" s="11">
        <f>'OddsRatio_working_3-way'!U113/(3*'OddsRatio_working_3-way'!X113^(1/3))*SIN(('OddsRatio_working_3-way'!Y113+4*PI())/3)</f>
        <v>0.48696659855959851</v>
      </c>
      <c r="AL113" s="11">
        <f>'OddsRatio_working_3-way'!Z113+'OddsRatio_working_3-way'!AF113</f>
        <v>1.0681744523844343</v>
      </c>
      <c r="AM113" s="11">
        <f>'OddsRatio_working_3-way'!AA113+'OddsRatio_working_3-way'!AG113</f>
        <v>-0.61872732820400911</v>
      </c>
      <c r="AN113" s="11">
        <f>'OddsRatio_working_3-way'!AB113+'OddsRatio_working_3-way'!AH113</f>
        <v>-0.44944712418042565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1.0681744523844343</v>
      </c>
      <c r="AS113" s="11">
        <f>IF(('OddsRatio_working_3-way'!X113=0),IF(Q113&gt;0,-Q113^(1/3),(-Q113)^(1/3)),'OddsRatio_working_3-way'!AM113-'OddsRatio_working_3-way'!R113/3)</f>
        <v>-0.61872732820400911</v>
      </c>
      <c r="AT113" s="11">
        <f>IF(('OddsRatio_working_3-way'!X113=0),IF(Q113&gt;0,-Q113^(1/3),(-Q113)^(1/3)),'OddsRatio_working_3-way'!AN113-'OddsRatio_working_3-way'!R113/3)</f>
        <v>-0.44944712418042565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2.04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3.57</v>
      </c>
      <c r="D114" s="9">
        <f t="shared" si="26"/>
        <v>0.47661623925957813</v>
      </c>
      <c r="E114" s="9">
        <f t="shared" si="27"/>
        <v>0.25410570729928028</v>
      </c>
      <c r="F114" s="9">
        <f t="shared" si="28"/>
        <v>0.26927805344114158</v>
      </c>
      <c r="G114" s="9">
        <f t="shared" si="29"/>
        <v>1.055888521294118</v>
      </c>
      <c r="H114" s="9">
        <f t="shared" si="30"/>
        <v>2.0981240621458825</v>
      </c>
      <c r="I114" s="9">
        <f t="shared" si="31"/>
        <v>3.9353700891976477</v>
      </c>
      <c r="J114" s="9">
        <f t="shared" si="32"/>
        <v>3.7136334997258831</v>
      </c>
      <c r="K114" s="11">
        <f t="shared" si="33"/>
        <v>0.49019607843137253</v>
      </c>
      <c r="L114" s="11">
        <f t="shared" si="34"/>
        <v>0.26455026455026459</v>
      </c>
      <c r="M114" s="11">
        <f t="shared" si="35"/>
        <v>0.28011204481792717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-0.26991130511754446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0.23211899138740463</v>
      </c>
      <c r="Q114" s="11">
        <f>2*'OddsRatio_working_3-way'!K114*'OddsRatio_working_3-way'!L114*'OddsRatio_working_3-way'!M114</f>
        <v>7.2650701529704126E-2</v>
      </c>
      <c r="R114" s="11">
        <f t="shared" si="36"/>
        <v>0</v>
      </c>
      <c r="S114" s="11">
        <f t="shared" si="37"/>
        <v>-0.85998247196914723</v>
      </c>
      <c r="T114" s="11">
        <f t="shared" si="38"/>
        <v>-0.26916509294808999</v>
      </c>
      <c r="U114" s="11">
        <f>'OddsRatio_working_3-way'!S114-'OddsRatio_working_3-way'!R114^2/3</f>
        <v>-0.85998247196914723</v>
      </c>
      <c r="V114" s="11">
        <f>'OddsRatio_working_3-way'!S114*'OddsRatio_working_3-way'!R114/3-2*'OddsRatio_working_3-way'!R114^3/27-'OddsRatio_working_3-way'!T114</f>
        <v>0.26916509294808999</v>
      </c>
      <c r="W114" s="11">
        <f>'OddsRatio_working_3-way'!V114^2+4*'OddsRatio_working_3-way'!U114^3/27</f>
        <v>-2.1774909715697455E-2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0.15348025685528038</v>
      </c>
      <c r="Y114" s="11">
        <f>IF('OddsRatio_working_3-way'!W114&gt;=0,IF('OddsRatio_working_3-way'!V114+SQRT('OddsRatio_working_3-way'!W114)&gt;0,0,PI()),ACOS('OddsRatio_working_3-way'!V114/(2*'OddsRatio_working_3-way'!X114)))</f>
        <v>0.50148001595295644</v>
      </c>
      <c r="Z114" s="11">
        <f>'OddsRatio_working_3-way'!X114^(1/3)*COS('OddsRatio_working_3-way'!Y114/3)</f>
        <v>0.52794426064705902</v>
      </c>
      <c r="AA114" s="11">
        <f>'OddsRatio_working_3-way'!X114^(1/3)*COS(('OddsRatio_working_3-way'!Y114+2*PI())/3)</f>
        <v>-0.34111978893777051</v>
      </c>
      <c r="AB114" s="11">
        <f>'OddsRatio_working_3-way'!X114^(1/3)*COS(('OddsRatio_working_3-way'!Y114+4*PI())/3)</f>
        <v>-0.18682447170928823</v>
      </c>
      <c r="AC114" s="11">
        <f>'OddsRatio_working_3-way'!X114^(1/3)*SIN('OddsRatio_working_3-way'!Y114/3)</f>
        <v>8.9082442936562908E-2</v>
      </c>
      <c r="AD114" s="11">
        <f>'OddsRatio_working_3-way'!X114^(1/3)*SIN(('OddsRatio_working_3-way'!Y114+2*PI())/3)</f>
        <v>0.41267192003426484</v>
      </c>
      <c r="AE114" s="11">
        <f>'OddsRatio_working_3-way'!X114^(1/3)*SIN(('OddsRatio_working_3-way'!Y114+4*PI())/3)</f>
        <v>-0.50175436297082765</v>
      </c>
      <c r="AF114" s="11">
        <f>-'OddsRatio_working_3-way'!U114/(3*'OddsRatio_working_3-way'!X114^(1/3))*COS(('OddsRatio_working_3-way'!Y114)/3)</f>
        <v>0.52794426064705902</v>
      </c>
      <c r="AG114" s="11">
        <f>-'OddsRatio_working_3-way'!U114/(3*'OddsRatio_working_3-way'!X114^(1/3))*COS(('OddsRatio_working_3-way'!Y114+2*PI())/3)</f>
        <v>-0.34111978893777051</v>
      </c>
      <c r="AH114" s="11">
        <f>-'OddsRatio_working_3-way'!U114/(3*'OddsRatio_working_3-way'!X114^(1/3))*COS(('OddsRatio_working_3-way'!Y114+4*PI())/3)</f>
        <v>-0.18682447170928823</v>
      </c>
      <c r="AI114" s="11">
        <f>'OddsRatio_working_3-way'!U114/(3*'OddsRatio_working_3-way'!X114^(1/3))*SIN(('OddsRatio_working_3-way'!Y114)/3)</f>
        <v>-8.9082442936562908E-2</v>
      </c>
      <c r="AJ114" s="11">
        <f>'OddsRatio_working_3-way'!U114/(3*'OddsRatio_working_3-way'!X114^(1/3))*SIN(('OddsRatio_working_3-way'!Y114+2*PI())/3)</f>
        <v>-0.41267192003426484</v>
      </c>
      <c r="AK114" s="11">
        <f>'OddsRatio_working_3-way'!U114/(3*'OddsRatio_working_3-way'!X114^(1/3))*SIN(('OddsRatio_working_3-way'!Y114+4*PI())/3)</f>
        <v>0.50175436297082765</v>
      </c>
      <c r="AL114" s="11">
        <f>'OddsRatio_working_3-way'!Z114+'OddsRatio_working_3-way'!AF114</f>
        <v>1.055888521294118</v>
      </c>
      <c r="AM114" s="11">
        <f>'OddsRatio_working_3-way'!AA114+'OddsRatio_working_3-way'!AG114</f>
        <v>-0.68223957787554101</v>
      </c>
      <c r="AN114" s="11">
        <f>'OddsRatio_working_3-way'!AB114+'OddsRatio_working_3-way'!AH114</f>
        <v>-0.37364894341857646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1.055888521294118</v>
      </c>
      <c r="AS114" s="11">
        <f>IF(('OddsRatio_working_3-way'!X114=0),IF(Q114&gt;0,-Q114^(1/3),(-Q114)^(1/3)),'OddsRatio_working_3-way'!AM114-'OddsRatio_working_3-way'!R114/3)</f>
        <v>-0.68223957787554101</v>
      </c>
      <c r="AT114" s="11">
        <f>IF(('OddsRatio_working_3-way'!X114=0),IF(Q114&gt;0,-Q114^(1/3),(-Q114)^(1/3)),'OddsRatio_working_3-way'!AN114-'OddsRatio_working_3-way'!R114/3)</f>
        <v>-0.37364894341857646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3.14</v>
      </c>
      <c r="B115" s="4">
        <f>IF('True_Odds_Calculator_3-way'!B116="","",'True_Odds_Calculator_3-way'!B116)</f>
        <v>3.78</v>
      </c>
      <c r="C115" s="4">
        <f>IF('True_Odds_Calculator_3-way'!C116="","",'True_Odds_Calculator_3-way'!C116)</f>
        <v>2.2200000000000002</v>
      </c>
      <c r="D115" s="9">
        <f t="shared" si="26"/>
        <v>0.30746860857296371</v>
      </c>
      <c r="E115" s="9">
        <f t="shared" si="27"/>
        <v>0.25471419363860587</v>
      </c>
      <c r="F115" s="9">
        <f t="shared" si="28"/>
        <v>0.43781719778843065</v>
      </c>
      <c r="G115" s="9">
        <f t="shared" si="29"/>
        <v>1.0525067948699718</v>
      </c>
      <c r="H115" s="9">
        <f t="shared" si="30"/>
        <v>3.2523645410217394</v>
      </c>
      <c r="I115" s="9">
        <f t="shared" si="31"/>
        <v>3.9259688897385203</v>
      </c>
      <c r="J115" s="9">
        <f t="shared" si="32"/>
        <v>2.2840582897413655</v>
      </c>
      <c r="K115" s="11">
        <f t="shared" si="33"/>
        <v>0.31847133757961782</v>
      </c>
      <c r="L115" s="11">
        <f t="shared" si="34"/>
        <v>0.26455026455026459</v>
      </c>
      <c r="M115" s="11">
        <f t="shared" si="35"/>
        <v>0.4504504504504504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-0.27545076165033722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0.23302040287178294</v>
      </c>
      <c r="Q115" s="11">
        <f>2*'OddsRatio_working_3-way'!K115*'OddsRatio_working_3-way'!L115*'OddsRatio_working_3-way'!M115</f>
        <v>7.5902411358886937E-2</v>
      </c>
      <c r="R115" s="11">
        <f t="shared" si="36"/>
        <v>0</v>
      </c>
      <c r="S115" s="11">
        <f t="shared" si="37"/>
        <v>-0.84596027789381745</v>
      </c>
      <c r="T115" s="11">
        <f t="shared" si="38"/>
        <v>-0.27555709377648768</v>
      </c>
      <c r="U115" s="11">
        <f>'OddsRatio_working_3-way'!S115-'OddsRatio_working_3-way'!R115^2/3</f>
        <v>-0.84596027789381745</v>
      </c>
      <c r="V115" s="11">
        <f>'OddsRatio_working_3-way'!S115*'OddsRatio_working_3-way'!R115/3-2*'OddsRatio_working_3-way'!R115^3/27-'OddsRatio_working_3-way'!T115</f>
        <v>0.27555709377648768</v>
      </c>
      <c r="W115" s="11">
        <f>'OddsRatio_working_3-way'!V115^2+4*'OddsRatio_working_3-way'!U115^3/27</f>
        <v>-1.3758725219628426E-2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0.1497418087494041</v>
      </c>
      <c r="Y115" s="11">
        <f>IF('OddsRatio_working_3-way'!W115&gt;=0,IF('OddsRatio_working_3-way'!V115+SQRT('OddsRatio_working_3-way'!W115)&gt;0,0,PI()),ACOS('OddsRatio_working_3-way'!V115/(2*'OddsRatio_working_3-way'!X115)))</f>
        <v>0.40244170702033766</v>
      </c>
      <c r="Z115" s="11">
        <f>'OddsRatio_working_3-way'!X115^(1/3)*COS('OddsRatio_working_3-way'!Y115/3)</f>
        <v>0.52625339743498589</v>
      </c>
      <c r="AA115" s="11">
        <f>'OddsRatio_working_3-way'!X115^(1/3)*COS(('OddsRatio_working_3-way'!Y115+2*PI())/3)</f>
        <v>-0.32463353361862812</v>
      </c>
      <c r="AB115" s="11">
        <f>'OddsRatio_working_3-way'!X115^(1/3)*COS(('OddsRatio_working_3-way'!Y115+4*PI())/3)</f>
        <v>-0.20161986381635813</v>
      </c>
      <c r="AC115" s="11">
        <f>'OddsRatio_working_3-way'!X115^(1/3)*SIN('OddsRatio_working_3-way'!Y115/3)</f>
        <v>7.1021975374344515E-2</v>
      </c>
      <c r="AD115" s="11">
        <f>'OddsRatio_working_3-way'!X115^(1/3)*SIN(('OddsRatio_working_3-way'!Y115+2*PI())/3)</f>
        <v>0.42023782331939408</v>
      </c>
      <c r="AE115" s="11">
        <f>'OddsRatio_working_3-way'!X115^(1/3)*SIN(('OddsRatio_working_3-way'!Y115+4*PI())/3)</f>
        <v>-0.49125979869373843</v>
      </c>
      <c r="AF115" s="11">
        <f>-'OddsRatio_working_3-way'!U115/(3*'OddsRatio_working_3-way'!X115^(1/3))*COS(('OddsRatio_working_3-way'!Y115)/3)</f>
        <v>0.52625339743498589</v>
      </c>
      <c r="AG115" s="11">
        <f>-'OddsRatio_working_3-way'!U115/(3*'OddsRatio_working_3-way'!X115^(1/3))*COS(('OddsRatio_working_3-way'!Y115+2*PI())/3)</f>
        <v>-0.32463353361862812</v>
      </c>
      <c r="AH115" s="11">
        <f>-'OddsRatio_working_3-way'!U115/(3*'OddsRatio_working_3-way'!X115^(1/3))*COS(('OddsRatio_working_3-way'!Y115+4*PI())/3)</f>
        <v>-0.20161986381635813</v>
      </c>
      <c r="AI115" s="11">
        <f>'OddsRatio_working_3-way'!U115/(3*'OddsRatio_working_3-way'!X115^(1/3))*SIN(('OddsRatio_working_3-way'!Y115)/3)</f>
        <v>-7.1021975374344515E-2</v>
      </c>
      <c r="AJ115" s="11">
        <f>'OddsRatio_working_3-way'!U115/(3*'OddsRatio_working_3-way'!X115^(1/3))*SIN(('OddsRatio_working_3-way'!Y115+2*PI())/3)</f>
        <v>-0.42023782331939408</v>
      </c>
      <c r="AK115" s="11">
        <f>'OddsRatio_working_3-way'!U115/(3*'OddsRatio_working_3-way'!X115^(1/3))*SIN(('OddsRatio_working_3-way'!Y115+4*PI())/3)</f>
        <v>0.49125979869373843</v>
      </c>
      <c r="AL115" s="11">
        <f>'OddsRatio_working_3-way'!Z115+'OddsRatio_working_3-way'!AF115</f>
        <v>1.0525067948699718</v>
      </c>
      <c r="AM115" s="11">
        <f>'OddsRatio_working_3-way'!AA115+'OddsRatio_working_3-way'!AG115</f>
        <v>-0.64926706723725625</v>
      </c>
      <c r="AN115" s="11">
        <f>'OddsRatio_working_3-way'!AB115+'OddsRatio_working_3-way'!AH115</f>
        <v>-0.40323972763271626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1.0525067948699718</v>
      </c>
      <c r="AS115" s="11">
        <f>IF(('OddsRatio_working_3-way'!X115=0),IF(Q115&gt;0,-Q115^(1/3),(-Q115)^(1/3)),'OddsRatio_working_3-way'!AM115-'OddsRatio_working_3-way'!R115/3)</f>
        <v>-0.64926706723725625</v>
      </c>
      <c r="AT115" s="11">
        <f>IF(('OddsRatio_working_3-way'!X115=0),IF(Q115&gt;0,-Q115^(1/3),(-Q115)^(1/3)),'OddsRatio_working_3-way'!AN115-'OddsRatio_working_3-way'!R115/3)</f>
        <v>-0.40323972763271626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</v>
      </c>
      <c r="B116" s="4">
        <f>IF('True_Odds_Calculator_3-way'!B117="","",'True_Odds_Calculator_3-way'!B117)</f>
        <v>3.64</v>
      </c>
      <c r="C116" s="4">
        <f>IF('True_Odds_Calculator_3-way'!C117="","",'True_Odds_Calculator_3-way'!C117)</f>
        <v>2.5299999999999998</v>
      </c>
      <c r="D116" s="9">
        <f t="shared" si="26"/>
        <v>0.35201093064137062</v>
      </c>
      <c r="E116" s="9">
        <f t="shared" si="27"/>
        <v>0.26475970648661012</v>
      </c>
      <c r="F116" s="9">
        <f t="shared" si="28"/>
        <v>0.3832293628720192</v>
      </c>
      <c r="G116" s="9">
        <f t="shared" si="29"/>
        <v>1.051897642866586</v>
      </c>
      <c r="H116" s="9">
        <f t="shared" si="30"/>
        <v>2.8408208750165258</v>
      </c>
      <c r="I116" s="9">
        <f t="shared" si="31"/>
        <v>3.7770097771677871</v>
      </c>
      <c r="J116" s="9">
        <f t="shared" si="32"/>
        <v>2.6094033935858758</v>
      </c>
      <c r="K116" s="11">
        <f t="shared" si="33"/>
        <v>0.36363636363636365</v>
      </c>
      <c r="L116" s="11">
        <f t="shared" si="34"/>
        <v>0.27472527472527469</v>
      </c>
      <c r="M116" s="11">
        <f t="shared" si="35"/>
        <v>0.39525691699604748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-0.2791121921556704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0.23375833652513495</v>
      </c>
      <c r="Q116" s="11">
        <f>2*'OddsRatio_working_3-way'!K116*'OddsRatio_working_3-way'!L116*'OddsRatio_working_3-way'!M116</f>
        <v>7.8972410988221262E-2</v>
      </c>
      <c r="R116" s="11">
        <f t="shared" si="36"/>
        <v>0</v>
      </c>
      <c r="S116" s="11">
        <f t="shared" si="37"/>
        <v>-0.83750671985966108</v>
      </c>
      <c r="T116" s="11">
        <f t="shared" si="38"/>
        <v>-0.28294145941204762</v>
      </c>
      <c r="U116" s="11">
        <f>'OddsRatio_working_3-way'!S116-'OddsRatio_working_3-way'!R116^2/3</f>
        <v>-0.83750671985966108</v>
      </c>
      <c r="V116" s="11">
        <f>'OddsRatio_working_3-way'!S116*'OddsRatio_working_3-way'!R116/3-2*'OddsRatio_working_3-way'!R116^3/27-'OddsRatio_working_3-way'!T116</f>
        <v>0.28294145941204762</v>
      </c>
      <c r="W116" s="11">
        <f>'OddsRatio_working_3-way'!V116^2+4*'OddsRatio_working_3-way'!U116^3/27</f>
        <v>-6.9725564040253735E-3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0.14750290324112672</v>
      </c>
      <c r="Y116" s="11">
        <f>IF('OddsRatio_working_3-way'!W116&gt;=0,IF('OddsRatio_working_3-way'!V116+SQRT('OddsRatio_working_3-way'!W116)&gt;0,0,PI()),ACOS('OddsRatio_working_3-way'!V116/(2*'OddsRatio_working_3-way'!X116)))</f>
        <v>0.28697423065137695</v>
      </c>
      <c r="Z116" s="11">
        <f>'OddsRatio_working_3-way'!X116^(1/3)*COS('OddsRatio_working_3-way'!Y116/3)</f>
        <v>0.52594882143329291</v>
      </c>
      <c r="AA116" s="11">
        <f>'OddsRatio_working_3-way'!X116^(1/3)*COS(('OddsRatio_working_3-way'!Y116+2*PI())/3)</f>
        <v>-0.30667861977724947</v>
      </c>
      <c r="AB116" s="11">
        <f>'OddsRatio_working_3-way'!X116^(1/3)*COS(('OddsRatio_working_3-way'!Y116+4*PI())/3)</f>
        <v>-0.2192702016560433</v>
      </c>
      <c r="AC116" s="11">
        <f>'OddsRatio_working_3-way'!X116^(1/3)*SIN('OddsRatio_working_3-way'!Y116/3)</f>
        <v>5.0465273731717733E-2</v>
      </c>
      <c r="AD116" s="11">
        <f>'OddsRatio_working_3-way'!X116^(1/3)*SIN(('OddsRatio_working_3-way'!Y116+2*PI())/3)</f>
        <v>0.4302524035858582</v>
      </c>
      <c r="AE116" s="11">
        <f>'OddsRatio_working_3-way'!X116^(1/3)*SIN(('OddsRatio_working_3-way'!Y116+4*PI())/3)</f>
        <v>-0.48071767731757598</v>
      </c>
      <c r="AF116" s="11">
        <f>-'OddsRatio_working_3-way'!U116/(3*'OddsRatio_working_3-way'!X116^(1/3))*COS(('OddsRatio_working_3-way'!Y116)/3)</f>
        <v>0.52594882143329302</v>
      </c>
      <c r="AG116" s="11">
        <f>-'OddsRatio_working_3-way'!U116/(3*'OddsRatio_working_3-way'!X116^(1/3))*COS(('OddsRatio_working_3-way'!Y116+2*PI())/3)</f>
        <v>-0.30667861977724953</v>
      </c>
      <c r="AH116" s="11">
        <f>-'OddsRatio_working_3-way'!U116/(3*'OddsRatio_working_3-way'!X116^(1/3))*COS(('OddsRatio_working_3-way'!Y116+4*PI())/3)</f>
        <v>-0.21927020165604336</v>
      </c>
      <c r="AI116" s="11">
        <f>'OddsRatio_working_3-way'!U116/(3*'OddsRatio_working_3-way'!X116^(1/3))*SIN(('OddsRatio_working_3-way'!Y116)/3)</f>
        <v>-5.0465273731717747E-2</v>
      </c>
      <c r="AJ116" s="11">
        <f>'OddsRatio_working_3-way'!U116/(3*'OddsRatio_working_3-way'!X116^(1/3))*SIN(('OddsRatio_working_3-way'!Y116+2*PI())/3)</f>
        <v>-0.43025240358585831</v>
      </c>
      <c r="AK116" s="11">
        <f>'OddsRatio_working_3-way'!U116/(3*'OddsRatio_working_3-way'!X116^(1/3))*SIN(('OddsRatio_working_3-way'!Y116+4*PI())/3)</f>
        <v>0.48071767731757609</v>
      </c>
      <c r="AL116" s="11">
        <f>'OddsRatio_working_3-way'!Z116+'OddsRatio_working_3-way'!AF116</f>
        <v>1.051897642866586</v>
      </c>
      <c r="AM116" s="11">
        <f>'OddsRatio_working_3-way'!AA116+'OddsRatio_working_3-way'!AG116</f>
        <v>-0.61335723955449906</v>
      </c>
      <c r="AN116" s="11">
        <f>'OddsRatio_working_3-way'!AB116+'OddsRatio_working_3-way'!AH116</f>
        <v>-0.43854040331208666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1.051897642866586</v>
      </c>
      <c r="AS116" s="11">
        <f>IF(('OddsRatio_working_3-way'!X116=0),IF(Q116&gt;0,-Q116^(1/3),(-Q116)^(1/3)),'OddsRatio_working_3-way'!AM116-'OddsRatio_working_3-way'!R116/3)</f>
        <v>-0.61335723955449906</v>
      </c>
      <c r="AT116" s="11">
        <f>IF(('OddsRatio_working_3-way'!X116=0),IF(Q116&gt;0,-Q116^(1/3),(-Q116)^(1/3)),'OddsRatio_working_3-way'!AN116-'OddsRatio_working_3-way'!R116/3)</f>
        <v>-0.43854040331208666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2.2799999999999998</v>
      </c>
      <c r="B2" s="4">
        <f>IF('True_Odds_Calculator_2-way'!B3="","",'True_Odds_Calculator_2-way'!B3)</f>
        <v>1.67</v>
      </c>
      <c r="C2" s="4">
        <f t="shared" ref="C2:C65" si="0">IF(A2="","",((1/A2)+(1/B2))-1)</f>
        <v>3.7398886437651102E-2</v>
      </c>
      <c r="D2" s="4">
        <f>IF(A2="","",(2*A2)/(2-($C2*A2)))</f>
        <v>2.3815361521140859</v>
      </c>
      <c r="E2" s="4">
        <f>IF(B2="","",(2*B2)/(2-($C2*B2)))</f>
        <v>1.723831944947483</v>
      </c>
      <c r="G2" s="4">
        <f t="shared" ref="G2:G65" si="1">IF(A2="","",C2+1)</f>
        <v>1.0373988864376511</v>
      </c>
    </row>
    <row r="3" spans="1:7" x14ac:dyDescent="0.2">
      <c r="A3" s="4">
        <f>IF('True_Odds_Calculator_2-way'!A4="","",'True_Odds_Calculator_2-way'!A4)</f>
        <v>1.89</v>
      </c>
      <c r="B3" s="4">
        <f>IF('True_Odds_Calculator_2-way'!B4="","",'True_Odds_Calculator_2-way'!B4)</f>
        <v>2</v>
      </c>
      <c r="C3" s="4">
        <f t="shared" si="0"/>
        <v>2.9100529100529293E-2</v>
      </c>
      <c r="D3" s="4">
        <f t="shared" ref="D3:D66" si="2">IF(A3="","",(2*A3)/(2-($C3*A3)))</f>
        <v>1.9434447300771212</v>
      </c>
      <c r="E3" s="4">
        <f t="shared" ref="E3:E66" si="3">IF(B3="","",(2*B3)/(2-($C3*B3)))</f>
        <v>2.0599455040871937</v>
      </c>
      <c r="G3" s="4">
        <f t="shared" si="1"/>
        <v>1.0291005291005293</v>
      </c>
    </row>
    <row r="4" spans="1:7" x14ac:dyDescent="0.2">
      <c r="A4" s="4">
        <f>IF('True_Odds_Calculator_2-way'!A5="","",'True_Odds_Calculator_2-way'!A5)</f>
        <v>1.44</v>
      </c>
      <c r="B4" s="4">
        <f>IF('True_Odds_Calculator_2-way'!B5="","",'True_Odds_Calculator_2-way'!B5)</f>
        <v>2.87</v>
      </c>
      <c r="C4" s="4">
        <f t="shared" si="0"/>
        <v>4.2876500193573364E-2</v>
      </c>
      <c r="D4" s="4">
        <f t="shared" si="2"/>
        <v>1.4858704249658445</v>
      </c>
      <c r="E4" s="4">
        <f t="shared" si="3"/>
        <v>3.0581619061713776</v>
      </c>
      <c r="G4" s="4">
        <f t="shared" si="1"/>
        <v>1.0428765001935734</v>
      </c>
    </row>
    <row r="5" spans="1:7" x14ac:dyDescent="0.2">
      <c r="A5" s="4">
        <f>IF('True_Odds_Calculator_2-way'!A6="","",'True_Odds_Calculator_2-way'!A6)</f>
        <v>2.29</v>
      </c>
      <c r="B5" s="4">
        <f>IF('True_Odds_Calculator_2-way'!B6="","",'True_Odds_Calculator_2-way'!B6)</f>
        <v>1.68</v>
      </c>
      <c r="C5" s="4">
        <f t="shared" si="0"/>
        <v>3.1919317945518833E-2</v>
      </c>
      <c r="D5" s="4">
        <f t="shared" si="2"/>
        <v>2.3768688990485605</v>
      </c>
      <c r="E5" s="4">
        <f t="shared" si="3"/>
        <v>1.7262855604415328</v>
      </c>
      <c r="G5" s="4">
        <f t="shared" si="1"/>
        <v>1.0319193179455188</v>
      </c>
    </row>
    <row r="6" spans="1:7" x14ac:dyDescent="0.2">
      <c r="A6" s="4">
        <f>IF('True_Odds_Calculator_2-way'!A7="","",'True_Odds_Calculator_2-way'!A7)</f>
        <v>1.99</v>
      </c>
      <c r="B6" s="4">
        <f>IF('True_Odds_Calculator_2-way'!B7="","",'True_Odds_Calculator_2-way'!B7)</f>
        <v>1.85</v>
      </c>
      <c r="C6" s="4">
        <f t="shared" si="0"/>
        <v>4.3053103354610656E-2</v>
      </c>
      <c r="D6" s="4">
        <f t="shared" si="2"/>
        <v>2.0790625441197226</v>
      </c>
      <c r="E6" s="4">
        <f t="shared" si="3"/>
        <v>1.9267303414889438</v>
      </c>
      <c r="G6" s="4">
        <f t="shared" si="1"/>
        <v>1.0430531033546107</v>
      </c>
    </row>
    <row r="7" spans="1:7" x14ac:dyDescent="0.2">
      <c r="A7" s="4">
        <f>IF('True_Odds_Calculator_2-way'!A8="","",'True_Odds_Calculator_2-way'!A8)</f>
        <v>2.4500000000000002</v>
      </c>
      <c r="B7" s="4">
        <f>IF('True_Odds_Calculator_2-way'!B8="","",'True_Odds_Calculator_2-way'!B8)</f>
        <v>1.61</v>
      </c>
      <c r="C7" s="4">
        <f t="shared" si="0"/>
        <v>2.9281277728482547E-2</v>
      </c>
      <c r="D7" s="4">
        <f t="shared" si="2"/>
        <v>2.5411499436302138</v>
      </c>
      <c r="E7" s="4">
        <f t="shared" si="3"/>
        <v>1.6488661302121432</v>
      </c>
      <c r="G7" s="4">
        <f t="shared" si="1"/>
        <v>1.0292812777284825</v>
      </c>
    </row>
    <row r="8" spans="1:7" x14ac:dyDescent="0.2">
      <c r="A8" s="4">
        <f>IF('True_Odds_Calculator_2-way'!A9="","",'True_Odds_Calculator_2-way'!A9)</f>
        <v>1.93</v>
      </c>
      <c r="B8" s="4">
        <f>IF('True_Odds_Calculator_2-way'!B9="","",'True_Odds_Calculator_2-way'!B9)</f>
        <v>1.97</v>
      </c>
      <c r="C8" s="4">
        <f t="shared" si="0"/>
        <v>2.5748928223876311E-2</v>
      </c>
      <c r="D8" s="4">
        <f t="shared" si="2"/>
        <v>1.9791780536685666</v>
      </c>
      <c r="E8" s="4">
        <f t="shared" si="3"/>
        <v>2.0212647191728026</v>
      </c>
      <c r="G8" s="4">
        <f t="shared" si="1"/>
        <v>1.0257489282238763</v>
      </c>
    </row>
    <row r="9" spans="1:7" x14ac:dyDescent="0.2">
      <c r="A9" s="4">
        <f>IF('True_Odds_Calculator_2-way'!A10="","",'True_Odds_Calculator_2-way'!A10)</f>
        <v>2.21</v>
      </c>
      <c r="B9" s="4">
        <f>IF('True_Odds_Calculator_2-way'!B10="","",'True_Odds_Calculator_2-way'!B10)</f>
        <v>1.7</v>
      </c>
      <c r="C9" s="4">
        <f t="shared" si="0"/>
        <v>4.0723981900452566E-2</v>
      </c>
      <c r="D9" s="4">
        <f t="shared" si="2"/>
        <v>2.3141361256544504</v>
      </c>
      <c r="E9" s="4">
        <f t="shared" si="3"/>
        <v>1.760956175298805</v>
      </c>
      <c r="G9" s="4">
        <f t="shared" si="1"/>
        <v>1.0407239819004526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1.55</v>
      </c>
      <c r="C10" s="4">
        <f t="shared" si="0"/>
        <v>4.0418207318628108E-2</v>
      </c>
      <c r="D10" s="4">
        <f t="shared" si="2"/>
        <v>2.6663267040625529</v>
      </c>
      <c r="E10" s="4">
        <f t="shared" si="3"/>
        <v>1.6001224115066817</v>
      </c>
      <c r="G10" s="4">
        <f t="shared" si="1"/>
        <v>1.0404182073186281</v>
      </c>
    </row>
    <row r="11" spans="1:7" x14ac:dyDescent="0.2">
      <c r="A11" s="4">
        <f>IF('True_Odds_Calculator_2-way'!A12="","",'True_Odds_Calculator_2-way'!A12)</f>
        <v>2.72</v>
      </c>
      <c r="B11" s="4">
        <f>IF('True_Odds_Calculator_2-way'!B12="","",'True_Odds_Calculator_2-way'!B12)</f>
        <v>1.49</v>
      </c>
      <c r="C11" s="4">
        <f t="shared" si="0"/>
        <v>3.8787998420844794E-2</v>
      </c>
      <c r="D11" s="4">
        <f t="shared" si="2"/>
        <v>2.871475131075528</v>
      </c>
      <c r="E11" s="4">
        <f t="shared" si="3"/>
        <v>1.5343378511395471</v>
      </c>
      <c r="G11" s="4">
        <f t="shared" si="1"/>
        <v>1.0387879984208448</v>
      </c>
    </row>
    <row r="12" spans="1:7" x14ac:dyDescent="0.2">
      <c r="A12" s="4">
        <f>IF('True_Odds_Calculator_2-way'!A13="","",'True_Odds_Calculator_2-way'!A13)</f>
        <v>1.78</v>
      </c>
      <c r="B12" s="4">
        <f>IF('True_Odds_Calculator_2-way'!B13="","",'True_Odds_Calculator_2-way'!B13)</f>
        <v>2.11</v>
      </c>
      <c r="C12" s="4">
        <f t="shared" si="0"/>
        <v>3.5731402098088338E-2</v>
      </c>
      <c r="D12" s="4">
        <f t="shared" si="2"/>
        <v>1.8384649273092173</v>
      </c>
      <c r="E12" s="4">
        <f t="shared" si="3"/>
        <v>2.1926557300484557</v>
      </c>
      <c r="G12" s="4">
        <f t="shared" si="1"/>
        <v>1.0357314020980883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2.0299999999999998</v>
      </c>
      <c r="C13" s="4">
        <f t="shared" si="0"/>
        <v>3.315137797896428E-2</v>
      </c>
      <c r="D13" s="4">
        <f t="shared" si="2"/>
        <v>1.9085249650616189</v>
      </c>
      <c r="E13" s="4">
        <f t="shared" si="3"/>
        <v>2.1006852188505105</v>
      </c>
      <c r="G13" s="4">
        <f t="shared" si="1"/>
        <v>1.0331513779789643</v>
      </c>
    </row>
    <row r="14" spans="1:7" x14ac:dyDescent="0.2">
      <c r="A14" s="4">
        <f>IF('True_Odds_Calculator_2-way'!A15="","",'True_Odds_Calculator_2-way'!A15)</f>
        <v>1.77</v>
      </c>
      <c r="B14" s="4">
        <f>IF('True_Odds_Calculator_2-way'!B15="","",'True_Odds_Calculator_2-way'!B15)</f>
        <v>2.11</v>
      </c>
      <c r="C14" s="4">
        <f t="shared" si="0"/>
        <v>3.8905400701529036E-2</v>
      </c>
      <c r="D14" s="4">
        <f t="shared" si="2"/>
        <v>1.8331165484575556</v>
      </c>
      <c r="E14" s="4">
        <f t="shared" si="3"/>
        <v>2.2003122514507911</v>
      </c>
      <c r="G14" s="4">
        <f t="shared" si="1"/>
        <v>1.038905400701529</v>
      </c>
    </row>
    <row r="15" spans="1:7" x14ac:dyDescent="0.2">
      <c r="A15" s="4">
        <f>IF('True_Odds_Calculator_2-way'!A16="","",'True_Odds_Calculator_2-way'!A16)</f>
        <v>2.0499999999999998</v>
      </c>
      <c r="B15" s="4">
        <f>IF('True_Odds_Calculator_2-way'!B16="","",'True_Odds_Calculator_2-way'!B16)</f>
        <v>1.83</v>
      </c>
      <c r="C15" s="4">
        <f t="shared" si="0"/>
        <v>3.4252965480474407E-2</v>
      </c>
      <c r="D15" s="4">
        <f t="shared" si="2"/>
        <v>2.1245929491717397</v>
      </c>
      <c r="E15" s="4">
        <f t="shared" si="3"/>
        <v>1.8892106257081707</v>
      </c>
      <c r="G15" s="4">
        <f t="shared" si="1"/>
        <v>1.0342529654804744</v>
      </c>
    </row>
    <row r="16" spans="1:7" x14ac:dyDescent="0.2">
      <c r="A16" s="4">
        <f>IF('True_Odds_Calculator_2-way'!A17="","",'True_Odds_Calculator_2-way'!A17)</f>
        <v>1.9</v>
      </c>
      <c r="B16" s="4">
        <f>IF('True_Odds_Calculator_2-way'!B17="","",'True_Odds_Calculator_2-way'!B17)</f>
        <v>1.97</v>
      </c>
      <c r="C16" s="4">
        <f t="shared" si="0"/>
        <v>3.3930002671653803E-2</v>
      </c>
      <c r="D16" s="4">
        <f t="shared" si="2"/>
        <v>1.9632835038027801</v>
      </c>
      <c r="E16" s="4">
        <f t="shared" si="3"/>
        <v>2.0381159814865235</v>
      </c>
      <c r="G16" s="4">
        <f t="shared" si="1"/>
        <v>1.0339300026716538</v>
      </c>
    </row>
    <row r="17" spans="1:7" x14ac:dyDescent="0.2">
      <c r="A17" s="4">
        <f>IF('True_Odds_Calculator_2-way'!A18="","",'True_Odds_Calculator_2-way'!A18)</f>
        <v>1.97</v>
      </c>
      <c r="B17" s="4">
        <f>IF('True_Odds_Calculator_2-way'!B18="","",'True_Odds_Calculator_2-way'!B18)</f>
        <v>1.9</v>
      </c>
      <c r="C17" s="4">
        <f t="shared" si="0"/>
        <v>3.3930002671653803E-2</v>
      </c>
      <c r="D17" s="4">
        <f t="shared" si="2"/>
        <v>2.0381159814865235</v>
      </c>
      <c r="E17" s="4">
        <f t="shared" si="3"/>
        <v>1.9632835038027801</v>
      </c>
      <c r="G17" s="4">
        <f t="shared" si="1"/>
        <v>1.0339300026716538</v>
      </c>
    </row>
    <row r="18" spans="1:7" x14ac:dyDescent="0.2">
      <c r="A18" s="4">
        <f>IF('True_Odds_Calculator_2-way'!A19="","",'True_Odds_Calculator_2-way'!A19)</f>
        <v>2.06</v>
      </c>
      <c r="B18" s="4">
        <f>IF('True_Odds_Calculator_2-way'!B19="","",'True_Odds_Calculator_2-way'!B19)</f>
        <v>1.78</v>
      </c>
      <c r="C18" s="4">
        <f t="shared" si="0"/>
        <v>4.7234646012872306E-2</v>
      </c>
      <c r="D18" s="4">
        <f t="shared" si="2"/>
        <v>2.165347820951931</v>
      </c>
      <c r="E18" s="4">
        <f t="shared" si="3"/>
        <v>1.8581129015911626</v>
      </c>
      <c r="G18" s="4">
        <f t="shared" si="1"/>
        <v>1.0472346460128723</v>
      </c>
    </row>
    <row r="19" spans="1:7" x14ac:dyDescent="0.2">
      <c r="A19" s="4">
        <f>IF('True_Odds_Calculator_2-way'!A20="","",'True_Odds_Calculator_2-way'!A20)</f>
        <v>2.0499999999999998</v>
      </c>
      <c r="B19" s="4">
        <f>IF('True_Odds_Calculator_2-way'!B20="","",'True_Odds_Calculator_2-way'!B20)</f>
        <v>1.78</v>
      </c>
      <c r="C19" s="4">
        <f t="shared" si="0"/>
        <v>4.9602630857769281E-2</v>
      </c>
      <c r="D19" s="4">
        <f t="shared" si="2"/>
        <v>2.1598105948505473</v>
      </c>
      <c r="E19" s="4">
        <f t="shared" si="3"/>
        <v>1.8622097473845369</v>
      </c>
      <c r="G19" s="4">
        <f t="shared" si="1"/>
        <v>1.0496026308577693</v>
      </c>
    </row>
    <row r="20" spans="1:7" x14ac:dyDescent="0.2">
      <c r="A20" s="4">
        <f>IF('True_Odds_Calculator_2-way'!A21="","",'True_Odds_Calculator_2-way'!A21)</f>
        <v>2.2799999999999998</v>
      </c>
      <c r="B20" s="4">
        <f>IF('True_Odds_Calculator_2-way'!B21="","",'True_Odds_Calculator_2-way'!B21)</f>
        <v>1.67</v>
      </c>
      <c r="C20" s="4">
        <f t="shared" si="0"/>
        <v>3.7398886437651102E-2</v>
      </c>
      <c r="D20" s="4">
        <f t="shared" si="2"/>
        <v>2.3815361521140859</v>
      </c>
      <c r="E20" s="4">
        <f t="shared" si="3"/>
        <v>1.723831944947483</v>
      </c>
      <c r="G20" s="4">
        <f t="shared" si="1"/>
        <v>1.0373988864376511</v>
      </c>
    </row>
    <row r="21" spans="1:7" x14ac:dyDescent="0.2">
      <c r="A21" s="4">
        <f>IF('True_Odds_Calculator_2-way'!A22="","",'True_Odds_Calculator_2-way'!A22)</f>
        <v>2.21</v>
      </c>
      <c r="B21" s="4">
        <f>IF('True_Odds_Calculator_2-way'!B22="","",'True_Odds_Calculator_2-way'!B22)</f>
        <v>1.71</v>
      </c>
      <c r="C21" s="4">
        <f t="shared" si="0"/>
        <v>3.7284009420232245E-2</v>
      </c>
      <c r="D21" s="4">
        <f t="shared" si="2"/>
        <v>2.3049617273032235</v>
      </c>
      <c r="E21" s="4">
        <f t="shared" si="3"/>
        <v>1.7663059989250076</v>
      </c>
      <c r="G21" s="4">
        <f t="shared" si="1"/>
        <v>1.0372840094202322</v>
      </c>
    </row>
    <row r="22" spans="1:7" x14ac:dyDescent="0.2">
      <c r="A22" s="4">
        <f>IF('True_Odds_Calculator_2-way'!A23="","",'True_Odds_Calculator_2-way'!A23)</f>
        <v>2.2200000000000002</v>
      </c>
      <c r="B22" s="4">
        <f>IF('True_Odds_Calculator_2-way'!B23="","",'True_Odds_Calculator_2-way'!B23)</f>
        <v>1.7</v>
      </c>
      <c r="C22" s="4">
        <f t="shared" si="0"/>
        <v>3.868574456809748E-2</v>
      </c>
      <c r="D22" s="4">
        <f t="shared" si="2"/>
        <v>2.3196066379840201</v>
      </c>
      <c r="E22" s="4">
        <f t="shared" si="3"/>
        <v>1.7578015836050302</v>
      </c>
      <c r="G22" s="4">
        <f t="shared" si="1"/>
        <v>1.0386857445680975</v>
      </c>
    </row>
    <row r="23" spans="1:7" x14ac:dyDescent="0.2">
      <c r="A23" s="4">
        <f>IF('True_Odds_Calculator_2-way'!A24="","",'True_Odds_Calculator_2-way'!A24)</f>
        <v>2.1</v>
      </c>
      <c r="B23" s="4">
        <f>IF('True_Odds_Calculator_2-way'!B24="","",'True_Odds_Calculator_2-way'!B24)</f>
        <v>1.78</v>
      </c>
      <c r="C23" s="4">
        <f t="shared" si="0"/>
        <v>3.7988228999465079E-2</v>
      </c>
      <c r="D23" s="4">
        <f t="shared" si="2"/>
        <v>2.1872440023405506</v>
      </c>
      <c r="E23" s="4">
        <f t="shared" si="3"/>
        <v>1.8422868408082802</v>
      </c>
      <c r="G23" s="4">
        <f t="shared" si="1"/>
        <v>1.0379882289994651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1.67</v>
      </c>
      <c r="C24" s="4">
        <f t="shared" si="0"/>
        <v>3.7398886437651102E-2</v>
      </c>
      <c r="D24" s="4">
        <f t="shared" si="2"/>
        <v>2.3815361521140859</v>
      </c>
      <c r="E24" s="4">
        <f t="shared" si="3"/>
        <v>1.723831944947483</v>
      </c>
      <c r="G24" s="4">
        <f t="shared" si="1"/>
        <v>1.0373988864376511</v>
      </c>
    </row>
    <row r="25" spans="1:7" x14ac:dyDescent="0.2">
      <c r="A25" s="4">
        <f>IF('True_Odds_Calculator_2-way'!A26="","",'True_Odds_Calculator_2-way'!A26)</f>
        <v>2.27</v>
      </c>
      <c r="B25" s="4">
        <f>IF('True_Odds_Calculator_2-way'!B26="","",'True_Odds_Calculator_2-way'!B26)</f>
        <v>1.67</v>
      </c>
      <c r="C25" s="4">
        <f t="shared" si="0"/>
        <v>3.9331029570814469E-2</v>
      </c>
      <c r="D25" s="4">
        <f t="shared" si="2"/>
        <v>2.3760694474913038</v>
      </c>
      <c r="E25" s="4">
        <f t="shared" si="3"/>
        <v>1.7267075087111983</v>
      </c>
      <c r="G25" s="4">
        <f t="shared" si="1"/>
        <v>1.0393310295708145</v>
      </c>
    </row>
    <row r="26" spans="1:7" x14ac:dyDescent="0.2">
      <c r="A26" s="4">
        <f>IF('True_Odds_Calculator_2-way'!A27="","",'True_Odds_Calculator_2-way'!A27)</f>
        <v>2.4300000000000002</v>
      </c>
      <c r="B26" s="4">
        <f>IF('True_Odds_Calculator_2-way'!B27="","",'True_Odds_Calculator_2-way'!B27)</f>
        <v>1.57</v>
      </c>
      <c r="C26" s="4">
        <f t="shared" si="0"/>
        <v>4.846530890409162E-2</v>
      </c>
      <c r="D26" s="4">
        <f t="shared" si="2"/>
        <v>2.5820446008595312</v>
      </c>
      <c r="E26" s="4">
        <f t="shared" si="3"/>
        <v>1.6320934311565529</v>
      </c>
      <c r="G26" s="4">
        <f t="shared" si="1"/>
        <v>1.0484653089040916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2.4700000000000002</v>
      </c>
      <c r="C27" s="4">
        <f t="shared" si="0"/>
        <v>4.5883940620782715E-2</v>
      </c>
      <c r="D27" s="4">
        <f t="shared" si="2"/>
        <v>1.6179039301310043</v>
      </c>
      <c r="E27" s="4">
        <f t="shared" si="3"/>
        <v>2.6183745583038869</v>
      </c>
      <c r="G27" s="4">
        <f t="shared" si="1"/>
        <v>1.0458839406207827</v>
      </c>
    </row>
    <row r="28" spans="1:7" x14ac:dyDescent="0.2">
      <c r="A28" s="4">
        <f>IF('True_Odds_Calculator_2-way'!A29="","",'True_Odds_Calculator_2-way'!A29)</f>
        <v>1.76</v>
      </c>
      <c r="B28" s="4">
        <f>IF('True_Odds_Calculator_2-way'!B29="","",'True_Odds_Calculator_2-way'!B29)</f>
        <v>2.09</v>
      </c>
      <c r="C28" s="4">
        <f t="shared" si="0"/>
        <v>4.6650717703349276E-2</v>
      </c>
      <c r="D28" s="4">
        <f t="shared" si="2"/>
        <v>1.8353457738748626</v>
      </c>
      <c r="E28" s="4">
        <f t="shared" si="3"/>
        <v>2.1971090670170828</v>
      </c>
      <c r="G28" s="4">
        <f t="shared" si="1"/>
        <v>1.0466507177033493</v>
      </c>
    </row>
    <row r="29" spans="1:7" x14ac:dyDescent="0.2">
      <c r="A29" s="4">
        <f>IF('True_Odds_Calculator_2-way'!A30="","",'True_Odds_Calculator_2-way'!A30)</f>
        <v>1.74</v>
      </c>
      <c r="B29" s="4">
        <f>IF('True_Odds_Calculator_2-way'!B30="","",'True_Odds_Calculator_2-way'!B30)</f>
        <v>2.12</v>
      </c>
      <c r="C29" s="4">
        <f t="shared" si="0"/>
        <v>4.6410756885707949E-2</v>
      </c>
      <c r="D29" s="4">
        <f t="shared" si="2"/>
        <v>1.8132127408572549</v>
      </c>
      <c r="E29" s="4">
        <f t="shared" si="3"/>
        <v>2.2296905222437133</v>
      </c>
      <c r="G29" s="4">
        <f t="shared" si="1"/>
        <v>1.0464107568857079</v>
      </c>
    </row>
    <row r="30" spans="1:7" x14ac:dyDescent="0.2">
      <c r="A30" s="4">
        <f>IF('True_Odds_Calculator_2-way'!A31="","",'True_Odds_Calculator_2-way'!A31)</f>
        <v>1.88</v>
      </c>
      <c r="B30" s="4">
        <f>IF('True_Odds_Calculator_2-way'!B31="","",'True_Odds_Calculator_2-way'!B31)</f>
        <v>1.94</v>
      </c>
      <c r="C30" s="4">
        <f t="shared" si="0"/>
        <v>4.7378811142794408E-2</v>
      </c>
      <c r="D30" s="4">
        <f t="shared" si="2"/>
        <v>1.9676305567544234</v>
      </c>
      <c r="E30" s="4">
        <f t="shared" si="3"/>
        <v>2.033452274754683</v>
      </c>
      <c r="G30" s="4">
        <f t="shared" si="1"/>
        <v>1.0473788111427944</v>
      </c>
    </row>
    <row r="31" spans="1:7" x14ac:dyDescent="0.2">
      <c r="A31" s="4">
        <f>IF('True_Odds_Calculator_2-way'!A32="","",'True_Odds_Calculator_2-way'!A32)</f>
        <v>1.69</v>
      </c>
      <c r="B31" s="4">
        <f>IF('True_Odds_Calculator_2-way'!B32="","",'True_Odds_Calculator_2-way'!B32)</f>
        <v>2.2000000000000002</v>
      </c>
      <c r="C31" s="4">
        <f t="shared" si="0"/>
        <v>4.6261430876815446E-2</v>
      </c>
      <c r="D31" s="4">
        <f t="shared" si="2"/>
        <v>1.7587511825922422</v>
      </c>
      <c r="E31" s="4">
        <f t="shared" si="3"/>
        <v>2.3179551122194515</v>
      </c>
      <c r="G31" s="4">
        <f t="shared" si="1"/>
        <v>1.0462614308768154</v>
      </c>
    </row>
    <row r="32" spans="1:7" x14ac:dyDescent="0.2">
      <c r="A32" s="4">
        <f>IF('True_Odds_Calculator_2-way'!A33="","",'True_Odds_Calculator_2-way'!A33)</f>
        <v>1.94</v>
      </c>
      <c r="B32" s="4">
        <f>IF('True_Odds_Calculator_2-way'!B33="","",'True_Odds_Calculator_2-way'!B33)</f>
        <v>1.89</v>
      </c>
      <c r="C32" s="4">
        <f t="shared" si="0"/>
        <v>4.4564446626302434E-2</v>
      </c>
      <c r="D32" s="4">
        <f t="shared" si="2"/>
        <v>2.0276502792678208</v>
      </c>
      <c r="E32" s="4">
        <f t="shared" si="3"/>
        <v>1.9730936877791532</v>
      </c>
      <c r="G32" s="4">
        <f t="shared" si="1"/>
        <v>1.0445644466263024</v>
      </c>
    </row>
    <row r="33" spans="1:7" x14ac:dyDescent="0.2">
      <c r="A33" s="4">
        <f>IF('True_Odds_Calculator_2-way'!A34="","",'True_Odds_Calculator_2-way'!A34)</f>
        <v>1.94</v>
      </c>
      <c r="B33" s="4">
        <f>IF('True_Odds_Calculator_2-way'!B34="","",'True_Odds_Calculator_2-way'!B34)</f>
        <v>1.89</v>
      </c>
      <c r="C33" s="4">
        <f t="shared" si="0"/>
        <v>4.4564446626302434E-2</v>
      </c>
      <c r="D33" s="4">
        <f t="shared" si="2"/>
        <v>2.0276502792678208</v>
      </c>
      <c r="E33" s="4">
        <f t="shared" si="3"/>
        <v>1.9730936877791532</v>
      </c>
      <c r="G33" s="4">
        <f t="shared" si="1"/>
        <v>1.0445644466263024</v>
      </c>
    </row>
    <row r="34" spans="1:7" x14ac:dyDescent="0.2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1.79</v>
      </c>
      <c r="C34" s="4">
        <f t="shared" si="0"/>
        <v>4.6464095925875526E-2</v>
      </c>
      <c r="D34" s="4">
        <f t="shared" si="2"/>
        <v>2.1525150315295498</v>
      </c>
      <c r="E34" s="4">
        <f t="shared" si="3"/>
        <v>1.8676676421936633</v>
      </c>
      <c r="G34" s="4">
        <f t="shared" si="1"/>
        <v>1.0464640959258755</v>
      </c>
    </row>
    <row r="35" spans="1:7" x14ac:dyDescent="0.2">
      <c r="A35" s="4">
        <f>IF('True_Odds_Calculator_2-way'!A36="","",'True_Odds_Calculator_2-way'!A36)</f>
        <v>1.97</v>
      </c>
      <c r="B35" s="4">
        <f>IF('True_Odds_Calculator_2-way'!B36="","",'True_Odds_Calculator_2-way'!B36)</f>
        <v>1.87</v>
      </c>
      <c r="C35" s="4">
        <f t="shared" si="0"/>
        <v>4.2373571486739481E-2</v>
      </c>
      <c r="D35" s="4">
        <f t="shared" si="2"/>
        <v>2.0558051284913081</v>
      </c>
      <c r="E35" s="4">
        <f t="shared" si="3"/>
        <v>1.9471444805623825</v>
      </c>
      <c r="G35" s="4">
        <f t="shared" si="1"/>
        <v>1.0423735714867395</v>
      </c>
    </row>
    <row r="36" spans="1:7" x14ac:dyDescent="0.2">
      <c r="A36" s="4">
        <f>IF('True_Odds_Calculator_2-way'!A37="","",'True_Odds_Calculator_2-way'!A37)</f>
        <v>1.87</v>
      </c>
      <c r="B36" s="4">
        <f>IF('True_Odds_Calculator_2-way'!B37="","",'True_Odds_Calculator_2-way'!B37)</f>
        <v>1.97</v>
      </c>
      <c r="C36" s="4">
        <f t="shared" si="0"/>
        <v>4.2373571486739481E-2</v>
      </c>
      <c r="D36" s="4">
        <f t="shared" si="2"/>
        <v>1.9471444805623825</v>
      </c>
      <c r="E36" s="4">
        <f t="shared" si="3"/>
        <v>2.0558051284913081</v>
      </c>
      <c r="G36" s="4">
        <f t="shared" si="1"/>
        <v>1.0423735714867395</v>
      </c>
    </row>
    <row r="37" spans="1:7" x14ac:dyDescent="0.2">
      <c r="A37" s="4">
        <f>IF('True_Odds_Calculator_2-way'!A38="","",'True_Odds_Calculator_2-way'!A38)</f>
        <v>2.44</v>
      </c>
      <c r="B37" s="4">
        <f>IF('True_Odds_Calculator_2-way'!B38="","",'True_Odds_Calculator_2-way'!B38)</f>
        <v>1.57</v>
      </c>
      <c r="C37" s="4">
        <f t="shared" si="0"/>
        <v>4.6778740733006252E-2</v>
      </c>
      <c r="D37" s="4">
        <f t="shared" si="2"/>
        <v>2.5876790056741421</v>
      </c>
      <c r="E37" s="4">
        <f t="shared" si="3"/>
        <v>1.6298502382573181</v>
      </c>
      <c r="G37" s="4">
        <f t="shared" si="1"/>
        <v>1.0467787407330063</v>
      </c>
    </row>
    <row r="38" spans="1:7" x14ac:dyDescent="0.2">
      <c r="A38" s="4">
        <f>IF('True_Odds_Calculator_2-way'!A39="","",'True_Odds_Calculator_2-way'!A39)</f>
        <v>2.2000000000000002</v>
      </c>
      <c r="B38" s="4">
        <f>IF('True_Odds_Calculator_2-way'!B39="","",'True_Odds_Calculator_2-way'!B39)</f>
        <v>1.68</v>
      </c>
      <c r="C38" s="4">
        <f t="shared" si="0"/>
        <v>4.9783549783549708E-2</v>
      </c>
      <c r="D38" s="4">
        <f t="shared" si="2"/>
        <v>2.327455919395466</v>
      </c>
      <c r="E38" s="4">
        <f t="shared" si="3"/>
        <v>1.7533206831119543</v>
      </c>
      <c r="G38" s="4">
        <f t="shared" si="1"/>
        <v>1.0497835497835497</v>
      </c>
    </row>
    <row r="39" spans="1:7" x14ac:dyDescent="0.2">
      <c r="A39" s="4">
        <f>IF('True_Odds_Calculator_2-way'!A40="","",'True_Odds_Calculator_2-way'!A40)</f>
        <v>1.78</v>
      </c>
      <c r="B39" s="4">
        <f>IF('True_Odds_Calculator_2-way'!B40="","",'True_Odds_Calculator_2-way'!B40)</f>
        <v>2.14</v>
      </c>
      <c r="C39" s="4">
        <f t="shared" si="0"/>
        <v>2.908747243515708E-2</v>
      </c>
      <c r="D39" s="4">
        <f t="shared" si="2"/>
        <v>1.8273049985608751</v>
      </c>
      <c r="E39" s="4">
        <f t="shared" si="3"/>
        <v>2.2087440565928333</v>
      </c>
      <c r="G39" s="4">
        <f t="shared" si="1"/>
        <v>1.0290874724351571</v>
      </c>
    </row>
    <row r="40" spans="1:7" x14ac:dyDescent="0.2">
      <c r="A40" s="4">
        <f>IF('True_Odds_Calculator_2-way'!A41="","",'True_Odds_Calculator_2-way'!A41)</f>
        <v>2.0099999999999998</v>
      </c>
      <c r="B40" s="4">
        <f>IF('True_Odds_Calculator_2-way'!B41="","",'True_Odds_Calculator_2-way'!B41)</f>
        <v>1.9</v>
      </c>
      <c r="C40" s="4">
        <f t="shared" si="0"/>
        <v>2.3828227284629522E-2</v>
      </c>
      <c r="D40" s="4">
        <f t="shared" si="2"/>
        <v>2.05931517929361</v>
      </c>
      <c r="E40" s="4">
        <f t="shared" si="3"/>
        <v>1.9440061084245355</v>
      </c>
      <c r="G40" s="4">
        <f t="shared" si="1"/>
        <v>1.0238282272846295</v>
      </c>
    </row>
    <row r="41" spans="1:7" x14ac:dyDescent="0.2">
      <c r="A41" s="4">
        <f>IF('True_Odds_Calculator_2-way'!A42="","",'True_Odds_Calculator_2-way'!A42)</f>
        <v>1.69</v>
      </c>
      <c r="B41" s="4">
        <f>IF('True_Odds_Calculator_2-way'!B42="","",'True_Odds_Calculator_2-way'!B42)</f>
        <v>2.29</v>
      </c>
      <c r="C41" s="4">
        <f t="shared" si="0"/>
        <v>2.8397199038784571E-2</v>
      </c>
      <c r="D41" s="4">
        <f t="shared" si="2"/>
        <v>1.7315496297621977</v>
      </c>
      <c r="E41" s="4">
        <f t="shared" si="3"/>
        <v>2.3669612550074923</v>
      </c>
      <c r="G41" s="4">
        <f t="shared" si="1"/>
        <v>1.0283971990387846</v>
      </c>
    </row>
    <row r="42" spans="1:7" x14ac:dyDescent="0.2">
      <c r="A42" s="4">
        <f>IF('True_Odds_Calculator_2-way'!A43="","",'True_Odds_Calculator_2-way'!A43)</f>
        <v>1.79</v>
      </c>
      <c r="B42" s="4">
        <f>IF('True_Odds_Calculator_2-way'!B43="","",'True_Odds_Calculator_2-way'!B43)</f>
        <v>2.11</v>
      </c>
      <c r="C42" s="4">
        <f t="shared" si="0"/>
        <v>3.2592867166194583E-2</v>
      </c>
      <c r="D42" s="4">
        <f t="shared" si="2"/>
        <v>1.8437843247333352</v>
      </c>
      <c r="E42" s="4">
        <f t="shared" si="3"/>
        <v>2.1851369724319478</v>
      </c>
      <c r="G42" s="4">
        <f t="shared" si="1"/>
        <v>1.0325928671661946</v>
      </c>
    </row>
    <row r="43" spans="1:7" x14ac:dyDescent="0.2">
      <c r="A43" s="4">
        <f>IF('True_Odds_Calculator_2-way'!A44="","",'True_Odds_Calculator_2-way'!A44)</f>
        <v>1.64</v>
      </c>
      <c r="B43" s="4">
        <f>IF('True_Odds_Calculator_2-way'!B44="","",'True_Odds_Calculator_2-way'!B44)</f>
        <v>2.36</v>
      </c>
      <c r="C43" s="4">
        <f t="shared" si="0"/>
        <v>3.3484911120297722E-2</v>
      </c>
      <c r="D43" s="4">
        <f t="shared" si="2"/>
        <v>1.6863018473335656</v>
      </c>
      <c r="E43" s="4">
        <f t="shared" si="3"/>
        <v>2.4570848146267141</v>
      </c>
      <c r="G43" s="4">
        <f t="shared" si="1"/>
        <v>1.0334849111202977</v>
      </c>
    </row>
    <row r="44" spans="1:7" x14ac:dyDescent="0.2">
      <c r="A44" s="4">
        <f>IF('True_Odds_Calculator_2-way'!A45="","",'True_Odds_Calculator_2-way'!A45)</f>
        <v>1.81</v>
      </c>
      <c r="B44" s="4">
        <f>IF('True_Odds_Calculator_2-way'!B45="","",'True_Odds_Calculator_2-way'!B45)</f>
        <v>2.09</v>
      </c>
      <c r="C44" s="4">
        <f t="shared" si="0"/>
        <v>3.0955087366835166E-2</v>
      </c>
      <c r="D44" s="4">
        <f t="shared" si="2"/>
        <v>1.8621674173619833</v>
      </c>
      <c r="E44" s="4">
        <f t="shared" si="3"/>
        <v>2.159867538325388</v>
      </c>
      <c r="G44" s="4">
        <f t="shared" si="1"/>
        <v>1.0309550873668352</v>
      </c>
    </row>
    <row r="45" spans="1:7" x14ac:dyDescent="0.2">
      <c r="A45" s="4">
        <f>IF('True_Odds_Calculator_2-way'!A46="","",'True_Odds_Calculator_2-way'!A46)</f>
        <v>1.5</v>
      </c>
      <c r="B45" s="4">
        <f>IF('True_Odds_Calculator_2-way'!B46="","",'True_Odds_Calculator_2-way'!B46)</f>
        <v>2.65</v>
      </c>
      <c r="C45" s="4">
        <f t="shared" si="0"/>
        <v>4.4025157232704393E-2</v>
      </c>
      <c r="D45" s="4">
        <f t="shared" si="2"/>
        <v>1.5512195121951218</v>
      </c>
      <c r="E45" s="4">
        <f t="shared" si="3"/>
        <v>2.8141592920353982</v>
      </c>
      <c r="G45" s="4">
        <f t="shared" si="1"/>
        <v>1.0440251572327044</v>
      </c>
    </row>
    <row r="46" spans="1:7" x14ac:dyDescent="0.2">
      <c r="A46" s="4">
        <f>IF('True_Odds_Calculator_2-way'!A47="","",'True_Odds_Calculator_2-way'!A47)</f>
        <v>2.13</v>
      </c>
      <c r="B46" s="4">
        <f>IF('True_Odds_Calculator_2-way'!B47="","",'True_Odds_Calculator_2-way'!B47)</f>
        <v>1.77</v>
      </c>
      <c r="C46" s="4">
        <f t="shared" si="0"/>
        <v>3.4455319487546765E-2</v>
      </c>
      <c r="D46" s="4">
        <f t="shared" si="2"/>
        <v>2.2111375032990233</v>
      </c>
      <c r="E46" s="4">
        <f t="shared" si="3"/>
        <v>1.8256700806275876</v>
      </c>
      <c r="G46" s="4">
        <f t="shared" si="1"/>
        <v>1.0344553194875468</v>
      </c>
    </row>
    <row r="47" spans="1:7" x14ac:dyDescent="0.2">
      <c r="A47" s="4">
        <f>IF('True_Odds_Calculator_2-way'!A48="","",'True_Odds_Calculator_2-way'!A48)</f>
        <v>2.4</v>
      </c>
      <c r="B47" s="4">
        <f>IF('True_Odds_Calculator_2-way'!B48="","",'True_Odds_Calculator_2-way'!B48)</f>
        <v>1.62</v>
      </c>
      <c r="C47" s="4">
        <f t="shared" si="0"/>
        <v>3.3950617283950546E-2</v>
      </c>
      <c r="D47" s="4">
        <f t="shared" si="2"/>
        <v>2.5019305019305014</v>
      </c>
      <c r="E47" s="4">
        <f t="shared" si="3"/>
        <v>1.6658097686375322</v>
      </c>
      <c r="G47" s="4">
        <f t="shared" si="1"/>
        <v>1.0339506172839505</v>
      </c>
    </row>
    <row r="48" spans="1:7" x14ac:dyDescent="0.2">
      <c r="A48" s="4">
        <f>IF('True_Odds_Calculator_2-way'!A49="","",'True_Odds_Calculator_2-way'!A49)</f>
        <v>1.91</v>
      </c>
      <c r="B48" s="4">
        <f>IF('True_Odds_Calculator_2-way'!B49="","",'True_Odds_Calculator_2-way'!B49)</f>
        <v>1.98</v>
      </c>
      <c r="C48" s="4">
        <f t="shared" si="0"/>
        <v>2.861071447458885E-2</v>
      </c>
      <c r="D48" s="4">
        <f t="shared" si="2"/>
        <v>1.9636533568721115</v>
      </c>
      <c r="E48" s="4">
        <f t="shared" si="3"/>
        <v>2.0377175494369308</v>
      </c>
      <c r="G48" s="4">
        <f t="shared" si="1"/>
        <v>1.0286107144745888</v>
      </c>
    </row>
    <row r="49" spans="1:7" x14ac:dyDescent="0.2">
      <c r="A49" s="4">
        <f>IF('True_Odds_Calculator_2-way'!A50="","",'True_Odds_Calculator_2-way'!A50)</f>
        <v>2.02</v>
      </c>
      <c r="B49" s="4">
        <f>IF('True_Odds_Calculator_2-way'!B50="","",'True_Odds_Calculator_2-way'!B50)</f>
        <v>1.87</v>
      </c>
      <c r="C49" s="4">
        <f t="shared" si="0"/>
        <v>2.9808863239265015E-2</v>
      </c>
      <c r="D49" s="4">
        <f t="shared" si="2"/>
        <v>2.082703865027292</v>
      </c>
      <c r="E49" s="4">
        <f t="shared" si="3"/>
        <v>1.9236135865967305</v>
      </c>
      <c r="G49" s="4">
        <f t="shared" si="1"/>
        <v>1.029808863239265</v>
      </c>
    </row>
    <row r="50" spans="1:7" x14ac:dyDescent="0.2">
      <c r="A50" s="4">
        <f>IF('True_Odds_Calculator_2-way'!A51="","",'True_Odds_Calculator_2-way'!A51)</f>
        <v>1.31</v>
      </c>
      <c r="B50" s="4">
        <f>IF('True_Odds_Calculator_2-way'!B51="","",'True_Odds_Calculator_2-way'!B51)</f>
        <v>3.49</v>
      </c>
      <c r="C50" s="4">
        <f t="shared" si="0"/>
        <v>4.989172991535229E-2</v>
      </c>
      <c r="D50" s="4">
        <f t="shared" si="2"/>
        <v>1.3542558390971431</v>
      </c>
      <c r="E50" s="4">
        <f t="shared" si="3"/>
        <v>3.8228186797106889</v>
      </c>
      <c r="G50" s="4">
        <f t="shared" si="1"/>
        <v>1.0498917299153523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1.93</v>
      </c>
      <c r="C52" s="4">
        <f t="shared" si="0"/>
        <v>3.0955227846419575E-2</v>
      </c>
      <c r="D52" s="4">
        <f t="shared" si="2"/>
        <v>2.0106851876586083</v>
      </c>
      <c r="E52" s="4">
        <f t="shared" si="3"/>
        <v>1.9894277785119598</v>
      </c>
      <c r="G52" s="4">
        <f t="shared" si="1"/>
        <v>1.0309552278464196</v>
      </c>
    </row>
    <row r="53" spans="1:7" x14ac:dyDescent="0.2">
      <c r="A53" s="4">
        <f>IF('True_Odds_Calculator_2-way'!A54="","",'True_Odds_Calculator_2-way'!A54)</f>
        <v>2.14</v>
      </c>
      <c r="B53" s="4">
        <f>IF('True_Odds_Calculator_2-way'!B54="","",'True_Odds_Calculator_2-way'!B54)</f>
        <v>1.72</v>
      </c>
      <c r="C53" s="4">
        <f t="shared" si="0"/>
        <v>4.8685068463377501E-2</v>
      </c>
      <c r="D53" s="4">
        <f t="shared" si="2"/>
        <v>2.2576054955839058</v>
      </c>
      <c r="E53" s="4">
        <f t="shared" si="3"/>
        <v>1.7951619196254389</v>
      </c>
      <c r="G53" s="4">
        <f t="shared" si="1"/>
        <v>1.0486850684633775</v>
      </c>
    </row>
    <row r="54" spans="1:7" x14ac:dyDescent="0.2">
      <c r="A54" s="4">
        <f>IF('True_Odds_Calculator_2-way'!A55="","",'True_Odds_Calculator_2-way'!A55)</f>
        <v>1.69</v>
      </c>
      <c r="B54" s="4">
        <f>IF('True_Odds_Calculator_2-way'!B55="","",'True_Odds_Calculator_2-way'!B55)</f>
        <v>2.19</v>
      </c>
      <c r="C54" s="4">
        <f t="shared" si="0"/>
        <v>4.8336980897571102E-2</v>
      </c>
      <c r="D54" s="4">
        <f t="shared" si="2"/>
        <v>1.7619671038537528</v>
      </c>
      <c r="E54" s="4">
        <f t="shared" si="3"/>
        <v>2.3123926150385805</v>
      </c>
      <c r="G54" s="4">
        <f t="shared" si="1"/>
        <v>1.0483369808975711</v>
      </c>
    </row>
    <row r="55" spans="1:7" x14ac:dyDescent="0.2">
      <c r="A55" s="4">
        <f>IF('True_Odds_Calculator_2-way'!A56="","",'True_Odds_Calculator_2-way'!A56)</f>
        <v>1.73</v>
      </c>
      <c r="B55" s="4">
        <f>IF('True_Odds_Calculator_2-way'!B56="","",'True_Odds_Calculator_2-way'!B56)</f>
        <v>2.13</v>
      </c>
      <c r="C55" s="4">
        <f t="shared" si="0"/>
        <v>4.7518250156042274E-2</v>
      </c>
      <c r="D55" s="4">
        <f t="shared" si="2"/>
        <v>1.8041567725036107</v>
      </c>
      <c r="E55" s="4">
        <f t="shared" si="3"/>
        <v>2.243538616091814</v>
      </c>
      <c r="G55" s="4">
        <f t="shared" si="1"/>
        <v>1.0475182501560423</v>
      </c>
    </row>
    <row r="56" spans="1:7" x14ac:dyDescent="0.2">
      <c r="A56" s="4">
        <f>IF('True_Odds_Calculator_2-way'!A57="","",'True_Odds_Calculator_2-way'!A57)</f>
        <v>1.91</v>
      </c>
      <c r="B56" s="4">
        <f>IF('True_Odds_Calculator_2-way'!B57="","",'True_Odds_Calculator_2-way'!B57)</f>
        <v>1.93</v>
      </c>
      <c r="C56" s="4">
        <f t="shared" si="0"/>
        <v>4.1694924449990456E-2</v>
      </c>
      <c r="D56" s="4">
        <f t="shared" si="2"/>
        <v>1.9892075654965866</v>
      </c>
      <c r="E56" s="4">
        <f t="shared" si="3"/>
        <v>2.0109101819272834</v>
      </c>
      <c r="G56" s="4">
        <f t="shared" si="1"/>
        <v>1.0416949244499905</v>
      </c>
    </row>
    <row r="57" spans="1:7" x14ac:dyDescent="0.2">
      <c r="A57" s="4">
        <f>IF('True_Odds_Calculator_2-way'!A58="","",'True_Odds_Calculator_2-way'!A58)</f>
        <v>1.76</v>
      </c>
      <c r="B57" s="4">
        <f>IF('True_Odds_Calculator_2-way'!B58="","",'True_Odds_Calculator_2-way'!B58)</f>
        <v>2.0099999999999998</v>
      </c>
      <c r="C57" s="4">
        <f t="shared" si="0"/>
        <v>6.5694255992763573E-2</v>
      </c>
      <c r="D57" s="4">
        <f t="shared" si="2"/>
        <v>1.867990284084909</v>
      </c>
      <c r="E57" s="4">
        <f t="shared" si="3"/>
        <v>2.1520866285436187</v>
      </c>
      <c r="G57" s="4">
        <f t="shared" si="1"/>
        <v>1.0656942559927636</v>
      </c>
    </row>
    <row r="58" spans="1:7" x14ac:dyDescent="0.2">
      <c r="A58" s="4">
        <f>IF('True_Odds_Calculator_2-way'!A59="","",'True_Odds_Calculator_2-way'!A59)</f>
        <v>1.72</v>
      </c>
      <c r="B58" s="4">
        <f>IF('True_Odds_Calculator_2-way'!B59="","",'True_Odds_Calculator_2-way'!B59)</f>
        <v>2.1</v>
      </c>
      <c r="C58" s="4">
        <f t="shared" si="0"/>
        <v>5.75858250276855E-2</v>
      </c>
      <c r="D58" s="4">
        <f t="shared" si="2"/>
        <v>1.8096192384769538</v>
      </c>
      <c r="E58" s="4">
        <f t="shared" si="3"/>
        <v>2.2351485148514851</v>
      </c>
      <c r="G58" s="4">
        <f t="shared" si="1"/>
        <v>1.0575858250276855</v>
      </c>
    </row>
    <row r="59" spans="1:7" x14ac:dyDescent="0.2">
      <c r="A59" s="4">
        <f>IF('True_Odds_Calculator_2-way'!A60="","",'True_Odds_Calculator_2-way'!A60)</f>
        <v>1.86</v>
      </c>
      <c r="B59" s="4">
        <f>IF('True_Odds_Calculator_2-way'!B60="","",'True_Odds_Calculator_2-way'!B60)</f>
        <v>1.96</v>
      </c>
      <c r="C59" s="4">
        <f t="shared" si="0"/>
        <v>4.7838490234803466E-2</v>
      </c>
      <c r="D59" s="4">
        <f t="shared" si="2"/>
        <v>1.9466040153780435</v>
      </c>
      <c r="E59" s="4">
        <f t="shared" si="3"/>
        <v>2.0564079422382671</v>
      </c>
      <c r="G59" s="4">
        <f t="shared" si="1"/>
        <v>1.0478384902348035</v>
      </c>
    </row>
    <row r="60" spans="1:7" x14ac:dyDescent="0.2">
      <c r="A60" s="4">
        <f>IF('True_Odds_Calculator_2-way'!A61="","",'True_Odds_Calculator_2-way'!A61)</f>
        <v>1.78</v>
      </c>
      <c r="B60" s="4">
        <f>IF('True_Odds_Calculator_2-way'!B61="","",'True_Odds_Calculator_2-way'!B61)</f>
        <v>2.0299999999999998</v>
      </c>
      <c r="C60" s="4">
        <f t="shared" si="0"/>
        <v>5.4408590247412514E-2</v>
      </c>
      <c r="D60" s="4">
        <f t="shared" si="2"/>
        <v>1.8705803178547395</v>
      </c>
      <c r="E60" s="4">
        <f t="shared" si="3"/>
        <v>2.1486590949634299</v>
      </c>
      <c r="G60" s="4">
        <f t="shared" si="1"/>
        <v>1.0544085902474125</v>
      </c>
    </row>
    <row r="61" spans="1:7" x14ac:dyDescent="0.2">
      <c r="A61" s="4">
        <f>IF('True_Odds_Calculator_2-way'!A62="","",'True_Odds_Calculator_2-way'!A62)</f>
        <v>1.78</v>
      </c>
      <c r="B61" s="4">
        <f>IF('True_Odds_Calculator_2-way'!B62="","",'True_Odds_Calculator_2-way'!B62)</f>
        <v>2.02</v>
      </c>
      <c r="C61" s="4">
        <f t="shared" si="0"/>
        <v>5.6847257759483849E-2</v>
      </c>
      <c r="D61" s="4">
        <f t="shared" si="2"/>
        <v>1.8748566065283139</v>
      </c>
      <c r="E61" s="4">
        <f t="shared" si="3"/>
        <v>2.1430444629872452</v>
      </c>
      <c r="G61" s="4">
        <f t="shared" si="1"/>
        <v>1.0568472577594838</v>
      </c>
    </row>
    <row r="62" spans="1:7" x14ac:dyDescent="0.2">
      <c r="A62" s="4">
        <f>IF('True_Odds_Calculator_2-way'!A63="","",'True_Odds_Calculator_2-way'!A63)</f>
        <v>1.79</v>
      </c>
      <c r="B62" s="4">
        <f>IF('True_Odds_Calculator_2-way'!B63="","",'True_Odds_Calculator_2-way'!B63)</f>
        <v>2.0099999999999998</v>
      </c>
      <c r="C62" s="4">
        <f t="shared" si="0"/>
        <v>5.6171655688040278E-2</v>
      </c>
      <c r="D62" s="4">
        <f t="shared" si="2"/>
        <v>1.8847533984651248</v>
      </c>
      <c r="E62" s="4">
        <f t="shared" si="3"/>
        <v>2.1302584445957544</v>
      </c>
      <c r="G62" s="4">
        <f t="shared" si="1"/>
        <v>1.0561716556880403</v>
      </c>
    </row>
    <row r="63" spans="1:7" x14ac:dyDescent="0.2">
      <c r="A63" s="4">
        <f>IF('True_Odds_Calculator_2-way'!A64="","",'True_Odds_Calculator_2-way'!A64)</f>
        <v>1.95</v>
      </c>
      <c r="B63" s="4">
        <f>IF('True_Odds_Calculator_2-way'!B64="","",'True_Odds_Calculator_2-way'!B64)</f>
        <v>1.87</v>
      </c>
      <c r="C63" s="4">
        <f t="shared" si="0"/>
        <v>4.7579871109282745E-2</v>
      </c>
      <c r="D63" s="4">
        <f t="shared" si="2"/>
        <v>2.0448619094350202</v>
      </c>
      <c r="E63" s="4">
        <f t="shared" si="3"/>
        <v>1.9570642694217093</v>
      </c>
      <c r="G63" s="4">
        <f t="shared" si="1"/>
        <v>1.0475798711092827</v>
      </c>
    </row>
    <row r="64" spans="1:7" x14ac:dyDescent="0.2">
      <c r="A64" s="4">
        <f>IF('True_Odds_Calculator_2-way'!A65="","",'True_Odds_Calculator_2-way'!A65)</f>
        <v>1.83</v>
      </c>
      <c r="B64" s="4">
        <f>IF('True_Odds_Calculator_2-way'!B65="","",'True_Odds_Calculator_2-way'!B65)</f>
        <v>2</v>
      </c>
      <c r="C64" s="4">
        <f t="shared" si="0"/>
        <v>4.644808743169393E-2</v>
      </c>
      <c r="D64" s="4">
        <f t="shared" si="2"/>
        <v>1.9112271540469974</v>
      </c>
      <c r="E64" s="4">
        <f t="shared" si="3"/>
        <v>2.0974212034383952</v>
      </c>
      <c r="G64" s="4">
        <f t="shared" si="1"/>
        <v>1.0464480874316939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2.27</v>
      </c>
      <c r="C65" s="4">
        <f t="shared" si="0"/>
        <v>6.5528634361233351E-2</v>
      </c>
      <c r="D65" s="4">
        <f t="shared" si="2"/>
        <v>1.6885169688516968</v>
      </c>
      <c r="E65" s="4">
        <f t="shared" si="3"/>
        <v>2.4523970290344357</v>
      </c>
      <c r="G65" s="4">
        <f t="shared" si="1"/>
        <v>1.0655286343612334</v>
      </c>
    </row>
    <row r="66" spans="1:7" x14ac:dyDescent="0.2">
      <c r="A66" s="4">
        <f>IF('True_Odds_Calculator_2-way'!A67="","",'True_Odds_Calculator_2-way'!A67)</f>
        <v>1.62</v>
      </c>
      <c r="B66" s="4">
        <f>IF('True_Odds_Calculator_2-way'!B67="","",'True_Odds_Calculator_2-way'!B67)</f>
        <v>2.23</v>
      </c>
      <c r="C66" s="4">
        <f t="shared" ref="C66:C129" si="4">IF(A66="","",((1/A66)+(1/B66))-1)</f>
        <v>6.571444389082659E-2</v>
      </c>
      <c r="D66" s="4">
        <f t="shared" si="2"/>
        <v>1.7110784824515701</v>
      </c>
      <c r="E66" s="4">
        <f t="shared" si="3"/>
        <v>2.4063145274095787</v>
      </c>
      <c r="G66" s="4">
        <f t="shared" ref="G66:G129" si="5">IF(A66="","",C66+1)</f>
        <v>1.0657144438908266</v>
      </c>
    </row>
    <row r="67" spans="1:7" x14ac:dyDescent="0.2">
      <c r="A67" s="4">
        <f>IF('True_Odds_Calculator_2-way'!A68="","",'True_Odds_Calculator_2-way'!A68)</f>
        <v>1.69</v>
      </c>
      <c r="B67" s="4">
        <f>IF('True_Odds_Calculator_2-way'!B68="","",'True_Odds_Calculator_2-way'!B68)</f>
        <v>2.29</v>
      </c>
      <c r="C67" s="4">
        <f t="shared" si="4"/>
        <v>2.8397199038784571E-2</v>
      </c>
      <c r="D67" s="4">
        <f t="shared" ref="D67:D130" si="6">IF(A67="","",(2*A67)/(2-($C67*A67)))</f>
        <v>1.7315496297621977</v>
      </c>
      <c r="E67" s="4">
        <f t="shared" ref="E67:E130" si="7">IF(B67="","",(2*B67)/(2-($C67*B67)))</f>
        <v>2.3669612550074923</v>
      </c>
      <c r="G67" s="4">
        <f t="shared" si="5"/>
        <v>1.0283971990387846</v>
      </c>
    </row>
    <row r="68" spans="1:7" x14ac:dyDescent="0.2">
      <c r="A68" s="4">
        <f>IF('True_Odds_Calculator_2-way'!A69="","",'True_Odds_Calculator_2-way'!A69)</f>
        <v>2.44</v>
      </c>
      <c r="B68" s="4">
        <f>IF('True_Odds_Calculator_2-way'!B69="","",'True_Odds_Calculator_2-way'!B69)</f>
        <v>1.62</v>
      </c>
      <c r="C68" s="4">
        <f t="shared" si="4"/>
        <v>2.7120016191054308E-2</v>
      </c>
      <c r="D68" s="4">
        <f t="shared" si="6"/>
        <v>2.5234933605720116</v>
      </c>
      <c r="E68" s="4">
        <f t="shared" si="7"/>
        <v>1.6563861884009385</v>
      </c>
      <c r="G68" s="4">
        <f t="shared" si="5"/>
        <v>1.0271200161910543</v>
      </c>
    </row>
    <row r="69" spans="1:7" x14ac:dyDescent="0.2">
      <c r="A69" s="4">
        <f>IF('True_Odds_Calculator_2-way'!A70="","",'True_Odds_Calculator_2-way'!A70)</f>
        <v>2.09</v>
      </c>
      <c r="B69" s="4">
        <f>IF('True_Odds_Calculator_2-way'!B70="","",'True_Odds_Calculator_2-way'!B70)</f>
        <v>1.81</v>
      </c>
      <c r="C69" s="4">
        <f t="shared" si="4"/>
        <v>3.0955087366835166E-2</v>
      </c>
      <c r="D69" s="4">
        <f t="shared" si="6"/>
        <v>2.159867538325388</v>
      </c>
      <c r="E69" s="4">
        <f t="shared" si="7"/>
        <v>1.8621674173619833</v>
      </c>
      <c r="G69" s="4">
        <f t="shared" si="5"/>
        <v>1.0309550873668352</v>
      </c>
    </row>
    <row r="70" spans="1:7" x14ac:dyDescent="0.2">
      <c r="A70" s="4">
        <f>IF('True_Odds_Calculator_2-way'!A71="","",'True_Odds_Calculator_2-way'!A71)</f>
        <v>2.93</v>
      </c>
      <c r="B70" s="4">
        <f>IF('True_Odds_Calculator_2-way'!B71="","",'True_Odds_Calculator_2-way'!B71)</f>
        <v>1.42</v>
      </c>
      <c r="C70" s="4">
        <f t="shared" si="4"/>
        <v>4.552228044032125E-2</v>
      </c>
      <c r="D70" s="4">
        <f t="shared" si="6"/>
        <v>3.1393646721497031</v>
      </c>
      <c r="E70" s="4">
        <f t="shared" si="7"/>
        <v>1.4674284908122597</v>
      </c>
      <c r="G70" s="4">
        <f t="shared" si="5"/>
        <v>1.0455222804403212</v>
      </c>
    </row>
    <row r="71" spans="1:7" x14ac:dyDescent="0.2">
      <c r="A71" s="4">
        <f>IF('True_Odds_Calculator_2-way'!A72="","",'True_Odds_Calculator_2-way'!A72)</f>
        <v>2.83</v>
      </c>
      <c r="B71" s="4">
        <f>IF('True_Odds_Calculator_2-way'!B72="","",'True_Odds_Calculator_2-way'!B72)</f>
        <v>1.46</v>
      </c>
      <c r="C71" s="4">
        <f t="shared" si="4"/>
        <v>3.8288397308678945E-2</v>
      </c>
      <c r="D71" s="4">
        <f t="shared" si="6"/>
        <v>2.9921065971467877</v>
      </c>
      <c r="E71" s="4">
        <f t="shared" si="7"/>
        <v>1.5019811697989749</v>
      </c>
      <c r="G71" s="4">
        <f t="shared" si="5"/>
        <v>1.0382883973086789</v>
      </c>
    </row>
    <row r="72" spans="1:7" x14ac:dyDescent="0.2">
      <c r="A72" s="4">
        <f>IF('True_Odds_Calculator_2-way'!A73="","",'True_Odds_Calculator_2-way'!A73)</f>
        <v>2.75</v>
      </c>
      <c r="B72" s="4">
        <f>IF('True_Odds_Calculator_2-way'!B73="","",'True_Odds_Calculator_2-way'!B73)</f>
        <v>1.48</v>
      </c>
      <c r="C72" s="4">
        <f t="shared" si="4"/>
        <v>3.9312039312039193E-2</v>
      </c>
      <c r="D72" s="4">
        <f t="shared" si="6"/>
        <v>2.907142857142857</v>
      </c>
      <c r="E72" s="4">
        <f t="shared" si="7"/>
        <v>1.5243445692883895</v>
      </c>
      <c r="G72" s="4">
        <f t="shared" si="5"/>
        <v>1.0393120393120392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1.91</v>
      </c>
      <c r="C73" s="4">
        <f t="shared" si="4"/>
        <v>2.861071447458885E-2</v>
      </c>
      <c r="D73" s="4">
        <f t="shared" si="6"/>
        <v>2.0377175494369308</v>
      </c>
      <c r="E73" s="4">
        <f t="shared" si="7"/>
        <v>1.9636533568721115</v>
      </c>
      <c r="G73" s="4">
        <f t="shared" si="5"/>
        <v>1.0286107144745888</v>
      </c>
    </row>
    <row r="74" spans="1:7" x14ac:dyDescent="0.2">
      <c r="A74" s="4">
        <f>IF('True_Odds_Calculator_2-way'!A75="","",'True_Odds_Calculator_2-way'!A75)</f>
        <v>1.47</v>
      </c>
      <c r="B74" s="4">
        <f>IF('True_Odds_Calculator_2-way'!B75="","",'True_Odds_Calculator_2-way'!B75)</f>
        <v>2.8</v>
      </c>
      <c r="C74" s="4">
        <f t="shared" si="4"/>
        <v>3.7414965986394488E-2</v>
      </c>
      <c r="D74" s="4">
        <f t="shared" si="6"/>
        <v>1.511568123393316</v>
      </c>
      <c r="E74" s="4">
        <f t="shared" si="7"/>
        <v>2.9547738693467331</v>
      </c>
      <c r="G74" s="4">
        <f t="shared" si="5"/>
        <v>1.0374149659863945</v>
      </c>
    </row>
    <row r="75" spans="1:7" x14ac:dyDescent="0.2">
      <c r="A75" s="4">
        <f>IF('True_Odds_Calculator_2-way'!A76="","",'True_Odds_Calculator_2-way'!A76)</f>
        <v>1.6</v>
      </c>
      <c r="B75" s="4">
        <f>IF('True_Odds_Calculator_2-way'!B76="","",'True_Odds_Calculator_2-way'!B76)</f>
        <v>2.38</v>
      </c>
      <c r="C75" s="4">
        <f t="shared" si="4"/>
        <v>4.5168067226890818E-2</v>
      </c>
      <c r="D75" s="4">
        <f t="shared" si="6"/>
        <v>1.65998256320837</v>
      </c>
      <c r="E75" s="4">
        <f t="shared" si="7"/>
        <v>2.5151915455746368</v>
      </c>
      <c r="G75" s="4">
        <f t="shared" si="5"/>
        <v>1.0451680672268908</v>
      </c>
    </row>
    <row r="76" spans="1:7" x14ac:dyDescent="0.2">
      <c r="A76" s="4">
        <f>IF('True_Odds_Calculator_2-way'!A77="","",'True_Odds_Calculator_2-way'!A77)</f>
        <v>1.56</v>
      </c>
      <c r="B76" s="4">
        <f>IF('True_Odds_Calculator_2-way'!B77="","",'True_Odds_Calculator_2-way'!B77)</f>
        <v>2.4500000000000002</v>
      </c>
      <c r="C76" s="4">
        <f t="shared" si="4"/>
        <v>4.9188906331763427E-2</v>
      </c>
      <c r="D76" s="4">
        <f t="shared" si="6"/>
        <v>1.6222410865874364</v>
      </c>
      <c r="E76" s="4">
        <f t="shared" si="7"/>
        <v>2.6070941336971352</v>
      </c>
      <c r="G76" s="4">
        <f t="shared" si="5"/>
        <v>1.0491889063317634</v>
      </c>
    </row>
    <row r="77" spans="1:7" x14ac:dyDescent="0.2">
      <c r="A77" s="4">
        <f>IF('True_Odds_Calculator_2-way'!A78="","",'True_Odds_Calculator_2-way'!A78)</f>
        <v>1.88</v>
      </c>
      <c r="B77" s="4">
        <f>IF('True_Odds_Calculator_2-way'!B78="","",'True_Odds_Calculator_2-way'!B78)</f>
        <v>1.96</v>
      </c>
      <c r="C77" s="4">
        <f t="shared" si="4"/>
        <v>4.2118975249674229E-2</v>
      </c>
      <c r="D77" s="4">
        <f t="shared" si="6"/>
        <v>1.9575010624734379</v>
      </c>
      <c r="E77" s="4">
        <f t="shared" si="7"/>
        <v>2.044385264092321</v>
      </c>
      <c r="G77" s="4">
        <f t="shared" si="5"/>
        <v>1.0421189752496742</v>
      </c>
    </row>
    <row r="78" spans="1:7" x14ac:dyDescent="0.2">
      <c r="A78" s="4">
        <f>IF('True_Odds_Calculator_2-way'!A79="","",'True_Odds_Calculator_2-way'!A79)</f>
        <v>1.57</v>
      </c>
      <c r="B78" s="4">
        <f>IF('True_Odds_Calculator_2-way'!B79="","",'True_Odds_Calculator_2-way'!B79)</f>
        <v>2.42</v>
      </c>
      <c r="C78" s="4">
        <f t="shared" si="4"/>
        <v>5.0165815655103474E-2</v>
      </c>
      <c r="D78" s="4">
        <f t="shared" si="6"/>
        <v>1.6343614229793093</v>
      </c>
      <c r="E78" s="4">
        <f t="shared" si="7"/>
        <v>2.5763884179833187</v>
      </c>
      <c r="G78" s="4">
        <f t="shared" si="5"/>
        <v>1.0501658156551035</v>
      </c>
    </row>
    <row r="79" spans="1:7" x14ac:dyDescent="0.2">
      <c r="A79" s="4">
        <f>IF('True_Odds_Calculator_2-way'!A80="","",'True_Odds_Calculator_2-way'!A80)</f>
        <v>1.83</v>
      </c>
      <c r="B79" s="4">
        <f>IF('True_Odds_Calculator_2-way'!B80="","",'True_Odds_Calculator_2-way'!B80)</f>
        <v>1.98</v>
      </c>
      <c r="C79" s="4">
        <f t="shared" si="4"/>
        <v>5.1498592482198902E-2</v>
      </c>
      <c r="D79" s="4">
        <f t="shared" si="6"/>
        <v>1.9204961043091109</v>
      </c>
      <c r="E79" s="4">
        <f t="shared" si="7"/>
        <v>2.0863707030575225</v>
      </c>
      <c r="G79" s="4">
        <f t="shared" si="5"/>
        <v>1.0514985924821989</v>
      </c>
    </row>
    <row r="80" spans="1:7" x14ac:dyDescent="0.2">
      <c r="A80" s="4">
        <f>IF('True_Odds_Calculator_2-way'!A81="","",'True_Odds_Calculator_2-way'!A81)</f>
        <v>2.23</v>
      </c>
      <c r="B80" s="4">
        <f>IF('True_Odds_Calculator_2-way'!B81="","",'True_Odds_Calculator_2-way'!B81)</f>
        <v>1.65</v>
      </c>
      <c r="C80" s="4">
        <f t="shared" si="4"/>
        <v>5.4491099334148752E-2</v>
      </c>
      <c r="D80" s="4">
        <f t="shared" si="6"/>
        <v>2.374253911921278</v>
      </c>
      <c r="E80" s="4">
        <f t="shared" si="7"/>
        <v>1.7276675666158001</v>
      </c>
      <c r="G80" s="4">
        <f t="shared" si="5"/>
        <v>1.0544910993341488</v>
      </c>
    </row>
    <row r="81" spans="1:7" x14ac:dyDescent="0.2">
      <c r="A81" s="4">
        <f>IF('True_Odds_Calculator_2-way'!A82="","",'True_Odds_Calculator_2-way'!A82)</f>
        <v>2.1800000000000002</v>
      </c>
      <c r="B81" s="4">
        <f>IF('True_Odds_Calculator_2-way'!B82="","",'True_Odds_Calculator_2-way'!B82)</f>
        <v>1.68</v>
      </c>
      <c r="C81" s="4">
        <f t="shared" si="4"/>
        <v>5.3953691568370488E-2</v>
      </c>
      <c r="D81" s="4">
        <f t="shared" si="6"/>
        <v>2.3162155325069569</v>
      </c>
      <c r="E81" s="4">
        <f t="shared" si="7"/>
        <v>1.7597539880837978</v>
      </c>
      <c r="G81" s="4">
        <f t="shared" si="5"/>
        <v>1.0539536915683705</v>
      </c>
    </row>
    <row r="82" spans="1:7" x14ac:dyDescent="0.2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1.55</v>
      </c>
      <c r="C82" s="4">
        <f t="shared" si="4"/>
        <v>5.6683924067436608E-2</v>
      </c>
      <c r="D82" s="4">
        <f t="shared" si="6"/>
        <v>2.609734973150875</v>
      </c>
      <c r="E82" s="4">
        <f t="shared" si="7"/>
        <v>1.6212202733240073</v>
      </c>
      <c r="G82" s="4">
        <f t="shared" si="5"/>
        <v>1.0566839240674366</v>
      </c>
    </row>
    <row r="83" spans="1:7" x14ac:dyDescent="0.2">
      <c r="A83" s="4">
        <f>IF('True_Odds_Calculator_2-way'!A84="","",'True_Odds_Calculator_2-way'!A84)</f>
        <v>2.2000000000000002</v>
      </c>
      <c r="B83" s="4">
        <f>IF('True_Odds_Calculator_2-way'!B84="","",'True_Odds_Calculator_2-way'!B84)</f>
        <v>1.74</v>
      </c>
      <c r="C83" s="4">
        <f t="shared" si="4"/>
        <v>2.925809822361547E-2</v>
      </c>
      <c r="D83" s="4">
        <f t="shared" si="6"/>
        <v>2.2731591448931119</v>
      </c>
      <c r="E83" s="4">
        <f t="shared" si="7"/>
        <v>1.78544776119403</v>
      </c>
      <c r="G83" s="4">
        <f t="shared" si="5"/>
        <v>1.0292580982236155</v>
      </c>
    </row>
    <row r="84" spans="1:7" x14ac:dyDescent="0.2">
      <c r="A84" s="4">
        <f>IF('True_Odds_Calculator_2-way'!A85="","",'True_Odds_Calculator_2-way'!A85)</f>
        <v>1.76</v>
      </c>
      <c r="B84" s="4">
        <f>IF('True_Odds_Calculator_2-way'!B85="","",'True_Odds_Calculator_2-way'!B85)</f>
        <v>2.16</v>
      </c>
      <c r="C84" s="4">
        <f t="shared" si="4"/>
        <v>3.1144781144781142E-2</v>
      </c>
      <c r="D84" s="4">
        <f t="shared" si="6"/>
        <v>1.8095963442498098</v>
      </c>
      <c r="E84" s="4">
        <f t="shared" si="7"/>
        <v>2.235183443085607</v>
      </c>
      <c r="G84" s="4">
        <f t="shared" si="5"/>
        <v>1.0311447811447811</v>
      </c>
    </row>
    <row r="85" spans="1:7" x14ac:dyDescent="0.2">
      <c r="A85" s="4">
        <f>IF('True_Odds_Calculator_2-way'!A86="","",'True_Odds_Calculator_2-way'!A86)</f>
        <v>2.2000000000000002</v>
      </c>
      <c r="B85" s="4">
        <f>IF('True_Odds_Calculator_2-way'!B86="","",'True_Odds_Calculator_2-way'!B86)</f>
        <v>1.74</v>
      </c>
      <c r="C85" s="4">
        <f t="shared" si="4"/>
        <v>2.925809822361547E-2</v>
      </c>
      <c r="D85" s="4">
        <f t="shared" si="6"/>
        <v>2.2731591448931119</v>
      </c>
      <c r="E85" s="4">
        <f t="shared" si="7"/>
        <v>1.78544776119403</v>
      </c>
      <c r="G85" s="4">
        <f t="shared" si="5"/>
        <v>1.0292580982236155</v>
      </c>
    </row>
    <row r="86" spans="1:7" x14ac:dyDescent="0.2">
      <c r="A86" s="4">
        <f>IF('True_Odds_Calculator_2-way'!A87="","",'True_Odds_Calculator_2-way'!A87)</f>
        <v>1.79</v>
      </c>
      <c r="B86" s="4">
        <f>IF('True_Odds_Calculator_2-way'!B87="","",'True_Odds_Calculator_2-way'!B87)</f>
        <v>2.13</v>
      </c>
      <c r="C86" s="4">
        <f t="shared" si="4"/>
        <v>2.8142785952212312E-2</v>
      </c>
      <c r="D86" s="4">
        <f t="shared" si="6"/>
        <v>1.8362511137332338</v>
      </c>
      <c r="E86" s="4">
        <f t="shared" si="7"/>
        <v>2.1958130561234772</v>
      </c>
      <c r="G86" s="4">
        <f t="shared" si="5"/>
        <v>1.0281427859522123</v>
      </c>
    </row>
    <row r="87" spans="1:7" x14ac:dyDescent="0.2">
      <c r="A87" s="4">
        <f>IF('True_Odds_Calculator_2-way'!A88="","",'True_Odds_Calculator_2-way'!A88)</f>
        <v>2.11</v>
      </c>
      <c r="B87" s="4">
        <f>IF('True_Odds_Calculator_2-way'!B88="","",'True_Odds_Calculator_2-way'!B88)</f>
        <v>1.8</v>
      </c>
      <c r="C87" s="4">
        <f t="shared" si="4"/>
        <v>2.9489204844655115E-2</v>
      </c>
      <c r="D87" s="4">
        <f t="shared" si="6"/>
        <v>2.1777522935779814</v>
      </c>
      <c r="E87" s="4">
        <f t="shared" si="7"/>
        <v>1.8490749756572542</v>
      </c>
      <c r="G87" s="4">
        <f t="shared" si="5"/>
        <v>1.0294892048446551</v>
      </c>
    </row>
    <row r="88" spans="1:7" x14ac:dyDescent="0.2">
      <c r="A88" s="4">
        <f>IF('True_Odds_Calculator_2-way'!A89="","",'True_Odds_Calculator_2-way'!A89)</f>
        <v>1.62</v>
      </c>
      <c r="B88" s="4">
        <f>IF('True_Odds_Calculator_2-way'!B89="","",'True_Odds_Calculator_2-way'!B89)</f>
        <v>2.4</v>
      </c>
      <c r="C88" s="4">
        <f t="shared" si="4"/>
        <v>3.3950617283950546E-2</v>
      </c>
      <c r="D88" s="4">
        <f t="shared" si="6"/>
        <v>1.6658097686375322</v>
      </c>
      <c r="E88" s="4">
        <f t="shared" si="7"/>
        <v>2.5019305019305014</v>
      </c>
      <c r="G88" s="4">
        <f t="shared" si="5"/>
        <v>1.0339506172839505</v>
      </c>
    </row>
    <row r="89" spans="1:7" x14ac:dyDescent="0.2">
      <c r="A89" s="4">
        <f>IF('True_Odds_Calculator_2-way'!A90="","",'True_Odds_Calculator_2-way'!A90)</f>
        <v>1.63</v>
      </c>
      <c r="B89" s="4">
        <f>IF('True_Odds_Calculator_2-way'!B90="","",'True_Odds_Calculator_2-way'!B90)</f>
        <v>2.38</v>
      </c>
      <c r="C89" s="4">
        <f t="shared" si="4"/>
        <v>3.3664999742228252E-2</v>
      </c>
      <c r="D89" s="4">
        <f t="shared" si="6"/>
        <v>1.6759839288028686</v>
      </c>
      <c r="E89" s="4">
        <f t="shared" si="7"/>
        <v>2.4793251102447753</v>
      </c>
      <c r="G89" s="4">
        <f t="shared" si="5"/>
        <v>1.0336649997422283</v>
      </c>
    </row>
    <row r="90" spans="1:7" x14ac:dyDescent="0.2">
      <c r="A90" s="4">
        <f>IF('True_Odds_Calculator_2-way'!A91="","",'True_Odds_Calculator_2-way'!A91)</f>
        <v>1.47</v>
      </c>
      <c r="B90" s="4">
        <f>IF('True_Odds_Calculator_2-way'!B91="","",'True_Odds_Calculator_2-way'!B91)</f>
        <v>2.78</v>
      </c>
      <c r="C90" s="4">
        <f t="shared" si="4"/>
        <v>3.9984339059364826E-2</v>
      </c>
      <c r="D90" s="4">
        <f t="shared" si="6"/>
        <v>1.5145091353815365</v>
      </c>
      <c r="E90" s="4">
        <f t="shared" si="7"/>
        <v>2.9436000864366494</v>
      </c>
      <c r="G90" s="4">
        <f t="shared" si="5"/>
        <v>1.0399843390593648</v>
      </c>
    </row>
    <row r="91" spans="1:7" x14ac:dyDescent="0.2">
      <c r="A91" s="4">
        <f>IF('True_Odds_Calculator_2-way'!A92="","",'True_Odds_Calculator_2-way'!A92)</f>
        <v>1.66</v>
      </c>
      <c r="B91" s="4">
        <f>IF('True_Odds_Calculator_2-way'!B92="","",'True_Odds_Calculator_2-way'!B92)</f>
        <v>2.3199999999999998</v>
      </c>
      <c r="C91" s="4">
        <f t="shared" si="4"/>
        <v>3.3444121312837582E-2</v>
      </c>
      <c r="D91" s="4">
        <f t="shared" si="6"/>
        <v>1.707394928178755</v>
      </c>
      <c r="E91" s="4">
        <f t="shared" si="7"/>
        <v>2.4136375031336175</v>
      </c>
      <c r="G91" s="4">
        <f t="shared" si="5"/>
        <v>1.0334441213128376</v>
      </c>
    </row>
    <row r="92" spans="1:7" x14ac:dyDescent="0.2">
      <c r="A92" s="4">
        <f>IF('True_Odds_Calculator_2-way'!A93="","",'True_Odds_Calculator_2-way'!A93)</f>
        <v>2.17</v>
      </c>
      <c r="B92" s="4">
        <f>IF('True_Odds_Calculator_2-way'!B93="","",'True_Odds_Calculator_2-way'!B93)</f>
        <v>1.75</v>
      </c>
      <c r="C92" s="4">
        <f t="shared" si="4"/>
        <v>3.2258064516129004E-2</v>
      </c>
      <c r="D92" s="4">
        <f t="shared" si="6"/>
        <v>2.2487046632124348</v>
      </c>
      <c r="E92" s="4">
        <f t="shared" si="7"/>
        <v>1.8008298755186722</v>
      </c>
      <c r="G92" s="4">
        <f t="shared" si="5"/>
        <v>1.032258064516129</v>
      </c>
    </row>
    <row r="93" spans="1:7" x14ac:dyDescent="0.2">
      <c r="A93" s="4">
        <f>IF('True_Odds_Calculator_2-way'!A94="","",'True_Odds_Calculator_2-way'!A94)</f>
        <v>1.73</v>
      </c>
      <c r="B93" s="4">
        <f>IF('True_Odds_Calculator_2-way'!B94="","",'True_Odds_Calculator_2-way'!B94)</f>
        <v>2.19</v>
      </c>
      <c r="C93" s="4">
        <f t="shared" si="4"/>
        <v>3.4655686647135031E-2</v>
      </c>
      <c r="D93" s="4">
        <f t="shared" si="6"/>
        <v>1.7834631769717797</v>
      </c>
      <c r="E93" s="4">
        <f t="shared" si="7"/>
        <v>2.2763841740018629</v>
      </c>
      <c r="G93" s="4">
        <f t="shared" si="5"/>
        <v>1.034655686647135</v>
      </c>
    </row>
    <row r="94" spans="1:7" x14ac:dyDescent="0.2">
      <c r="A94" s="4">
        <f>IF('True_Odds_Calculator_2-way'!A95="","",'True_Odds_Calculator_2-way'!A95)</f>
        <v>2.08</v>
      </c>
      <c r="B94" s="4">
        <f>IF('True_Odds_Calculator_2-way'!B95="","",'True_Odds_Calculator_2-way'!B95)</f>
        <v>1.81</v>
      </c>
      <c r="C94" s="4">
        <f t="shared" si="4"/>
        <v>3.3255418614534626E-2</v>
      </c>
      <c r="D94" s="4">
        <f t="shared" si="6"/>
        <v>2.1545152798443401</v>
      </c>
      <c r="E94" s="4">
        <f t="shared" si="7"/>
        <v>1.8661643699811639</v>
      </c>
      <c r="G94" s="4">
        <f t="shared" si="5"/>
        <v>1.0332554186145346</v>
      </c>
    </row>
    <row r="95" spans="1:7" x14ac:dyDescent="0.2">
      <c r="A95" s="4">
        <f>IF('True_Odds_Calculator_2-way'!A96="","",'True_Odds_Calculator_2-way'!A96)</f>
        <v>2.14</v>
      </c>
      <c r="B95" s="4">
        <f>IF('True_Odds_Calculator_2-way'!B96="","",'True_Odds_Calculator_2-way'!B96)</f>
        <v>1.77</v>
      </c>
      <c r="C95" s="4">
        <f t="shared" si="4"/>
        <v>3.2261471038597556E-2</v>
      </c>
      <c r="D95" s="4">
        <f t="shared" si="6"/>
        <v>2.216513546725964</v>
      </c>
      <c r="E95" s="4">
        <f t="shared" si="7"/>
        <v>1.822021261243927</v>
      </c>
      <c r="G95" s="4">
        <f t="shared" si="5"/>
        <v>1.0322614710385976</v>
      </c>
    </row>
    <row r="96" spans="1:7" x14ac:dyDescent="0.2">
      <c r="A96" s="4">
        <f>IF('True_Odds_Calculator_2-way'!A97="","",'True_Odds_Calculator_2-way'!A97)</f>
        <v>1.62</v>
      </c>
      <c r="B96" s="4">
        <f>IF('True_Odds_Calculator_2-way'!B97="","",'True_Odds_Calculator_2-way'!B97)</f>
        <v>2.4</v>
      </c>
      <c r="C96" s="4">
        <f t="shared" si="4"/>
        <v>3.3950617283950546E-2</v>
      </c>
      <c r="D96" s="4">
        <f t="shared" si="6"/>
        <v>1.6658097686375322</v>
      </c>
      <c r="E96" s="4">
        <f t="shared" si="7"/>
        <v>2.5019305019305014</v>
      </c>
      <c r="G96" s="4">
        <f t="shared" si="5"/>
        <v>1.0339506172839505</v>
      </c>
    </row>
    <row r="97" spans="1:7" x14ac:dyDescent="0.2">
      <c r="A97" s="4">
        <f>IF('True_Odds_Calculator_2-way'!A98="","",'True_Odds_Calculator_2-way'!A98)</f>
        <v>2.1</v>
      </c>
      <c r="B97" s="4">
        <f>IF('True_Odds_Calculator_2-way'!B98="","",'True_Odds_Calculator_2-way'!B98)</f>
        <v>1.81</v>
      </c>
      <c r="C97" s="4">
        <f t="shared" si="4"/>
        <v>2.8676664035780064E-2</v>
      </c>
      <c r="D97" s="4">
        <f t="shared" si="6"/>
        <v>2.1651951011107946</v>
      </c>
      <c r="E97" s="4">
        <f t="shared" si="7"/>
        <v>1.858225372769494</v>
      </c>
      <c r="G97" s="4">
        <f t="shared" si="5"/>
        <v>1.0286766640357801</v>
      </c>
    </row>
    <row r="98" spans="1:7" x14ac:dyDescent="0.2">
      <c r="A98" s="4">
        <f>IF('True_Odds_Calculator_2-way'!A99="","",'True_Odds_Calculator_2-way'!A99)</f>
        <v>2.2999999999999998</v>
      </c>
      <c r="B98" s="4">
        <f>IF('True_Odds_Calculator_2-way'!B99="","",'True_Odds_Calculator_2-way'!B99)</f>
        <v>1.68</v>
      </c>
      <c r="C98" s="4">
        <f t="shared" si="4"/>
        <v>3.002070393374745E-2</v>
      </c>
      <c r="D98" s="4">
        <f t="shared" si="6"/>
        <v>2.3822441430332923</v>
      </c>
      <c r="E98" s="4">
        <f t="shared" si="7"/>
        <v>1.7234611953612846</v>
      </c>
      <c r="G98" s="4">
        <f t="shared" si="5"/>
        <v>1.0300207039337475</v>
      </c>
    </row>
    <row r="99" spans="1:7" x14ac:dyDescent="0.2">
      <c r="A99" s="4">
        <f>IF('True_Odds_Calculator_2-way'!A100="","",'True_Odds_Calculator_2-way'!A100)</f>
        <v>2.5499999999999998</v>
      </c>
      <c r="B99" s="4">
        <f>IF('True_Odds_Calculator_2-way'!B100="","",'True_Odds_Calculator_2-way'!B100)</f>
        <v>1.57</v>
      </c>
      <c r="C99" s="4">
        <f t="shared" si="4"/>
        <v>2.9099537904333728E-2</v>
      </c>
      <c r="D99" s="4">
        <f t="shared" si="6"/>
        <v>2.6482553332230858</v>
      </c>
      <c r="E99" s="4">
        <f t="shared" si="7"/>
        <v>1.606702116986054</v>
      </c>
      <c r="G99" s="4">
        <f t="shared" si="5"/>
        <v>1.0290995379043337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1.94</v>
      </c>
      <c r="C100" s="4">
        <f t="shared" si="4"/>
        <v>2.5667999158426325E-2</v>
      </c>
      <c r="D100" s="4">
        <f t="shared" si="6"/>
        <v>2.0105752961082914</v>
      </c>
      <c r="E100" s="4">
        <f t="shared" si="7"/>
        <v>1.9895353704478862</v>
      </c>
      <c r="G100" s="4">
        <f t="shared" si="5"/>
        <v>1.0256679991584263</v>
      </c>
    </row>
    <row r="101" spans="1:7" x14ac:dyDescent="0.2">
      <c r="A101" s="4">
        <f>IF('True_Odds_Calculator_2-way'!A102="","",'True_Odds_Calculator_2-way'!A102)</f>
        <v>2.2599999999999998</v>
      </c>
      <c r="B101" s="4">
        <f>IF('True_Odds_Calculator_2-way'!B102="","",'True_Odds_Calculator_2-way'!B102)</f>
        <v>1.65</v>
      </c>
      <c r="C101" s="4">
        <f t="shared" si="4"/>
        <v>4.85384821668009E-2</v>
      </c>
      <c r="D101" s="4">
        <f t="shared" si="6"/>
        <v>2.3911510099390831</v>
      </c>
      <c r="E101" s="4">
        <f t="shared" si="7"/>
        <v>1.7188292233233464</v>
      </c>
      <c r="G101" s="4">
        <f t="shared" si="5"/>
        <v>1.0485384821668009</v>
      </c>
    </row>
    <row r="102" spans="1:7" x14ac:dyDescent="0.2">
      <c r="A102" s="4">
        <f>IF('True_Odds_Calculator_2-way'!A103="","",'True_Odds_Calculator_2-way'!A103)</f>
        <v>2.56</v>
      </c>
      <c r="B102" s="4">
        <f>IF('True_Odds_Calculator_2-way'!B103="","",'True_Odds_Calculator_2-way'!B103)</f>
        <v>1.52</v>
      </c>
      <c r="C102" s="4">
        <f t="shared" si="4"/>
        <v>4.851973684210531E-2</v>
      </c>
      <c r="D102" s="4">
        <f t="shared" si="6"/>
        <v>2.7295173961840629</v>
      </c>
      <c r="E102" s="4">
        <f t="shared" si="7"/>
        <v>1.5781959766385465</v>
      </c>
      <c r="G102" s="4">
        <f t="shared" si="5"/>
        <v>1.0485197368421053</v>
      </c>
    </row>
    <row r="103" spans="1:7" x14ac:dyDescent="0.2">
      <c r="A103" s="4">
        <f>IF('True_Odds_Calculator_2-way'!A104="","",'True_Odds_Calculator_2-way'!A104)</f>
        <v>2.76</v>
      </c>
      <c r="B103" s="4">
        <f>IF('True_Odds_Calculator_2-way'!B104="","",'True_Odds_Calculator_2-way'!B104)</f>
        <v>1.46</v>
      </c>
      <c r="C103" s="4">
        <f t="shared" si="4"/>
        <v>4.7250347429025119E-2</v>
      </c>
      <c r="D103" s="4">
        <f t="shared" si="6"/>
        <v>2.9525205158264942</v>
      </c>
      <c r="E103" s="4">
        <f t="shared" si="7"/>
        <v>1.5121585109576703</v>
      </c>
      <c r="G103" s="4">
        <f t="shared" si="5"/>
        <v>1.0472503474290251</v>
      </c>
    </row>
    <row r="104" spans="1:7" x14ac:dyDescent="0.2">
      <c r="A104" s="4">
        <f>IF('True_Odds_Calculator_2-way'!A105="","",'True_Odds_Calculator_2-way'!A105)</f>
        <v>2.33</v>
      </c>
      <c r="B104" s="4">
        <f>IF('True_Odds_Calculator_2-way'!B105="","",'True_Odds_Calculator_2-way'!B105)</f>
        <v>1.62</v>
      </c>
      <c r="C104" s="4">
        <f t="shared" si="4"/>
        <v>4.6468499973506994E-2</v>
      </c>
      <c r="D104" s="4">
        <f t="shared" si="6"/>
        <v>2.4633557397376489</v>
      </c>
      <c r="E104" s="4">
        <f t="shared" si="7"/>
        <v>1.6833608348570663</v>
      </c>
      <c r="G104" s="4">
        <f t="shared" si="5"/>
        <v>1.046468499973507</v>
      </c>
    </row>
    <row r="105" spans="1:7" x14ac:dyDescent="0.2">
      <c r="A105" s="4">
        <f>IF('True_Odds_Calculator_2-way'!A106="","",'True_Odds_Calculator_2-way'!A106)</f>
        <v>1.72</v>
      </c>
      <c r="B105" s="4">
        <f>IF('True_Odds_Calculator_2-way'!B106="","",'True_Odds_Calculator_2-way'!B106)</f>
        <v>2.21</v>
      </c>
      <c r="C105" s="4">
        <f t="shared" si="4"/>
        <v>3.3884036620014824E-2</v>
      </c>
      <c r="D105" s="4">
        <f t="shared" si="6"/>
        <v>1.7716256524981358</v>
      </c>
      <c r="E105" s="4">
        <f t="shared" si="7"/>
        <v>2.2959652089876781</v>
      </c>
      <c r="G105" s="4">
        <f t="shared" si="5"/>
        <v>1.0338840366200148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2.0099999999999998</v>
      </c>
      <c r="C106" s="4">
        <f t="shared" si="4"/>
        <v>2.9427331427966497E-2</v>
      </c>
      <c r="D106" s="4">
        <f t="shared" si="6"/>
        <v>1.9334834220221038</v>
      </c>
      <c r="E106" s="4">
        <f t="shared" si="7"/>
        <v>2.0712563034422273</v>
      </c>
      <c r="G106" s="4">
        <f t="shared" si="5"/>
        <v>1.0294273314279665</v>
      </c>
    </row>
    <row r="107" spans="1:7" x14ac:dyDescent="0.2">
      <c r="A107" s="4">
        <f>IF('True_Odds_Calculator_2-way'!A108="","",'True_Odds_Calculator_2-way'!A108)</f>
        <v>1.9</v>
      </c>
      <c r="B107" s="4">
        <f>IF('True_Odds_Calculator_2-way'!B108="","",'True_Odds_Calculator_2-way'!B108)</f>
        <v>1.99</v>
      </c>
      <c r="C107" s="4">
        <f t="shared" si="4"/>
        <v>2.8828352287754377E-2</v>
      </c>
      <c r="D107" s="4">
        <f t="shared" si="6"/>
        <v>1.9535003874967702</v>
      </c>
      <c r="E107" s="4">
        <f t="shared" si="7"/>
        <v>2.0487672717420748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1.71</v>
      </c>
      <c r="B108" s="4">
        <f>IF('True_Odds_Calculator_2-way'!B109="","",'True_Odds_Calculator_2-way'!B109)</f>
        <v>2.2200000000000002</v>
      </c>
      <c r="C108" s="4">
        <f t="shared" si="4"/>
        <v>3.5245772087877381E-2</v>
      </c>
      <c r="D108" s="4">
        <f t="shared" si="6"/>
        <v>1.7631322279503969</v>
      </c>
      <c r="E108" s="4">
        <f t="shared" si="7"/>
        <v>2.3103888990323171</v>
      </c>
      <c r="G108" s="4">
        <f t="shared" si="5"/>
        <v>1.0352457720878774</v>
      </c>
    </row>
    <row r="109" spans="1:7" x14ac:dyDescent="0.2">
      <c r="A109" s="4">
        <f>IF('True_Odds_Calculator_2-way'!A110="","",'True_Odds_Calculator_2-way'!A110)</f>
        <v>2.34</v>
      </c>
      <c r="B109" s="4">
        <f>IF('True_Odds_Calculator_2-way'!B110="","",'True_Odds_Calculator_2-way'!B110)</f>
        <v>1.59</v>
      </c>
      <c r="C109" s="4">
        <f t="shared" si="4"/>
        <v>5.6281244960490362E-2</v>
      </c>
      <c r="D109" s="4">
        <f t="shared" si="6"/>
        <v>2.5049484952534842</v>
      </c>
      <c r="E109" s="4">
        <f t="shared" si="7"/>
        <v>1.6644745671721919</v>
      </c>
      <c r="G109" s="4">
        <f t="shared" si="5"/>
        <v>1.0562812449604904</v>
      </c>
    </row>
    <row r="110" spans="1:7" x14ac:dyDescent="0.2">
      <c r="A110" s="4">
        <f>IF('True_Odds_Calculator_2-way'!A111="","",'True_Odds_Calculator_2-way'!A111)</f>
        <v>1.96</v>
      </c>
      <c r="B110" s="4">
        <f>IF('True_Odds_Calculator_2-way'!B111="","",'True_Odds_Calculator_2-way'!B111)</f>
        <v>1.94</v>
      </c>
      <c r="C110" s="4">
        <f t="shared" si="4"/>
        <v>2.5667999158426325E-2</v>
      </c>
      <c r="D110" s="4">
        <f t="shared" si="6"/>
        <v>2.0105752961082914</v>
      </c>
      <c r="E110" s="4">
        <f t="shared" si="7"/>
        <v>1.9895353704478862</v>
      </c>
      <c r="G110" s="4">
        <f t="shared" si="5"/>
        <v>1.0256679991584263</v>
      </c>
    </row>
    <row r="111" spans="1:7" x14ac:dyDescent="0.2">
      <c r="A111" s="4">
        <f>IF('True_Odds_Calculator_2-way'!A112="","",'True_Odds_Calculator_2-way'!A112)</f>
        <v>1.91</v>
      </c>
      <c r="B111" s="4">
        <f>IF('True_Odds_Calculator_2-way'!B112="","",'True_Odds_Calculator_2-way'!B112)</f>
        <v>2</v>
      </c>
      <c r="C111" s="4">
        <f t="shared" si="4"/>
        <v>2.3560209424083656E-2</v>
      </c>
      <c r="D111" s="4">
        <f t="shared" si="6"/>
        <v>1.9539641943734012</v>
      </c>
      <c r="E111" s="4">
        <f t="shared" si="7"/>
        <v>2.0482573726541551</v>
      </c>
      <c r="G111" s="4">
        <f t="shared" si="5"/>
        <v>1.0235602094240837</v>
      </c>
    </row>
    <row r="112" spans="1:7" x14ac:dyDescent="0.2">
      <c r="A112" s="4">
        <f>IF('True_Odds_Calculator_2-way'!A113="","",'True_Odds_Calculator_2-way'!A113)</f>
        <v>2.17</v>
      </c>
      <c r="B112" s="4">
        <f>IF('True_Odds_Calculator_2-way'!B113="","",'True_Odds_Calculator_2-way'!B113)</f>
        <v>1.76</v>
      </c>
      <c r="C112" s="4">
        <f t="shared" si="4"/>
        <v>2.9011311269375728E-2</v>
      </c>
      <c r="D112" s="4">
        <f t="shared" si="6"/>
        <v>2.2405256365129644</v>
      </c>
      <c r="E112" s="4">
        <f t="shared" si="7"/>
        <v>1.8061099025820484</v>
      </c>
      <c r="G112" s="4">
        <f t="shared" si="5"/>
        <v>1.0290113112693757</v>
      </c>
    </row>
    <row r="113" spans="1:7" x14ac:dyDescent="0.2">
      <c r="A113" s="4">
        <f>IF('True_Odds_Calculator_2-way'!A114="","",'True_Odds_Calculator_2-way'!A114)</f>
        <v>2.4</v>
      </c>
      <c r="B113" s="4">
        <f>IF('True_Odds_Calculator_2-way'!B114="","",'True_Odds_Calculator_2-way'!B114)</f>
        <v>1.59</v>
      </c>
      <c r="C113" s="4">
        <f t="shared" si="4"/>
        <v>4.5597484276729494E-2</v>
      </c>
      <c r="D113" s="4">
        <f t="shared" si="6"/>
        <v>2.5389221556886223</v>
      </c>
      <c r="E113" s="4">
        <f t="shared" si="7"/>
        <v>1.649805447470817</v>
      </c>
      <c r="G113" s="4">
        <f t="shared" si="5"/>
        <v>1.0455974842767295</v>
      </c>
    </row>
    <row r="114" spans="1:7" x14ac:dyDescent="0.2">
      <c r="A114" s="4">
        <f>IF('True_Odds_Calculator_2-way'!A115="","",'True_Odds_Calculator_2-way'!A115)</f>
        <v>1.82</v>
      </c>
      <c r="B114" s="4">
        <f>IF('True_Odds_Calculator_2-way'!B115="","",'True_Odds_Calculator_2-way'!B115)</f>
        <v>2.0499999999999998</v>
      </c>
      <c r="C114" s="4">
        <f t="shared" si="4"/>
        <v>3.7255427499329974E-2</v>
      </c>
      <c r="D114" s="4">
        <f t="shared" si="6"/>
        <v>1.8838677101741985</v>
      </c>
      <c r="E114" s="4">
        <f t="shared" si="7"/>
        <v>2.1313910311339619</v>
      </c>
      <c r="G114" s="4">
        <f t="shared" si="5"/>
        <v>1.03725542749933</v>
      </c>
    </row>
    <row r="115" spans="1:7" x14ac:dyDescent="0.2">
      <c r="A115" s="4">
        <f>IF('True_Odds_Calculator_2-way'!A116="","",'True_Odds_Calculator_2-way'!A116)</f>
        <v>1.73</v>
      </c>
      <c r="B115" s="4">
        <f>IF('True_Odds_Calculator_2-way'!B116="","",'True_Odds_Calculator_2-way'!B116)</f>
        <v>2.1800000000000002</v>
      </c>
      <c r="C115" s="4">
        <f t="shared" si="4"/>
        <v>3.6750278411200155E-2</v>
      </c>
      <c r="D115" s="4">
        <f t="shared" si="6"/>
        <v>1.7868005874828257</v>
      </c>
      <c r="E115" s="4">
        <f t="shared" si="7"/>
        <v>2.2709700728608424</v>
      </c>
      <c r="G115" s="4">
        <f t="shared" si="5"/>
        <v>1.0367502784112002</v>
      </c>
    </row>
    <row r="116" spans="1:7" x14ac:dyDescent="0.2">
      <c r="A116" s="4">
        <f>IF('True_Odds_Calculator_2-way'!A117="","",'True_Odds_Calculator_2-way'!A117)</f>
        <v>1.72</v>
      </c>
      <c r="B116" s="4">
        <f>IF('True_Odds_Calculator_2-way'!B117="","",'True_Odds_Calculator_2-way'!B117)</f>
        <v>2.19</v>
      </c>
      <c r="C116" s="4">
        <f t="shared" si="4"/>
        <v>3.8016353403419467E-2</v>
      </c>
      <c r="D116" s="4">
        <f t="shared" si="6"/>
        <v>1.7781344410876134</v>
      </c>
      <c r="E116" s="4">
        <f t="shared" si="7"/>
        <v>2.2851249696675566</v>
      </c>
      <c r="G116" s="4">
        <f t="shared" si="5"/>
        <v>1.0380163534034195</v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2.4300000000000002</v>
      </c>
      <c r="B2" s="4">
        <f>IF('True_Odds_Calculator_3-way'!B3="","",'True_Odds_Calculator_3-way'!B3)</f>
        <v>3.17</v>
      </c>
      <c r="C2" s="4">
        <f>IF('True_Odds_Calculator_3-way'!C3="","",'True_Odds_Calculator_3-way'!C3)</f>
        <v>3.27</v>
      </c>
      <c r="D2" s="4">
        <f>IF(A2="","",((1/A2)+(1/B2)+(1/C2))-1)</f>
        <v>3.2790444547583952E-2</v>
      </c>
      <c r="E2" s="4">
        <f>IF(A2="","",(3*A2)/(3-($D2*A2)))</f>
        <v>2.4963024421096156</v>
      </c>
      <c r="F2" s="4">
        <f>IF(B2="","",(3*B2)/(3-($D2*B2)))</f>
        <v>3.2837782186137803</v>
      </c>
      <c r="G2" s="4">
        <f>IF(C2="","",(3*C2)/(3-($D2*C2)))</f>
        <v>3.3912071158821497</v>
      </c>
      <c r="I2" s="4">
        <f>IF(A2="","",D2+1)</f>
        <v>1.032790444547584</v>
      </c>
    </row>
    <row r="3" spans="1: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4.62</v>
      </c>
      <c r="C3" s="4">
        <f>IF('True_Odds_Calculator_3-way'!C4="","",'True_Odds_Calculator_3-way'!C4)</f>
        <v>7.88</v>
      </c>
      <c r="D3" s="4">
        <f t="shared" ref="D3:D66" si="0">IF(A3="","",((1/A3)+(1/B3)+(1/C3))-1)</f>
        <v>3.3008942163502031E-2</v>
      </c>
      <c r="E3" s="4">
        <f t="shared" ref="E3:E66" si="1">IF(A3="","",(3*A3)/(3-($D3*A3)))</f>
        <v>1.4735088344825069</v>
      </c>
      <c r="F3" s="4">
        <f t="shared" ref="F3:F66" si="2">IF(B3="","",(3*B3)/(3-($D3*B3)))</f>
        <v>4.8674298120945974</v>
      </c>
      <c r="G3" s="4">
        <f t="shared" ref="G3:G66" si="3">IF(C3="","",(3*C3)/(3-($D3*C3)))</f>
        <v>8.6280850711432429</v>
      </c>
      <c r="I3" s="4">
        <f t="shared" ref="I3:I66" si="4">IF(A3="","",D3+1)</f>
        <v>1.033008942163502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8.1</v>
      </c>
      <c r="C4" s="4">
        <f>IF('True_Odds_Calculator_3-way'!C5="","",'True_Odds_Calculator_3-way'!C5)</f>
        <v>20.16</v>
      </c>
      <c r="D4" s="4">
        <f t="shared" si="0"/>
        <v>3.5128930243872869E-2</v>
      </c>
      <c r="E4" s="4">
        <f t="shared" si="1"/>
        <v>1.175973466754475</v>
      </c>
      <c r="F4" s="4">
        <f t="shared" si="2"/>
        <v>8.9487743486246885</v>
      </c>
      <c r="G4" s="4">
        <f t="shared" si="3"/>
        <v>26.389728500735611</v>
      </c>
      <c r="I4" s="4">
        <f t="shared" si="4"/>
        <v>1.0351289302438729</v>
      </c>
    </row>
    <row r="5" spans="1:9" x14ac:dyDescent="0.2">
      <c r="A5" s="4">
        <f>IF('True_Odds_Calculator_3-way'!A6="","",'True_Odds_Calculator_3-way'!A6)</f>
        <v>2.5299999999999998</v>
      </c>
      <c r="B5" s="4">
        <f>IF('True_Odds_Calculator_3-way'!B6="","",'True_Odds_Calculator_3-way'!B6)</f>
        <v>3.14</v>
      </c>
      <c r="C5" s="4">
        <f>IF('True_Odds_Calculator_3-way'!C6="","",'True_Odds_Calculator_3-way'!C6)</f>
        <v>3.19</v>
      </c>
      <c r="D5" s="4">
        <f t="shared" si="0"/>
        <v>2.7207878400116847E-2</v>
      </c>
      <c r="E5" s="4">
        <f t="shared" si="1"/>
        <v>2.5894149303252991</v>
      </c>
      <c r="F5" s="4">
        <f t="shared" si="2"/>
        <v>3.2320406955048084</v>
      </c>
      <c r="G5" s="4">
        <f t="shared" si="3"/>
        <v>3.2850396260690773</v>
      </c>
      <c r="I5" s="4">
        <f t="shared" si="4"/>
        <v>1.0272078784001168</v>
      </c>
    </row>
    <row r="6" spans="1:9" x14ac:dyDescent="0.2">
      <c r="A6" s="4">
        <f>IF('True_Odds_Calculator_3-way'!A7="","",'True_Odds_Calculator_3-way'!A7)</f>
        <v>3.57</v>
      </c>
      <c r="B6" s="4">
        <f>IF('True_Odds_Calculator_3-way'!B7="","",'True_Odds_Calculator_3-way'!B7)</f>
        <v>3.45</v>
      </c>
      <c r="C6" s="4">
        <f>IF('True_Odds_Calculator_3-way'!C7="","",'True_Odds_Calculator_3-way'!C7)</f>
        <v>2.1</v>
      </c>
      <c r="D6" s="4">
        <f t="shared" si="0"/>
        <v>4.615759347217141E-2</v>
      </c>
      <c r="E6" s="4">
        <f t="shared" si="1"/>
        <v>3.7774881153197355</v>
      </c>
      <c r="F6" s="4">
        <f t="shared" si="2"/>
        <v>3.6433959473450677</v>
      </c>
      <c r="G6" s="4">
        <f t="shared" si="3"/>
        <v>2.1701171702933664</v>
      </c>
      <c r="I6" s="4">
        <f t="shared" si="4"/>
        <v>1.0461575934721714</v>
      </c>
    </row>
    <row r="7" spans="1:9" x14ac:dyDescent="0.2">
      <c r="A7" s="4">
        <f>IF('True_Odds_Calculator_3-way'!A8="","",'True_Odds_Calculator_3-way'!A8)</f>
        <v>4.26</v>
      </c>
      <c r="B7" s="4">
        <f>IF('True_Odds_Calculator_3-way'!B8="","",'True_Odds_Calculator_3-way'!B8)</f>
        <v>3.31</v>
      </c>
      <c r="C7" s="4">
        <f>IF('True_Odds_Calculator_3-way'!C8="","",'True_Odds_Calculator_3-way'!C8)</f>
        <v>2.06</v>
      </c>
      <c r="D7" s="4">
        <f t="shared" si="0"/>
        <v>2.2293480866819815E-2</v>
      </c>
      <c r="E7" s="4">
        <f t="shared" si="1"/>
        <v>4.3992664465427405</v>
      </c>
      <c r="F7" s="4">
        <f t="shared" si="2"/>
        <v>3.3934696499537602</v>
      </c>
      <c r="G7" s="4">
        <f t="shared" si="3"/>
        <v>2.0920251184057244</v>
      </c>
      <c r="I7" s="4">
        <f t="shared" si="4"/>
        <v>1.0222934808668198</v>
      </c>
    </row>
    <row r="8" spans="1:9" x14ac:dyDescent="0.2">
      <c r="A8" s="4">
        <f>IF('True_Odds_Calculator_3-way'!A9="","",'True_Odds_Calculator_3-way'!A9)</f>
        <v>1.61</v>
      </c>
      <c r="B8" s="4">
        <f>IF('True_Odds_Calculator_3-way'!B9="","",'True_Odds_Calculator_3-way'!B9)</f>
        <v>4.1500000000000004</v>
      </c>
      <c r="C8" s="4">
        <f>IF('True_Odds_Calculator_3-way'!C9="","",'True_Odds_Calculator_3-way'!C9)</f>
        <v>6.2</v>
      </c>
      <c r="D8" s="4">
        <f t="shared" si="0"/>
        <v>2.3372190424692185E-2</v>
      </c>
      <c r="E8" s="4">
        <f t="shared" si="1"/>
        <v>1.6304508683867345</v>
      </c>
      <c r="F8" s="4">
        <f t="shared" si="2"/>
        <v>4.2886589044026815</v>
      </c>
      <c r="G8" s="4">
        <f t="shared" si="3"/>
        <v>6.5146752777006034</v>
      </c>
      <c r="I8" s="4">
        <f t="shared" si="4"/>
        <v>1.0233721904246922</v>
      </c>
    </row>
    <row r="9" spans="1:9" x14ac:dyDescent="0.2">
      <c r="A9" s="4">
        <f>IF('True_Odds_Calculator_3-way'!A10="","",'True_Odds_Calculator_3-way'!A10)</f>
        <v>2.35</v>
      </c>
      <c r="B9" s="4">
        <f>IF('True_Odds_Calculator_3-way'!B10="","",'True_Odds_Calculator_3-way'!B10)</f>
        <v>3.22</v>
      </c>
      <c r="C9" s="4">
        <f>IF('True_Odds_Calculator_3-way'!C10="","",'True_Odds_Calculator_3-way'!C10)</f>
        <v>3.36</v>
      </c>
      <c r="D9" s="4">
        <f t="shared" si="0"/>
        <v>3.3709968723844685E-2</v>
      </c>
      <c r="E9" s="4">
        <f t="shared" si="1"/>
        <v>2.4137374954589355</v>
      </c>
      <c r="F9" s="4">
        <f t="shared" si="2"/>
        <v>3.340879824378518</v>
      </c>
      <c r="G9" s="4">
        <f t="shared" si="3"/>
        <v>3.4918347988822518</v>
      </c>
      <c r="I9" s="4">
        <f t="shared" si="4"/>
        <v>1.0337099687238447</v>
      </c>
    </row>
    <row r="10" spans="1:9" x14ac:dyDescent="0.2">
      <c r="A10" s="4">
        <f>IF('True_Odds_Calculator_3-way'!A11="","",'True_Odds_Calculator_3-way'!A11)</f>
        <v>2.81</v>
      </c>
      <c r="B10" s="4">
        <f>IF('True_Odds_Calculator_3-way'!B11="","",'True_Odds_Calculator_3-way'!B11)</f>
        <v>3.04</v>
      </c>
      <c r="C10" s="4">
        <f>IF('True_Odds_Calculator_3-way'!C11="","",'True_Odds_Calculator_3-way'!C11)</f>
        <v>2.87</v>
      </c>
      <c r="D10" s="4">
        <f t="shared" si="0"/>
        <v>3.3251310291178005E-2</v>
      </c>
      <c r="E10" s="4">
        <f t="shared" si="1"/>
        <v>2.9003319822385483</v>
      </c>
      <c r="F10" s="4">
        <f t="shared" si="2"/>
        <v>3.1460035224943126</v>
      </c>
      <c r="G10" s="4">
        <f t="shared" si="3"/>
        <v>2.9642954849083436</v>
      </c>
      <c r="I10" s="4">
        <f t="shared" si="4"/>
        <v>1.033251310291178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3.41</v>
      </c>
      <c r="C11" s="4">
        <f>IF('True_Odds_Calculator_3-way'!C12="","",'True_Odds_Calculator_3-way'!C12)</f>
        <v>6.58</v>
      </c>
      <c r="D11" s="4">
        <f t="shared" si="0"/>
        <v>3.6946792186747901E-2</v>
      </c>
      <c r="E11" s="4">
        <f t="shared" si="1"/>
        <v>1.7259222402249097</v>
      </c>
      <c r="F11" s="4">
        <f t="shared" si="2"/>
        <v>3.559484789256631</v>
      </c>
      <c r="G11" s="4">
        <f t="shared" si="3"/>
        <v>7.1602418779529966</v>
      </c>
      <c r="I11" s="4">
        <f t="shared" si="4"/>
        <v>1.0369467921867479</v>
      </c>
    </row>
    <row r="12" spans="1:9" x14ac:dyDescent="0.2">
      <c r="A12" s="4">
        <f>IF('True_Odds_Calculator_3-way'!A13="","",'True_Odds_Calculator_3-way'!A13)</f>
        <v>2.69</v>
      </c>
      <c r="B12" s="4">
        <f>IF('True_Odds_Calculator_3-way'!B13="","",'True_Odds_Calculator_3-way'!B13)</f>
        <v>3.66</v>
      </c>
      <c r="C12" s="4">
        <f>IF('True_Odds_Calculator_3-way'!C13="","",'True_Odds_Calculator_3-way'!C13)</f>
        <v>2.58</v>
      </c>
      <c r="D12" s="4">
        <f t="shared" si="0"/>
        <v>3.2568154836563945E-2</v>
      </c>
      <c r="E12" s="4">
        <f t="shared" si="1"/>
        <v>2.7709185207358007</v>
      </c>
      <c r="F12" s="4">
        <f t="shared" si="2"/>
        <v>3.8114405342741269</v>
      </c>
      <c r="G12" s="4">
        <f t="shared" si="3"/>
        <v>2.6543445085313517</v>
      </c>
      <c r="I12" s="4">
        <f t="shared" si="4"/>
        <v>1.0325681548365639</v>
      </c>
    </row>
    <row r="13" spans="1:9" x14ac:dyDescent="0.2">
      <c r="A13" s="4">
        <f>IF('True_Odds_Calculator_3-way'!A14="","",'True_Odds_Calculator_3-way'!A14)</f>
        <v>2.1800000000000002</v>
      </c>
      <c r="B13" s="4">
        <f>IF('True_Odds_Calculator_3-way'!B14="","",'True_Odds_Calculator_3-way'!B14)</f>
        <v>3.65</v>
      </c>
      <c r="C13" s="4">
        <f>IF('True_Odds_Calculator_3-way'!C14="","",'True_Odds_Calculator_3-way'!C14)</f>
        <v>3.32</v>
      </c>
      <c r="D13" s="4">
        <f t="shared" si="0"/>
        <v>3.389301834710956E-2</v>
      </c>
      <c r="E13" s="4">
        <f t="shared" si="1"/>
        <v>2.2350468038255276</v>
      </c>
      <c r="F13" s="4">
        <f t="shared" si="2"/>
        <v>3.8069868341160098</v>
      </c>
      <c r="G13" s="4">
        <f t="shared" si="3"/>
        <v>3.4493803001787975</v>
      </c>
      <c r="I13" s="4">
        <f t="shared" si="4"/>
        <v>1.0338930183471096</v>
      </c>
    </row>
    <row r="14" spans="1:9" x14ac:dyDescent="0.2">
      <c r="A14" s="4">
        <f>IF('True_Odds_Calculator_3-way'!A15="","",'True_Odds_Calculator_3-way'!A15)</f>
        <v>1.85</v>
      </c>
      <c r="B14" s="4">
        <f>IF('True_Odds_Calculator_3-way'!B15="","",'True_Odds_Calculator_3-way'!B15)</f>
        <v>3.97</v>
      </c>
      <c r="C14" s="4">
        <f>IF('True_Odds_Calculator_3-way'!C15="","",'True_Odds_Calculator_3-way'!C15)</f>
        <v>4.1399999999999997</v>
      </c>
      <c r="D14" s="4">
        <f t="shared" si="0"/>
        <v>3.3975603026090262E-2</v>
      </c>
      <c r="E14" s="4">
        <f t="shared" si="1"/>
        <v>1.8895899746304092</v>
      </c>
      <c r="F14" s="4">
        <f t="shared" si="2"/>
        <v>4.1568985136208498</v>
      </c>
      <c r="G14" s="4">
        <f t="shared" si="3"/>
        <v>4.3436582012844482</v>
      </c>
      <c r="I14" s="4">
        <f t="shared" si="4"/>
        <v>1.0339756030260903</v>
      </c>
    </row>
    <row r="15" spans="1:9" x14ac:dyDescent="0.2">
      <c r="A15" s="4">
        <f>IF('True_Odds_Calculator_3-way'!A16="","",'True_Odds_Calculator_3-way'!A16)</f>
        <v>2.5099999999999998</v>
      </c>
      <c r="B15" s="4">
        <f>IF('True_Odds_Calculator_3-way'!B16="","",'True_Odds_Calculator_3-way'!B16)</f>
        <v>3.35</v>
      </c>
      <c r="C15" s="4">
        <f>IF('True_Odds_Calculator_3-way'!C16="","",'True_Odds_Calculator_3-way'!C16)</f>
        <v>2.89</v>
      </c>
      <c r="D15" s="4">
        <f t="shared" si="0"/>
        <v>4.2934598434233973E-2</v>
      </c>
      <c r="E15" s="4">
        <f t="shared" si="1"/>
        <v>2.6035236391057297</v>
      </c>
      <c r="F15" s="4">
        <f t="shared" si="2"/>
        <v>3.5186992313341334</v>
      </c>
      <c r="G15" s="4">
        <f t="shared" si="3"/>
        <v>3.0146885111403385</v>
      </c>
      <c r="I15" s="4">
        <f t="shared" si="4"/>
        <v>1.042934598434234</v>
      </c>
    </row>
    <row r="16" spans="1:9" x14ac:dyDescent="0.2">
      <c r="A16" s="4">
        <f>IF('True_Odds_Calculator_3-way'!A17="","",'True_Odds_Calculator_3-way'!A17)</f>
        <v>2.13</v>
      </c>
      <c r="B16" s="4">
        <f>IF('True_Odds_Calculator_3-way'!B17="","",'True_Odds_Calculator_3-way'!B17)</f>
        <v>3.57</v>
      </c>
      <c r="C16" s="4">
        <f>IF('True_Odds_Calculator_3-way'!C17="","",'True_Odds_Calculator_3-way'!C17)</f>
        <v>3.51</v>
      </c>
      <c r="D16" s="4">
        <f t="shared" si="0"/>
        <v>3.44958977933294E-2</v>
      </c>
      <c r="E16" s="4">
        <f t="shared" si="1"/>
        <v>2.1834779324296694</v>
      </c>
      <c r="F16" s="4">
        <f t="shared" si="2"/>
        <v>3.7228222959336739</v>
      </c>
      <c r="G16" s="4">
        <f t="shared" si="3"/>
        <v>3.6576223719874901</v>
      </c>
      <c r="I16" s="4">
        <f t="shared" si="4"/>
        <v>1.0344958977933294</v>
      </c>
    </row>
    <row r="17" spans="1:9" x14ac:dyDescent="0.2">
      <c r="A17" s="4">
        <f>IF('True_Odds_Calculator_3-way'!A18="","",'True_Odds_Calculator_3-way'!A18)</f>
        <v>3.3</v>
      </c>
      <c r="B17" s="4">
        <f>IF('True_Odds_Calculator_3-way'!B18="","",'True_Odds_Calculator_3-way'!B18)</f>
        <v>3.5</v>
      </c>
      <c r="C17" s="4">
        <f>IF('True_Odds_Calculator_3-way'!C18="","",'True_Odds_Calculator_3-way'!C18)</f>
        <v>2.25</v>
      </c>
      <c r="D17" s="4">
        <f t="shared" si="0"/>
        <v>3.3189033189033212E-2</v>
      </c>
      <c r="E17" s="4">
        <f t="shared" si="1"/>
        <v>3.4250411861614491</v>
      </c>
      <c r="F17" s="4">
        <f t="shared" si="2"/>
        <v>3.6409807355516639</v>
      </c>
      <c r="G17" s="4">
        <f t="shared" si="3"/>
        <v>2.3074361820199778</v>
      </c>
      <c r="I17" s="4">
        <f t="shared" si="4"/>
        <v>1.0331890331890332</v>
      </c>
    </row>
    <row r="18" spans="1:9" x14ac:dyDescent="0.2">
      <c r="A18" s="4">
        <f>IF('True_Odds_Calculator_3-way'!A19="","",'True_Odds_Calculator_3-way'!A19)</f>
        <v>1.92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4.3499999999999996</v>
      </c>
      <c r="D18" s="4">
        <f t="shared" si="0"/>
        <v>4.5703641542060858E-2</v>
      </c>
      <c r="E18" s="4">
        <f t="shared" si="1"/>
        <v>1.9778528497061856</v>
      </c>
      <c r="F18" s="4">
        <f t="shared" si="2"/>
        <v>3.5746112066418707</v>
      </c>
      <c r="G18" s="4">
        <f t="shared" si="3"/>
        <v>4.6587357218311594</v>
      </c>
      <c r="I18" s="4">
        <f t="shared" si="4"/>
        <v>1.0457036415420609</v>
      </c>
    </row>
    <row r="19" spans="1:9" x14ac:dyDescent="0.2">
      <c r="A19" s="4">
        <f>IF('True_Odds_Calculator_3-way'!A20="","",'True_Odds_Calculator_3-way'!A20)</f>
        <v>2.62</v>
      </c>
      <c r="B19" s="4">
        <f>IF('True_Odds_Calculator_3-way'!B20="","",'True_Odds_Calculator_3-way'!B20)</f>
        <v>3.41</v>
      </c>
      <c r="C19" s="4">
        <f>IF('True_Odds_Calculator_3-way'!C20="","",'True_Odds_Calculator_3-way'!C20)</f>
        <v>2.71</v>
      </c>
      <c r="D19" s="4">
        <f t="shared" si="0"/>
        <v>4.3938211314686892E-2</v>
      </c>
      <c r="E19" s="4">
        <f t="shared" si="1"/>
        <v>2.7245482864220691</v>
      </c>
      <c r="F19" s="4">
        <f t="shared" si="2"/>
        <v>3.5892587072391255</v>
      </c>
      <c r="G19" s="4">
        <f t="shared" si="3"/>
        <v>2.8220078945460587</v>
      </c>
      <c r="I19" s="4">
        <f t="shared" si="4"/>
        <v>1.0439382113146869</v>
      </c>
    </row>
    <row r="20" spans="1:9" x14ac:dyDescent="0.2">
      <c r="A20" s="4">
        <f>IF('True_Odds_Calculator_3-way'!A21="","",'True_Odds_Calculator_3-way'!A21)</f>
        <v>2.97</v>
      </c>
      <c r="B20" s="4">
        <f>IF('True_Odds_Calculator_3-way'!B21="","",'True_Odds_Calculator_3-way'!B21)</f>
        <v>3.23</v>
      </c>
      <c r="C20" s="4">
        <f>IF('True_Odds_Calculator_3-way'!C21="","",'True_Odds_Calculator_3-way'!C21)</f>
        <v>2.59</v>
      </c>
      <c r="D20" s="4">
        <f t="shared" si="0"/>
        <v>3.239824602053698E-2</v>
      </c>
      <c r="E20" s="4">
        <f t="shared" si="1"/>
        <v>3.0684172227144026</v>
      </c>
      <c r="F20" s="4">
        <f t="shared" si="2"/>
        <v>3.3467414070869204</v>
      </c>
      <c r="G20" s="4">
        <f t="shared" si="3"/>
        <v>2.6645281465017443</v>
      </c>
      <c r="I20" s="4">
        <f t="shared" si="4"/>
        <v>1.032398246020537</v>
      </c>
    </row>
    <row r="21" spans="1:9" x14ac:dyDescent="0.2">
      <c r="A21" s="4">
        <f>IF('True_Odds_Calculator_3-way'!A22="","",'True_Odds_Calculator_3-way'!A22)</f>
        <v>2.95</v>
      </c>
      <c r="B21" s="4">
        <f>IF('True_Odds_Calculator_3-way'!B22="","",'True_Odds_Calculator_3-way'!B22)</f>
        <v>3.3</v>
      </c>
      <c r="C21" s="4">
        <f>IF('True_Odds_Calculator_3-way'!C22="","",'True_Odds_Calculator_3-way'!C22)</f>
        <v>2.5499999999999998</v>
      </c>
      <c r="D21" s="4">
        <f t="shared" si="0"/>
        <v>3.4170216622858796E-2</v>
      </c>
      <c r="E21" s="4">
        <f t="shared" si="1"/>
        <v>3.0525684773586654</v>
      </c>
      <c r="F21" s="4">
        <f t="shared" si="2"/>
        <v>3.4288822127835901</v>
      </c>
      <c r="G21" s="4">
        <f t="shared" si="3"/>
        <v>2.6262794572720782</v>
      </c>
      <c r="I21" s="4">
        <f t="shared" si="4"/>
        <v>1.0341702166228588</v>
      </c>
    </row>
    <row r="22" spans="1:9" x14ac:dyDescent="0.2">
      <c r="A22" s="4">
        <f>IF('True_Odds_Calculator_3-way'!A23="","",'True_Odds_Calculator_3-way'!A23)</f>
        <v>2.23</v>
      </c>
      <c r="B22" s="4">
        <f>IF('True_Odds_Calculator_3-way'!B23="","",'True_Odds_Calculator_3-way'!B23)</f>
        <v>3.31</v>
      </c>
      <c r="C22" s="4">
        <f>IF('True_Odds_Calculator_3-way'!C23="","",'True_Odds_Calculator_3-way'!C23)</f>
        <v>3.53</v>
      </c>
      <c r="D22" s="4">
        <f t="shared" si="0"/>
        <v>3.3831415879090221E-2</v>
      </c>
      <c r="E22" s="4">
        <f t="shared" si="1"/>
        <v>2.2875267669101773</v>
      </c>
      <c r="F22" s="4">
        <f t="shared" si="2"/>
        <v>3.4383442048449582</v>
      </c>
      <c r="G22" s="4">
        <f t="shared" si="3"/>
        <v>3.6763492098653638</v>
      </c>
      <c r="I22" s="4">
        <f t="shared" si="4"/>
        <v>1.0338314158790902</v>
      </c>
    </row>
    <row r="23" spans="1:9" x14ac:dyDescent="0.2">
      <c r="A23" s="4">
        <f>IF('True_Odds_Calculator_3-way'!A24="","",'True_Odds_Calculator_3-way'!A24)</f>
        <v>1.71</v>
      </c>
      <c r="B23" s="4">
        <f>IF('True_Odds_Calculator_3-way'!B24="","",'True_Odds_Calculator_3-way'!B24)</f>
        <v>3.8</v>
      </c>
      <c r="C23" s="4">
        <f>IF('True_Odds_Calculator_3-way'!C24="","",'True_Odds_Calculator_3-way'!C24)</f>
        <v>5.27</v>
      </c>
      <c r="D23" s="4">
        <f t="shared" si="0"/>
        <v>3.7706537057380807E-2</v>
      </c>
      <c r="E23" s="4">
        <f t="shared" si="1"/>
        <v>1.7475598246952202</v>
      </c>
      <c r="F23" s="4">
        <f t="shared" si="2"/>
        <v>3.9905973696252222</v>
      </c>
      <c r="G23" s="4">
        <f t="shared" si="3"/>
        <v>5.6438353304663664</v>
      </c>
      <c r="I23" s="4">
        <f t="shared" si="4"/>
        <v>1.0377065370573808</v>
      </c>
    </row>
    <row r="24" spans="1:9" x14ac:dyDescent="0.2">
      <c r="A24" s="4">
        <f>IF('True_Odds_Calculator_3-way'!A25="","",'True_Odds_Calculator_3-way'!A25)</f>
        <v>2.0299999999999998</v>
      </c>
      <c r="B24" s="4">
        <f>IF('True_Odds_Calculator_3-way'!B25="","",'True_Odds_Calculator_3-way'!B25)</f>
        <v>3.35</v>
      </c>
      <c r="C24" s="4">
        <f>IF('True_Odds_Calculator_3-way'!C25="","",'True_Odds_Calculator_3-way'!C25)</f>
        <v>4.0999999999999996</v>
      </c>
      <c r="D24" s="4">
        <f t="shared" si="0"/>
        <v>3.5020739149381086E-2</v>
      </c>
      <c r="E24" s="4">
        <f t="shared" si="1"/>
        <v>2.0792733021697276</v>
      </c>
      <c r="F24" s="4">
        <f t="shared" si="2"/>
        <v>3.4863384675659743</v>
      </c>
      <c r="G24" s="4">
        <f t="shared" si="3"/>
        <v>4.3060970242032841</v>
      </c>
      <c r="I24" s="4">
        <f t="shared" si="4"/>
        <v>1.0350207391493811</v>
      </c>
    </row>
    <row r="25" spans="1:9" x14ac:dyDescent="0.2">
      <c r="A25" s="4">
        <f>IF('True_Odds_Calculator_3-way'!A26="","",'True_Odds_Calculator_3-way'!A26)</f>
        <v>3.31</v>
      </c>
      <c r="B25" s="4">
        <f>IF('True_Odds_Calculator_3-way'!B26="","",'True_Odds_Calculator_3-way'!B26)</f>
        <v>3.37</v>
      </c>
      <c r="C25" s="4">
        <f>IF('True_Odds_Calculator_3-way'!C26="","",'True_Odds_Calculator_3-way'!C26)</f>
        <v>2.2999999999999998</v>
      </c>
      <c r="D25" s="4">
        <f t="shared" si="0"/>
        <v>3.3633317365540094E-2</v>
      </c>
      <c r="E25" s="4">
        <f t="shared" si="1"/>
        <v>3.4375637279137967</v>
      </c>
      <c r="F25" s="4">
        <f t="shared" si="2"/>
        <v>3.5023227495675981</v>
      </c>
      <c r="G25" s="4">
        <f t="shared" si="3"/>
        <v>2.3608764828053923</v>
      </c>
      <c r="I25" s="4">
        <f t="shared" si="4"/>
        <v>1.0336333173655401</v>
      </c>
    </row>
    <row r="26" spans="1:9" x14ac:dyDescent="0.2">
      <c r="A26" s="4">
        <f>IF('True_Odds_Calculator_3-way'!A27="","",'True_Odds_Calculator_3-way'!A27)</f>
        <v>2.2799999999999998</v>
      </c>
      <c r="B26" s="4">
        <f>IF('True_Odds_Calculator_3-way'!B27="","",'True_Odds_Calculator_3-way'!B27)</f>
        <v>3.12</v>
      </c>
      <c r="C26" s="4">
        <f>IF('True_Odds_Calculator_3-way'!C27="","",'True_Odds_Calculator_3-way'!C27)</f>
        <v>3.51</v>
      </c>
      <c r="D26" s="4">
        <f t="shared" si="0"/>
        <v>4.4009596641175541E-2</v>
      </c>
      <c r="E26" s="4">
        <f t="shared" si="1"/>
        <v>2.3588987796969874</v>
      </c>
      <c r="F26" s="4">
        <f t="shared" si="2"/>
        <v>3.2696519039058662</v>
      </c>
      <c r="G26" s="4">
        <f t="shared" si="3"/>
        <v>3.7005456395079994</v>
      </c>
      <c r="I26" s="4">
        <f t="shared" si="4"/>
        <v>1.0440095966411755</v>
      </c>
    </row>
    <row r="27" spans="1:9" x14ac:dyDescent="0.2">
      <c r="A27" s="4">
        <f>IF('True_Odds_Calculator_3-way'!A28="","",'True_Odds_Calculator_3-way'!A28)</f>
        <v>7.11</v>
      </c>
      <c r="B27" s="4">
        <f>IF('True_Odds_Calculator_3-way'!B28="","",'True_Odds_Calculator_3-way'!B28)</f>
        <v>5.14</v>
      </c>
      <c r="C27" s="4">
        <f>IF('True_Odds_Calculator_3-way'!C28="","",'True_Odds_Calculator_3-way'!C28)</f>
        <v>1.4</v>
      </c>
      <c r="D27" s="4">
        <f t="shared" si="0"/>
        <v>4.948521955860774E-2</v>
      </c>
      <c r="E27" s="4">
        <f t="shared" si="1"/>
        <v>8.054648995390469</v>
      </c>
      <c r="F27" s="4">
        <f t="shared" si="2"/>
        <v>5.6161647059512267</v>
      </c>
      <c r="G27" s="4">
        <f t="shared" si="3"/>
        <v>1.4330946004439031</v>
      </c>
      <c r="I27" s="4">
        <f t="shared" si="4"/>
        <v>1.0494852195586077</v>
      </c>
    </row>
    <row r="28" spans="1:9" x14ac:dyDescent="0.2">
      <c r="A28" s="4">
        <f>IF('True_Odds_Calculator_3-way'!A29="","",'True_Odds_Calculator_3-way'!A29)</f>
        <v>1.98</v>
      </c>
      <c r="B28" s="4">
        <f>IF('True_Odds_Calculator_3-way'!B29="","",'True_Odds_Calculator_3-way'!B29)</f>
        <v>3.72</v>
      </c>
      <c r="C28" s="4">
        <f>IF('True_Odds_Calculator_3-way'!C29="","",'True_Odds_Calculator_3-way'!C29)</f>
        <v>3.67</v>
      </c>
      <c r="D28" s="4">
        <f t="shared" si="0"/>
        <v>4.6347273384277798E-2</v>
      </c>
      <c r="E28" s="4">
        <f t="shared" si="1"/>
        <v>2.0424777616317722</v>
      </c>
      <c r="F28" s="4">
        <f t="shared" si="2"/>
        <v>3.9468265658088848</v>
      </c>
      <c r="G28" s="4">
        <f t="shared" si="3"/>
        <v>3.8905892702113301</v>
      </c>
      <c r="I28" s="4">
        <f t="shared" si="4"/>
        <v>1.0463472733842778</v>
      </c>
    </row>
    <row r="29" spans="1:9" x14ac:dyDescent="0.2">
      <c r="A29" s="4">
        <f>IF('True_Odds_Calculator_3-way'!A30="","",'True_Odds_Calculator_3-way'!A30)</f>
        <v>2.19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3.16</v>
      </c>
      <c r="D29" s="4">
        <f t="shared" si="0"/>
        <v>4.4815831203524281E-2</v>
      </c>
      <c r="E29" s="4">
        <f t="shared" si="1"/>
        <v>2.2640703211420026</v>
      </c>
      <c r="F29" s="4">
        <f t="shared" si="2"/>
        <v>3.8940731111803379</v>
      </c>
      <c r="G29" s="4">
        <f t="shared" si="3"/>
        <v>3.3165616380983871</v>
      </c>
      <c r="I29" s="4">
        <f t="shared" si="4"/>
        <v>1.0448158312035243</v>
      </c>
    </row>
    <row r="30" spans="1:9" x14ac:dyDescent="0.2">
      <c r="A30" s="4">
        <f>IF('True_Odds_Calculator_3-way'!A31="","",'True_Odds_Calculator_3-way'!A31)</f>
        <v>3.02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2.38</v>
      </c>
      <c r="D30" s="4">
        <f t="shared" si="0"/>
        <v>4.3691555860173814E-2</v>
      </c>
      <c r="E30" s="4">
        <f t="shared" si="1"/>
        <v>3.1589390901405334</v>
      </c>
      <c r="F30" s="4">
        <f t="shared" si="2"/>
        <v>3.5992739835515923</v>
      </c>
      <c r="G30" s="4">
        <f t="shared" si="3"/>
        <v>2.4654576119868441</v>
      </c>
      <c r="I30" s="4">
        <f t="shared" si="4"/>
        <v>1.0436915558601738</v>
      </c>
    </row>
    <row r="31" spans="1:9" x14ac:dyDescent="0.2">
      <c r="A31" s="4">
        <f>IF('True_Odds_Calculator_3-way'!A32="","",'True_Odds_Calculator_3-way'!A32)</f>
        <v>2.64</v>
      </c>
      <c r="B31" s="4">
        <f>IF('True_Odds_Calculator_3-way'!B32="","",'True_Odds_Calculator_3-way'!B32)</f>
        <v>3.76</v>
      </c>
      <c r="C31" s="4">
        <f>IF('True_Odds_Calculator_3-way'!C32="","",'True_Odds_Calculator_3-way'!C32)</f>
        <v>2.5099999999999998</v>
      </c>
      <c r="D31" s="4">
        <f t="shared" si="0"/>
        <v>4.3151700098381429E-2</v>
      </c>
      <c r="E31" s="4">
        <f t="shared" si="1"/>
        <v>2.7442071390556841</v>
      </c>
      <c r="F31" s="4">
        <f t="shared" si="2"/>
        <v>3.9749807275703799</v>
      </c>
      <c r="G31" s="4">
        <f t="shared" si="3"/>
        <v>2.6040142608377681</v>
      </c>
      <c r="I31" s="4">
        <f t="shared" si="4"/>
        <v>1.0431517000983814</v>
      </c>
    </row>
    <row r="32" spans="1:9" x14ac:dyDescent="0.2">
      <c r="A32" s="4">
        <f>IF('True_Odds_Calculator_3-way'!A33="","",'True_Odds_Calculator_3-way'!A33)</f>
        <v>2.83</v>
      </c>
      <c r="B32" s="4">
        <f>IF('True_Odds_Calculator_3-way'!B33="","",'True_Odds_Calculator_3-way'!B33)</f>
        <v>3.55</v>
      </c>
      <c r="C32" s="4">
        <f>IF('True_Odds_Calculator_3-way'!C33="","",'True_Odds_Calculator_3-way'!C33)</f>
        <v>2.44</v>
      </c>
      <c r="D32" s="4">
        <f t="shared" si="0"/>
        <v>4.488309687820502E-2</v>
      </c>
      <c r="E32" s="4">
        <f t="shared" si="1"/>
        <v>2.955118911377431</v>
      </c>
      <c r="F32" s="4">
        <f t="shared" si="2"/>
        <v>3.7491221165454012</v>
      </c>
      <c r="G32" s="4">
        <f t="shared" si="3"/>
        <v>2.5324467634505843</v>
      </c>
      <c r="I32" s="4">
        <f t="shared" si="4"/>
        <v>1.044883096878205</v>
      </c>
    </row>
    <row r="33" spans="1:9" x14ac:dyDescent="0.2">
      <c r="A33" s="4">
        <f>IF('True_Odds_Calculator_3-way'!A34="","",'True_Odds_Calculator_3-way'!A34)</f>
        <v>1.98</v>
      </c>
      <c r="B33" s="4">
        <f>IF('True_Odds_Calculator_3-way'!B34="","",'True_Odds_Calculator_3-way'!B34)</f>
        <v>3.45</v>
      </c>
      <c r="C33" s="4">
        <f>IF('True_Odds_Calculator_3-way'!C34="","",'True_Odds_Calculator_3-way'!C34)</f>
        <v>3.97</v>
      </c>
      <c r="D33" s="4">
        <f t="shared" si="0"/>
        <v>4.6794746280016231E-2</v>
      </c>
      <c r="E33" s="4">
        <f t="shared" si="1"/>
        <v>2.0431001944477298</v>
      </c>
      <c r="F33" s="4">
        <f t="shared" si="2"/>
        <v>3.6462173903105715</v>
      </c>
      <c r="G33" s="4">
        <f t="shared" si="3"/>
        <v>4.232071211097395</v>
      </c>
      <c r="I33" s="4">
        <f t="shared" si="4"/>
        <v>1.0467947462800162</v>
      </c>
    </row>
    <row r="34" spans="1:9" x14ac:dyDescent="0.2">
      <c r="A34" s="4">
        <f>IF('True_Odds_Calculator_3-way'!A35="","",'True_Odds_Calculator_3-way'!A35)</f>
        <v>2.92</v>
      </c>
      <c r="B34" s="4">
        <f>IF('True_Odds_Calculator_3-way'!B35="","",'True_Odds_Calculator_3-way'!B35)</f>
        <v>3.31</v>
      </c>
      <c r="C34" s="4">
        <f>IF('True_Odds_Calculator_3-way'!C35="","",'True_Odds_Calculator_3-way'!C35)</f>
        <v>2.5</v>
      </c>
      <c r="D34" s="4">
        <f t="shared" si="0"/>
        <v>4.4580557050035274E-2</v>
      </c>
      <c r="E34" s="4">
        <f t="shared" si="1"/>
        <v>3.0524511744245788</v>
      </c>
      <c r="F34" s="4">
        <f t="shared" si="2"/>
        <v>3.4812321109552995</v>
      </c>
      <c r="G34" s="4">
        <f t="shared" si="3"/>
        <v>2.5964596825032955</v>
      </c>
      <c r="I34" s="4">
        <f t="shared" si="4"/>
        <v>1.0445805570500353</v>
      </c>
    </row>
    <row r="35" spans="1:9" x14ac:dyDescent="0.2">
      <c r="A35" s="4">
        <f>IF('True_Odds_Calculator_3-way'!A36="","",'True_Odds_Calculator_3-way'!A36)</f>
        <v>2.66</v>
      </c>
      <c r="B35" s="4">
        <f>IF('True_Odds_Calculator_3-way'!B36="","",'True_Odds_Calculator_3-way'!B36)</f>
        <v>3.44</v>
      </c>
      <c r="C35" s="4">
        <f>IF('True_Odds_Calculator_3-way'!C36="","",'True_Odds_Calculator_3-way'!C36)</f>
        <v>2.65</v>
      </c>
      <c r="D35" s="4">
        <f t="shared" si="0"/>
        <v>4.3996014608702616E-2</v>
      </c>
      <c r="E35" s="4">
        <f t="shared" si="1"/>
        <v>2.767978277975554</v>
      </c>
      <c r="F35" s="4">
        <f t="shared" si="2"/>
        <v>3.6227639620401435</v>
      </c>
      <c r="G35" s="4">
        <f t="shared" si="3"/>
        <v>2.7571515852573265</v>
      </c>
      <c r="I35" s="4">
        <f t="shared" si="4"/>
        <v>1.0439960146087026</v>
      </c>
    </row>
    <row r="36" spans="1:9" x14ac:dyDescent="0.2">
      <c r="A36" s="4">
        <f>IF('True_Odds_Calculator_3-way'!A37="","",'True_Odds_Calculator_3-way'!A37)</f>
        <v>1.98</v>
      </c>
      <c r="B36" s="4">
        <f>IF('True_Odds_Calculator_3-way'!B37="","",'True_Odds_Calculator_3-way'!B37)</f>
        <v>3.78</v>
      </c>
      <c r="C36" s="4">
        <f>IF('True_Odds_Calculator_3-way'!C37="","",'True_Odds_Calculator_3-way'!C37)</f>
        <v>3.63</v>
      </c>
      <c r="D36" s="4">
        <f t="shared" si="0"/>
        <v>4.5082863264681361E-2</v>
      </c>
      <c r="E36" s="4">
        <f t="shared" si="1"/>
        <v>2.0407210208513042</v>
      </c>
      <c r="F36" s="4">
        <f t="shared" si="2"/>
        <v>4.0076523161399606</v>
      </c>
      <c r="G36" s="4">
        <f t="shared" si="3"/>
        <v>3.8394426101068886</v>
      </c>
      <c r="I36" s="4">
        <f t="shared" si="4"/>
        <v>1.0450828632646814</v>
      </c>
    </row>
    <row r="37" spans="1:9" x14ac:dyDescent="0.2">
      <c r="A37" s="4">
        <f>IF('True_Odds_Calculator_3-way'!A38="","",'True_Odds_Calculator_3-way'!A38)</f>
        <v>2.46</v>
      </c>
      <c r="B37" s="4">
        <f>IF('True_Odds_Calculator_3-way'!B38="","",'True_Odds_Calculator_3-way'!B38)</f>
        <v>3.1</v>
      </c>
      <c r="C37" s="4">
        <f>IF('True_Odds_Calculator_3-way'!C38="","",'True_Odds_Calculator_3-way'!C38)</f>
        <v>3.18</v>
      </c>
      <c r="D37" s="4">
        <f t="shared" si="0"/>
        <v>4.3550119006972032E-2</v>
      </c>
      <c r="E37" s="4">
        <f t="shared" si="1"/>
        <v>2.5511026766365519</v>
      </c>
      <c r="F37" s="4">
        <f t="shared" si="2"/>
        <v>3.2460793814819375</v>
      </c>
      <c r="G37" s="4">
        <f t="shared" si="3"/>
        <v>3.3339034033731281</v>
      </c>
      <c r="I37" s="4">
        <f t="shared" si="4"/>
        <v>1.043550119006972</v>
      </c>
    </row>
    <row r="38" spans="1:9" x14ac:dyDescent="0.2">
      <c r="A38" s="4">
        <f>IF('True_Odds_Calculator_3-way'!A39="","",'True_Odds_Calculator_3-way'!A39)</f>
        <v>7.45</v>
      </c>
      <c r="B38" s="4">
        <f>IF('True_Odds_Calculator_3-way'!B39="","",'True_Odds_Calculator_3-way'!B39)</f>
        <v>4.03</v>
      </c>
      <c r="C38" s="4">
        <f>IF('True_Odds_Calculator_3-way'!C39="","",'True_Odds_Calculator_3-way'!C39)</f>
        <v>1.5</v>
      </c>
      <c r="D38" s="4">
        <f t="shared" si="0"/>
        <v>4.9033812402506927E-2</v>
      </c>
      <c r="E38" s="4">
        <f t="shared" si="1"/>
        <v>8.4829453592226933</v>
      </c>
      <c r="F38" s="4">
        <f t="shared" si="2"/>
        <v>4.3141689351545098</v>
      </c>
      <c r="G38" s="4">
        <f t="shared" si="3"/>
        <v>1.5376996377852832</v>
      </c>
      <c r="I38" s="4">
        <f t="shared" si="4"/>
        <v>1.0490338124025069</v>
      </c>
    </row>
    <row r="39" spans="1:9" x14ac:dyDescent="0.2">
      <c r="A39" s="4">
        <f>IF('True_Odds_Calculator_3-way'!A40="","",'True_Odds_Calculator_3-way'!A40)</f>
        <v>1.75</v>
      </c>
      <c r="B39" s="4">
        <f>IF('True_Odds_Calculator_3-way'!B40="","",'True_Odds_Calculator_3-way'!B40)</f>
        <v>4.03</v>
      </c>
      <c r="C39" s="4">
        <f>IF('True_Odds_Calculator_3-way'!C40="","",'True_Odds_Calculator_3-way'!C40)</f>
        <v>4.88</v>
      </c>
      <c r="D39" s="4">
        <f t="shared" si="0"/>
        <v>2.448556203183383E-2</v>
      </c>
      <c r="E39" s="4">
        <f t="shared" si="1"/>
        <v>1.7753578705733666</v>
      </c>
      <c r="F39" s="4">
        <f t="shared" si="2"/>
        <v>4.1670642079645486</v>
      </c>
      <c r="G39" s="4">
        <f t="shared" si="3"/>
        <v>5.0824325122570739</v>
      </c>
      <c r="I39" s="4">
        <f t="shared" si="4"/>
        <v>1.0244855620318338</v>
      </c>
    </row>
    <row r="40" spans="1:9" x14ac:dyDescent="0.2">
      <c r="A40" s="4">
        <f>IF('True_Odds_Calculator_3-way'!A41="","",'True_Odds_Calculator_3-way'!A41)</f>
        <v>1.78</v>
      </c>
      <c r="B40" s="4">
        <f>IF('True_Odds_Calculator_3-way'!B41="","",'True_Odds_Calculator_3-way'!B41)</f>
        <v>3.84</v>
      </c>
      <c r="C40" s="4">
        <f>IF('True_Odds_Calculator_3-way'!C41="","",'True_Odds_Calculator_3-way'!C41)</f>
        <v>4.99</v>
      </c>
      <c r="D40" s="4">
        <f t="shared" si="0"/>
        <v>2.2615221078861936E-2</v>
      </c>
      <c r="E40" s="4">
        <f t="shared" si="1"/>
        <v>1.8042095412714108</v>
      </c>
      <c r="F40" s="4">
        <f t="shared" si="2"/>
        <v>3.9544720112441052</v>
      </c>
      <c r="G40" s="4">
        <f t="shared" si="3"/>
        <v>5.1850439905285484</v>
      </c>
      <c r="I40" s="4">
        <f t="shared" si="4"/>
        <v>1.0226152210788619</v>
      </c>
    </row>
    <row r="41" spans="1:9" x14ac:dyDescent="0.2">
      <c r="A41" s="4">
        <f>IF('True_Odds_Calculator_3-way'!A42="","",'True_Odds_Calculator_3-way'!A42)</f>
        <v>5.76</v>
      </c>
      <c r="B41" s="4">
        <f>IF('True_Odds_Calculator_3-way'!B42="","",'True_Odds_Calculator_3-way'!B42)</f>
        <v>4.4800000000000004</v>
      </c>
      <c r="C41" s="4">
        <f>IF('True_Odds_Calculator_3-way'!C42="","",'True_Odds_Calculator_3-way'!C42)</f>
        <v>1.59</v>
      </c>
      <c r="D41" s="4">
        <f t="shared" si="0"/>
        <v>2.5756214435459723E-2</v>
      </c>
      <c r="E41" s="4">
        <f t="shared" si="1"/>
        <v>6.0596619910015512</v>
      </c>
      <c r="F41" s="4">
        <f t="shared" si="2"/>
        <v>4.6592052094537637</v>
      </c>
      <c r="G41" s="4">
        <f t="shared" si="3"/>
        <v>1.6120051496620535</v>
      </c>
      <c r="I41" s="4">
        <f t="shared" si="4"/>
        <v>1.0257562144354597</v>
      </c>
    </row>
    <row r="42" spans="1:9" x14ac:dyDescent="0.2">
      <c r="A42" s="4">
        <f>IF('True_Odds_Calculator_3-way'!A43="","",'True_Odds_Calculator_3-way'!A43)</f>
        <v>2.4900000000000002</v>
      </c>
      <c r="B42" s="4">
        <f>IF('True_Odds_Calculator_3-way'!B43="","",'True_Odds_Calculator_3-way'!B43)</f>
        <v>3.63</v>
      </c>
      <c r="C42" s="4">
        <f>IF('True_Odds_Calculator_3-way'!C43="","",'True_Odds_Calculator_3-way'!C43)</f>
        <v>2.86</v>
      </c>
      <c r="D42" s="4">
        <f t="shared" si="0"/>
        <v>2.6738869017072897E-2</v>
      </c>
      <c r="E42" s="4">
        <f t="shared" si="1"/>
        <v>2.5465154834892636</v>
      </c>
      <c r="F42" s="4">
        <f t="shared" si="2"/>
        <v>3.7513720081602169</v>
      </c>
      <c r="G42" s="4">
        <f t="shared" si="3"/>
        <v>2.9348114402175955</v>
      </c>
      <c r="I42" s="4">
        <f t="shared" si="4"/>
        <v>1.0267388690170729</v>
      </c>
    </row>
    <row r="43" spans="1:9" x14ac:dyDescent="0.2">
      <c r="A43" s="4">
        <f>IF('True_Odds_Calculator_3-way'!A44="","",'True_Odds_Calculator_3-way'!A44)</f>
        <v>1.54</v>
      </c>
      <c r="B43" s="4">
        <f>IF('True_Odds_Calculator_3-way'!B44="","",'True_Odds_Calculator_3-way'!B44)</f>
        <v>4.5</v>
      </c>
      <c r="C43" s="4">
        <f>IF('True_Odds_Calculator_3-way'!C44="","",'True_Odds_Calculator_3-way'!C44)</f>
        <v>6.21</v>
      </c>
      <c r="D43" s="4">
        <f t="shared" si="0"/>
        <v>3.2603467386076002E-2</v>
      </c>
      <c r="E43" s="4">
        <f t="shared" si="1"/>
        <v>1.5662128375058686</v>
      </c>
      <c r="F43" s="4">
        <f t="shared" si="2"/>
        <v>4.73138955770309</v>
      </c>
      <c r="G43" s="4">
        <f t="shared" si="3"/>
        <v>6.6594401374123748</v>
      </c>
      <c r="I43" s="4">
        <f t="shared" si="4"/>
        <v>1.032603467386076</v>
      </c>
    </row>
    <row r="44" spans="1:9" x14ac:dyDescent="0.2">
      <c r="A44" s="4">
        <f>IF('True_Odds_Calculator_3-way'!A45="","",'True_Odds_Calculator_3-way'!A45)</f>
        <v>2.66</v>
      </c>
      <c r="B44" s="4">
        <f>IF('True_Odds_Calculator_3-way'!B45="","",'True_Odds_Calculator_3-way'!B45)</f>
        <v>3.56</v>
      </c>
      <c r="C44" s="4">
        <f>IF('True_Odds_Calculator_3-way'!C45="","",'True_Odds_Calculator_3-way'!C45)</f>
        <v>2.7</v>
      </c>
      <c r="D44" s="4">
        <f t="shared" si="0"/>
        <v>2.7209096398924881E-2</v>
      </c>
      <c r="E44" s="4">
        <f t="shared" si="1"/>
        <v>2.725760048215514</v>
      </c>
      <c r="F44" s="4">
        <f t="shared" si="2"/>
        <v>3.6787809491652883</v>
      </c>
      <c r="G44" s="4">
        <f t="shared" si="3"/>
        <v>2.7677778611718931</v>
      </c>
      <c r="I44" s="4">
        <f t="shared" si="4"/>
        <v>1.0272090963989249</v>
      </c>
    </row>
    <row r="45" spans="1:9" x14ac:dyDescent="0.2">
      <c r="A45" s="4">
        <f>IF('True_Odds_Calculator_3-way'!A46="","",'True_Odds_Calculator_3-way'!A46)</f>
        <v>1.23</v>
      </c>
      <c r="B45" s="4">
        <f>IF('True_Odds_Calculator_3-way'!B46="","",'True_Odds_Calculator_3-way'!B46)</f>
        <v>6.61</v>
      </c>
      <c r="C45" s="4">
        <f>IF('True_Odds_Calculator_3-way'!C46="","",'True_Odds_Calculator_3-way'!C46)</f>
        <v>14.11</v>
      </c>
      <c r="D45" s="4">
        <f t="shared" si="0"/>
        <v>3.5165782672621715E-2</v>
      </c>
      <c r="E45" s="4">
        <f t="shared" si="1"/>
        <v>1.2479935344579298</v>
      </c>
      <c r="F45" s="4">
        <f t="shared" si="2"/>
        <v>7.1651713878406156</v>
      </c>
      <c r="G45" s="4">
        <f t="shared" si="3"/>
        <v>16.90622945243717</v>
      </c>
      <c r="I45" s="4">
        <f t="shared" si="4"/>
        <v>1.0351657826726217</v>
      </c>
    </row>
    <row r="46" spans="1:9" x14ac:dyDescent="0.2">
      <c r="A46" s="4">
        <f>IF('True_Odds_Calculator_3-way'!A47="","",'True_Odds_Calculator_3-way'!A47)</f>
        <v>2.36</v>
      </c>
      <c r="B46" s="4">
        <f>IF('True_Odds_Calculator_3-way'!B47="","",'True_Odds_Calculator_3-way'!B47)</f>
        <v>3.29</v>
      </c>
      <c r="C46" s="4">
        <f>IF('True_Odds_Calculator_3-way'!C47="","",'True_Odds_Calculator_3-way'!C47)</f>
        <v>3.33</v>
      </c>
      <c r="D46" s="4">
        <f t="shared" si="0"/>
        <v>2.7980481640777377E-2</v>
      </c>
      <c r="E46" s="4">
        <f t="shared" si="1"/>
        <v>2.41311584632636</v>
      </c>
      <c r="F46" s="4">
        <f t="shared" si="2"/>
        <v>3.3941503924744607</v>
      </c>
      <c r="G46" s="4">
        <f t="shared" si="3"/>
        <v>3.4367394023647231</v>
      </c>
      <c r="I46" s="4">
        <f t="shared" si="4"/>
        <v>1.0279804816407774</v>
      </c>
    </row>
    <row r="47" spans="1:9" x14ac:dyDescent="0.2">
      <c r="A47" s="4">
        <f>IF('True_Odds_Calculator_3-way'!A48="","",'True_Odds_Calculator_3-way'!A48)</f>
        <v>2.06</v>
      </c>
      <c r="B47" s="4">
        <f>IF('True_Odds_Calculator_3-way'!B48="","",'True_Odds_Calculator_3-way'!B48)</f>
        <v>3.31</v>
      </c>
      <c r="C47" s="4">
        <f>IF('True_Odds_Calculator_3-way'!C48="","",'True_Odds_Calculator_3-way'!C48)</f>
        <v>4.13</v>
      </c>
      <c r="D47" s="4">
        <f t="shared" si="0"/>
        <v>2.9682447434588033E-2</v>
      </c>
      <c r="E47" s="4">
        <f t="shared" si="1"/>
        <v>2.1028603895087241</v>
      </c>
      <c r="F47" s="4">
        <f t="shared" si="2"/>
        <v>3.4220715909959032</v>
      </c>
      <c r="G47" s="4">
        <f t="shared" si="3"/>
        <v>4.3059534703457993</v>
      </c>
      <c r="I47" s="4">
        <f t="shared" si="4"/>
        <v>1.029682447434588</v>
      </c>
    </row>
    <row r="48" spans="1:9" x14ac:dyDescent="0.2">
      <c r="A48" s="4">
        <f>IF('True_Odds_Calculator_3-way'!A49="","",'True_Odds_Calculator_3-way'!A49)</f>
        <v>9.59</v>
      </c>
      <c r="B48" s="4">
        <f>IF('True_Odds_Calculator_3-way'!B49="","",'True_Odds_Calculator_3-way'!B49)</f>
        <v>4.6500000000000004</v>
      </c>
      <c r="C48" s="4">
        <f>IF('True_Odds_Calculator_3-way'!C49="","",'True_Odds_Calculator_3-way'!C49)</f>
        <v>1.4</v>
      </c>
      <c r="D48" s="4">
        <f t="shared" si="0"/>
        <v>3.3614764483613113E-2</v>
      </c>
      <c r="E48" s="4">
        <f t="shared" si="1"/>
        <v>10.744558669986347</v>
      </c>
      <c r="F48" s="4">
        <f t="shared" si="2"/>
        <v>4.9055956877268905</v>
      </c>
      <c r="G48" s="4">
        <f t="shared" si="3"/>
        <v>1.4223116464753316</v>
      </c>
      <c r="I48" s="4">
        <f t="shared" si="4"/>
        <v>1.0336147644836131</v>
      </c>
    </row>
    <row r="49" spans="1:9" x14ac:dyDescent="0.2">
      <c r="A49" s="4">
        <f>IF('True_Odds_Calculator_3-way'!A50="","",'True_Odds_Calculator_3-way'!A50)</f>
        <v>1.74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5.15</v>
      </c>
      <c r="D49" s="4">
        <f t="shared" si="0"/>
        <v>2.9304067626380936E-2</v>
      </c>
      <c r="E49" s="4">
        <f t="shared" si="1"/>
        <v>1.7700850005246944</v>
      </c>
      <c r="F49" s="4">
        <f t="shared" si="2"/>
        <v>3.9896485516320221</v>
      </c>
      <c r="G49" s="4">
        <f t="shared" si="3"/>
        <v>5.4227954386429396</v>
      </c>
      <c r="I49" s="4">
        <f t="shared" si="4"/>
        <v>1.0293040676263809</v>
      </c>
    </row>
    <row r="50" spans="1:9" x14ac:dyDescent="0.2">
      <c r="A50" s="4">
        <f>IF('True_Odds_Calculator_3-way'!A51="","",'True_Odds_Calculator_3-way'!A51)</f>
        <v>1.1000000000000001</v>
      </c>
      <c r="B50" s="4">
        <f>IF('True_Odds_Calculator_3-way'!B51="","",'True_Odds_Calculator_3-way'!B51)</f>
        <v>11.14</v>
      </c>
      <c r="C50" s="4">
        <f>IF('True_Odds_Calculator_3-way'!C51="","",'True_Odds_Calculator_3-way'!C51)</f>
        <v>28.87</v>
      </c>
      <c r="D50" s="4">
        <f t="shared" si="0"/>
        <v>3.3495548472921799E-2</v>
      </c>
      <c r="E50" s="4">
        <f t="shared" si="1"/>
        <v>1.1136778585883746</v>
      </c>
      <c r="F50" s="4">
        <f t="shared" si="2"/>
        <v>12.722415818141148</v>
      </c>
      <c r="G50" s="4">
        <f t="shared" si="3"/>
        <v>42.602411350592348</v>
      </c>
      <c r="I50" s="4">
        <f t="shared" si="4"/>
        <v>1.0334955484729218</v>
      </c>
    </row>
    <row r="51" spans="1:9" x14ac:dyDescent="0.2">
      <c r="A51" s="4">
        <f>IF('True_Odds_Calculator_3-way'!A52="","",'True_Odds_Calculator_3-way'!A52)</f>
        <v>2.77</v>
      </c>
      <c r="B51" s="4">
        <f>IF('True_Odds_Calculator_3-way'!B52="","",'True_Odds_Calculator_3-way'!B52)</f>
        <v>3.31</v>
      </c>
      <c r="C51" s="4">
        <f>IF('True_Odds_Calculator_3-way'!C52="","",'True_Odds_Calculator_3-way'!C52)</f>
        <v>2.75</v>
      </c>
      <c r="D51" s="4">
        <f t="shared" si="0"/>
        <v>2.6761997586651098E-2</v>
      </c>
      <c r="E51" s="4">
        <f t="shared" si="1"/>
        <v>2.8401815811187183</v>
      </c>
      <c r="F51" s="4">
        <f t="shared" si="2"/>
        <v>3.4107093942232578</v>
      </c>
      <c r="G51" s="4">
        <f t="shared" si="3"/>
        <v>2.81915913582352</v>
      </c>
      <c r="I51" s="4">
        <f t="shared" si="4"/>
        <v>1.0267619975866511</v>
      </c>
    </row>
    <row r="52" spans="1:9" x14ac:dyDescent="0.2">
      <c r="A52" s="4">
        <f>IF('True_Odds_Calculator_3-way'!A53="","",'True_Odds_Calculator_3-way'!A53)</f>
        <v>2.87</v>
      </c>
      <c r="B52" s="4">
        <f>IF('True_Odds_Calculator_3-way'!B53="","",'True_Odds_Calculator_3-way'!B53)</f>
        <v>3.56</v>
      </c>
      <c r="C52" s="4">
        <f>IF('True_Odds_Calculator_3-way'!C53="","",'True_Odds_Calculator_3-way'!C53)</f>
        <v>2.5099999999999998</v>
      </c>
      <c r="D52" s="4">
        <f t="shared" si="0"/>
        <v>2.7737306655615468E-2</v>
      </c>
      <c r="E52" s="4">
        <f t="shared" si="1"/>
        <v>2.9482323983256564</v>
      </c>
      <c r="F52" s="4">
        <f t="shared" si="2"/>
        <v>3.6811653256313042</v>
      </c>
      <c r="G52" s="4">
        <f t="shared" si="3"/>
        <v>2.5696331683292657</v>
      </c>
      <c r="I52" s="4">
        <f t="shared" si="4"/>
        <v>1.0277373066556155</v>
      </c>
    </row>
    <row r="53" spans="1:9" x14ac:dyDescent="0.2">
      <c r="A53" s="4">
        <f>IF('True_Odds_Calculator_3-way'!A54="","",'True_Odds_Calculator_3-way'!A54)</f>
        <v>2.5099999999999998</v>
      </c>
      <c r="B53" s="4">
        <f>IF('True_Odds_Calculator_3-way'!B54="","",'True_Odds_Calculator_3-way'!B54)</f>
        <v>3.38</v>
      </c>
      <c r="C53" s="4">
        <f>IF('True_Odds_Calculator_3-way'!C54="","",'True_Odds_Calculator_3-way'!C54)</f>
        <v>2.86</v>
      </c>
      <c r="D53" s="4">
        <f t="shared" si="0"/>
        <v>4.3914712318022353E-2</v>
      </c>
      <c r="E53" s="4">
        <f t="shared" si="1"/>
        <v>2.6057400378623594</v>
      </c>
      <c r="F53" s="4">
        <f t="shared" si="2"/>
        <v>3.5559380072600915</v>
      </c>
      <c r="G53" s="4">
        <f t="shared" si="3"/>
        <v>2.9849667028460916</v>
      </c>
      <c r="I53" s="4">
        <f t="shared" si="4"/>
        <v>1.0439147123180224</v>
      </c>
    </row>
    <row r="54" spans="1:9" x14ac:dyDescent="0.2">
      <c r="A54" s="4">
        <f>IF('True_Odds_Calculator_3-way'!A55="","",'True_Odds_Calculator_3-way'!A55)</f>
        <v>1.56</v>
      </c>
      <c r="B54" s="4">
        <f>IF('True_Odds_Calculator_3-way'!B55="","",'True_Odds_Calculator_3-way'!B55)</f>
        <v>4.6399999999999997</v>
      </c>
      <c r="C54" s="4">
        <f>IF('True_Odds_Calculator_3-way'!C55="","",'True_Odds_Calculator_3-way'!C55)</f>
        <v>5.18</v>
      </c>
      <c r="D54" s="4">
        <f t="shared" si="0"/>
        <v>4.9593075455144353E-2</v>
      </c>
      <c r="E54" s="4">
        <f t="shared" si="1"/>
        <v>1.601294830381502</v>
      </c>
      <c r="F54" s="4">
        <f t="shared" si="2"/>
        <v>5.0254737185224139</v>
      </c>
      <c r="G54" s="4">
        <f t="shared" si="3"/>
        <v>5.6651071490158591</v>
      </c>
      <c r="I54" s="4">
        <f t="shared" si="4"/>
        <v>1.0495930754551444</v>
      </c>
    </row>
    <row r="55" spans="1:9" x14ac:dyDescent="0.2">
      <c r="A55" s="4">
        <f>IF('True_Odds_Calculator_3-way'!A56="","",'True_Odds_Calculator_3-way'!A56)</f>
        <v>2.95</v>
      </c>
      <c r="B55" s="4">
        <f>IF('True_Odds_Calculator_3-way'!B56="","",'True_Odds_Calculator_3-way'!B56)</f>
        <v>3.51</v>
      </c>
      <c r="C55" s="4">
        <f>IF('True_Odds_Calculator_3-way'!C56="","",'True_Odds_Calculator_3-way'!C56)</f>
        <v>2.38</v>
      </c>
      <c r="D55" s="4">
        <f t="shared" si="0"/>
        <v>4.405140297463328E-2</v>
      </c>
      <c r="E55" s="4">
        <f t="shared" si="1"/>
        <v>3.0835717333428989</v>
      </c>
      <c r="F55" s="4">
        <f t="shared" si="2"/>
        <v>3.7007364818562563</v>
      </c>
      <c r="G55" s="4">
        <f t="shared" si="3"/>
        <v>2.4661869356469479</v>
      </c>
      <c r="I55" s="4">
        <f t="shared" si="4"/>
        <v>1.0440514029746333</v>
      </c>
    </row>
    <row r="56" spans="1:9" x14ac:dyDescent="0.2">
      <c r="A56" s="4">
        <f>IF('True_Odds_Calculator_3-way'!A57="","",'True_Odds_Calculator_3-way'!A57)</f>
        <v>2.08</v>
      </c>
      <c r="B56" s="4">
        <f>IF('True_Odds_Calculator_3-way'!B57="","",'True_Odds_Calculator_3-way'!B57)</f>
        <v>3.44</v>
      </c>
      <c r="C56" s="4">
        <f>IF('True_Odds_Calculator_3-way'!C57="","",'True_Odds_Calculator_3-way'!C57)</f>
        <v>3.65</v>
      </c>
      <c r="D56" s="4">
        <f t="shared" si="0"/>
        <v>4.5439507927561351E-2</v>
      </c>
      <c r="E56" s="4">
        <f t="shared" si="1"/>
        <v>2.1476614855619101</v>
      </c>
      <c r="F56" s="4">
        <f t="shared" si="2"/>
        <v>3.6290899928112466</v>
      </c>
      <c r="G56" s="4">
        <f t="shared" si="3"/>
        <v>3.863597989632563</v>
      </c>
      <c r="I56" s="4">
        <f t="shared" si="4"/>
        <v>1.0454395079275614</v>
      </c>
    </row>
    <row r="57" spans="1:9" x14ac:dyDescent="0.2">
      <c r="A57" s="4">
        <f>IF('True_Odds_Calculator_3-way'!A58="","",'True_Odds_Calculator_3-way'!A58)</f>
        <v>3.12</v>
      </c>
      <c r="B57" s="4">
        <f>IF('True_Odds_Calculator_3-way'!B58="","",'True_Odds_Calculator_3-way'!B58)</f>
        <v>3.74</v>
      </c>
      <c r="C57" s="4">
        <f>IF('True_Odds_Calculator_3-way'!C58="","",'True_Odds_Calculator_3-way'!C58)</f>
        <v>2.04</v>
      </c>
      <c r="D57" s="4">
        <f t="shared" si="0"/>
        <v>7.8088578088578053E-2</v>
      </c>
      <c r="E57" s="4">
        <f t="shared" si="1"/>
        <v>3.395778364116095</v>
      </c>
      <c r="F57" s="4">
        <f t="shared" si="2"/>
        <v>4.143357636587444</v>
      </c>
      <c r="G57" s="4">
        <f t="shared" si="3"/>
        <v>2.1543990940869477</v>
      </c>
      <c r="I57" s="4">
        <f t="shared" si="4"/>
        <v>1.0780885780885781</v>
      </c>
    </row>
    <row r="58" spans="1: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3.63</v>
      </c>
      <c r="C58" s="4">
        <f>IF('True_Odds_Calculator_3-way'!C59="","",'True_Odds_Calculator_3-way'!C59)</f>
        <v>4.12</v>
      </c>
      <c r="D58" s="4">
        <f t="shared" si="0"/>
        <v>6.4648627697547534E-2</v>
      </c>
      <c r="E58" s="4">
        <f t="shared" si="1"/>
        <v>1.9051300670981723</v>
      </c>
      <c r="F58" s="4">
        <f t="shared" si="2"/>
        <v>3.9380536117790741</v>
      </c>
      <c r="G58" s="4">
        <f t="shared" si="3"/>
        <v>4.5214312760568269</v>
      </c>
      <c r="I58" s="4">
        <f t="shared" si="4"/>
        <v>1.0646486276975475</v>
      </c>
    </row>
    <row r="59" spans="1:9" x14ac:dyDescent="0.2">
      <c r="A59" s="4">
        <f>IF('True_Odds_Calculator_3-way'!A60="","",'True_Odds_Calculator_3-way'!A60)</f>
        <v>3.31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2.11</v>
      </c>
      <c r="D59" s="4">
        <f t="shared" si="0"/>
        <v>6.3404774753557547E-2</v>
      </c>
      <c r="E59" s="4">
        <f t="shared" si="1"/>
        <v>3.558973705163103</v>
      </c>
      <c r="F59" s="4">
        <f t="shared" si="2"/>
        <v>3.7562720786710067</v>
      </c>
      <c r="G59" s="4">
        <f t="shared" si="3"/>
        <v>2.2084867871228937</v>
      </c>
      <c r="I59" s="4">
        <f t="shared" si="4"/>
        <v>1.0634047747535575</v>
      </c>
    </row>
    <row r="60" spans="1:9" x14ac:dyDescent="0.2">
      <c r="A60" s="4">
        <f>IF('True_Odds_Calculator_3-way'!A61="","",'True_Odds_Calculator_3-way'!A61)</f>
        <v>5.99</v>
      </c>
      <c r="B60" s="4">
        <f>IF('True_Odds_Calculator_3-way'!B61="","",'True_Odds_Calculator_3-way'!B61)</f>
        <v>3.78</v>
      </c>
      <c r="C60" s="4">
        <f>IF('True_Odds_Calculator_3-way'!C61="","",'True_Odds_Calculator_3-way'!C61)</f>
        <v>1.58</v>
      </c>
      <c r="D60" s="4">
        <f t="shared" si="0"/>
        <v>6.4406565135628258E-2</v>
      </c>
      <c r="E60" s="4">
        <f t="shared" si="1"/>
        <v>6.8739835763305051</v>
      </c>
      <c r="F60" s="4">
        <f t="shared" si="2"/>
        <v>4.1138481220597169</v>
      </c>
      <c r="G60" s="4">
        <f t="shared" si="3"/>
        <v>1.635476661990017</v>
      </c>
      <c r="I60" s="4">
        <f t="shared" si="4"/>
        <v>1.0644065651356283</v>
      </c>
    </row>
    <row r="61" spans="1:9" x14ac:dyDescent="0.2">
      <c r="A61" s="4">
        <f>IF('True_Odds_Calculator_3-way'!A62="","",'True_Odds_Calculator_3-way'!A62)</f>
        <v>2.27</v>
      </c>
      <c r="B61" s="4">
        <f>IF('True_Odds_Calculator_3-way'!B62="","",'True_Odds_Calculator_3-way'!B62)</f>
        <v>3.52</v>
      </c>
      <c r="C61" s="4">
        <f>IF('True_Odds_Calculator_3-way'!C62="","",'True_Odds_Calculator_3-way'!C62)</f>
        <v>2.95</v>
      </c>
      <c r="D61" s="4">
        <f t="shared" si="0"/>
        <v>6.3602594299600135E-2</v>
      </c>
      <c r="E61" s="4">
        <f t="shared" si="1"/>
        <v>2.3847693201109643</v>
      </c>
      <c r="F61" s="4">
        <f t="shared" si="2"/>
        <v>3.8038717006952019</v>
      </c>
      <c r="G61" s="4">
        <f t="shared" si="3"/>
        <v>3.1468094934224755</v>
      </c>
      <c r="I61" s="4">
        <f t="shared" si="4"/>
        <v>1.0636025942996001</v>
      </c>
    </row>
    <row r="62" spans="1:9" x14ac:dyDescent="0.2">
      <c r="A62" s="4">
        <f>IF('True_Odds_Calculator_3-way'!A63="","",'True_Odds_Calculator_3-way'!A63)</f>
        <v>2.16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3</v>
      </c>
      <c r="D62" s="4">
        <f t="shared" si="0"/>
        <v>6.5113500597371532E-2</v>
      </c>
      <c r="E62" s="4">
        <f t="shared" si="1"/>
        <v>2.2662454873646212</v>
      </c>
      <c r="F62" s="4">
        <f t="shared" si="2"/>
        <v>4.0467365028203055</v>
      </c>
      <c r="G62" s="4">
        <f t="shared" si="3"/>
        <v>3.2089456869009583</v>
      </c>
      <c r="I62" s="4">
        <f t="shared" si="4"/>
        <v>1.0651135005973715</v>
      </c>
    </row>
    <row r="63" spans="1:9" x14ac:dyDescent="0.2">
      <c r="A63" s="4">
        <f>IF('True_Odds_Calculator_3-way'!A64="","",'True_Odds_Calculator_3-way'!A64)</f>
        <v>2.2599999999999998</v>
      </c>
      <c r="B63" s="4">
        <f>IF('True_Odds_Calculator_3-way'!B64="","",'True_Odds_Calculator_3-way'!B64)</f>
        <v>3.27</v>
      </c>
      <c r="C63" s="4">
        <f>IF('True_Odds_Calculator_3-way'!C64="","",'True_Odds_Calculator_3-way'!C64)</f>
        <v>3.16</v>
      </c>
      <c r="D63" s="4">
        <f t="shared" si="0"/>
        <v>6.4743969862243178E-2</v>
      </c>
      <c r="E63" s="4">
        <f t="shared" si="1"/>
        <v>2.3758807082237055</v>
      </c>
      <c r="F63" s="4">
        <f t="shared" si="2"/>
        <v>3.5182889103870312</v>
      </c>
      <c r="G63" s="4">
        <f t="shared" si="3"/>
        <v>3.3912746981503905</v>
      </c>
      <c r="I63" s="4">
        <f t="shared" si="4"/>
        <v>1.0647439698622432</v>
      </c>
    </row>
    <row r="64" spans="1:9" x14ac:dyDescent="0.2">
      <c r="A64" s="4">
        <f>IF('True_Odds_Calculator_3-way'!A65="","",'True_Odds_Calculator_3-way'!A65)</f>
        <v>2.73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2.41</v>
      </c>
      <c r="D64" s="4">
        <f t="shared" si="0"/>
        <v>6.4524244616635862E-2</v>
      </c>
      <c r="E64" s="4">
        <f t="shared" si="1"/>
        <v>2.9002969155523779</v>
      </c>
      <c r="F64" s="4">
        <f t="shared" si="2"/>
        <v>3.8200301666799259</v>
      </c>
      <c r="G64" s="4">
        <f t="shared" si="3"/>
        <v>2.5417502960094782</v>
      </c>
      <c r="I64" s="4">
        <f t="shared" si="4"/>
        <v>1.0645242446166359</v>
      </c>
    </row>
    <row r="65" spans="1:9" x14ac:dyDescent="0.2">
      <c r="A65" s="4">
        <f>IF('True_Odds_Calculator_3-way'!A66="","",'True_Odds_Calculator_3-way'!A66)</f>
        <v>2.0499999999999998</v>
      </c>
      <c r="B65" s="4">
        <f>IF('True_Odds_Calculator_3-way'!B66="","",'True_Odds_Calculator_3-way'!B66)</f>
        <v>3.63</v>
      </c>
      <c r="C65" s="4">
        <f>IF('True_Odds_Calculator_3-way'!C66="","",'True_Odds_Calculator_3-way'!C66)</f>
        <v>3.33</v>
      </c>
      <c r="D65" s="4">
        <f t="shared" si="0"/>
        <v>6.3587272012992635E-2</v>
      </c>
      <c r="E65" s="4">
        <f t="shared" si="1"/>
        <v>2.1431214170781558</v>
      </c>
      <c r="F65" s="4">
        <f t="shared" si="2"/>
        <v>3.9325746496933554</v>
      </c>
      <c r="G65" s="4">
        <f t="shared" si="3"/>
        <v>3.5828868616225664</v>
      </c>
      <c r="I65" s="4">
        <f t="shared" si="4"/>
        <v>1.0635872720129926</v>
      </c>
    </row>
    <row r="66" spans="1:9" x14ac:dyDescent="0.2">
      <c r="A66" s="4">
        <f>IF('True_Odds_Calculator_3-way'!A67="","",'True_Odds_Calculator_3-way'!A67)</f>
        <v>2.2599999999999998</v>
      </c>
      <c r="B66" s="4">
        <f>IF('True_Odds_Calculator_3-way'!B67="","",'True_Odds_Calculator_3-way'!B67)</f>
        <v>3.72</v>
      </c>
      <c r="C66" s="4">
        <f>IF('True_Odds_Calculator_3-way'!C67="","",'True_Odds_Calculator_3-way'!C67)</f>
        <v>2.84</v>
      </c>
      <c r="D66" s="4">
        <f t="shared" si="0"/>
        <v>6.3407756463607967E-2</v>
      </c>
      <c r="E66" s="4">
        <f t="shared" si="1"/>
        <v>2.3733691428304842</v>
      </c>
      <c r="F66" s="4">
        <f t="shared" si="2"/>
        <v>4.0374467455728027</v>
      </c>
      <c r="G66" s="4">
        <f t="shared" si="3"/>
        <v>3.0213601956634415</v>
      </c>
      <c r="I66" s="4">
        <f t="shared" si="4"/>
        <v>1.063407756463608</v>
      </c>
    </row>
    <row r="67" spans="1:9" x14ac:dyDescent="0.2">
      <c r="A67" s="4">
        <f>IF('True_Odds_Calculator_3-way'!A68="","",'True_Odds_Calculator_3-way'!A68)</f>
        <v>3.42</v>
      </c>
      <c r="B67" s="4">
        <f>IF('True_Odds_Calculator_3-way'!B68="","",'True_Odds_Calculator_3-way'!B68)</f>
        <v>3.86</v>
      </c>
      <c r="C67" s="4">
        <f>IF('True_Odds_Calculator_3-way'!C68="","",'True_Odds_Calculator_3-way'!C68)</f>
        <v>2.12</v>
      </c>
      <c r="D67" s="4">
        <f t="shared" ref="D67:D130" si="5">IF(A67="","",((1/A67)+(1/B67)+(1/C67))-1)</f>
        <v>2.316313153921401E-2</v>
      </c>
      <c r="E67" s="4">
        <f t="shared" ref="E67:E130" si="6">IF(A67="","",(3*A67)/(3-($D67*A67)))</f>
        <v>3.5127577762991069</v>
      </c>
      <c r="F67" s="4">
        <f t="shared" ref="F67:F130" si="7">IF(B67="","",(3*B67)/(3-($D67*B67)))</f>
        <v>3.978574363842315</v>
      </c>
      <c r="G67" s="4">
        <f t="shared" ref="G67:G130" si="8">IF(C67="","",(3*C67)/(3-($D67*C67)))</f>
        <v>2.1552789265575476</v>
      </c>
      <c r="I67" s="4">
        <f t="shared" ref="I67:I130" si="9">IF(A67="","",D67+1)</f>
        <v>1.023163131539214</v>
      </c>
    </row>
    <row r="68" spans="1:9" x14ac:dyDescent="0.2">
      <c r="A68" s="4">
        <f>IF('True_Odds_Calculator_3-way'!A69="","",'True_Odds_Calculator_3-way'!A69)</f>
        <v>1.99</v>
      </c>
      <c r="B68" s="4">
        <f>IF('True_Odds_Calculator_3-way'!B69="","",'True_Odds_Calculator_3-way'!B69)</f>
        <v>3.39</v>
      </c>
      <c r="C68" s="4">
        <f>IF('True_Odds_Calculator_3-way'!C69="","",'True_Odds_Calculator_3-way'!C69)</f>
        <v>4.45</v>
      </c>
      <c r="D68" s="4">
        <f t="shared" si="5"/>
        <v>2.2216914675128763E-2</v>
      </c>
      <c r="E68" s="4">
        <f t="shared" si="6"/>
        <v>2.0197657320791227</v>
      </c>
      <c r="F68" s="4">
        <f t="shared" si="7"/>
        <v>3.477297960253741</v>
      </c>
      <c r="G68" s="4">
        <f t="shared" si="8"/>
        <v>4.6016477150650594</v>
      </c>
      <c r="I68" s="4">
        <f t="shared" si="9"/>
        <v>1.0222169146751288</v>
      </c>
    </row>
    <row r="69" spans="1:9" x14ac:dyDescent="0.2">
      <c r="A69" s="4">
        <f>IF('True_Odds_Calculator_3-way'!A70="","",'True_Odds_Calculator_3-way'!A70)</f>
        <v>2.37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3.23</v>
      </c>
      <c r="D69" s="4">
        <f t="shared" si="5"/>
        <v>2.2236125908461135E-2</v>
      </c>
      <c r="E69" s="4">
        <f t="shared" si="6"/>
        <v>2.4123771178516802</v>
      </c>
      <c r="F69" s="4">
        <f t="shared" si="7"/>
        <v>3.5300060626252026</v>
      </c>
      <c r="G69" s="4">
        <f t="shared" si="8"/>
        <v>3.3092258299848982</v>
      </c>
      <c r="I69" s="4">
        <f t="shared" si="9"/>
        <v>1.0222361259084611</v>
      </c>
    </row>
    <row r="70" spans="1:9" x14ac:dyDescent="0.2">
      <c r="A70" s="4">
        <f>IF('True_Odds_Calculator_3-way'!A71="","",'True_Odds_Calculator_3-way'!A71)</f>
        <v>2.11</v>
      </c>
      <c r="B70" s="4">
        <f>IF('True_Odds_Calculator_3-way'!B71="","",'True_Odds_Calculator_3-way'!B71)</f>
        <v>3.04</v>
      </c>
      <c r="C70" s="4">
        <f>IF('True_Odds_Calculator_3-way'!C71="","",'True_Odds_Calculator_3-way'!C71)</f>
        <v>4.3099999999999996</v>
      </c>
      <c r="D70" s="4">
        <f t="shared" si="5"/>
        <v>3.4899579195071029E-2</v>
      </c>
      <c r="E70" s="4">
        <f t="shared" si="6"/>
        <v>2.1630954210335078</v>
      </c>
      <c r="F70" s="4">
        <f t="shared" si="7"/>
        <v>3.151450762885057</v>
      </c>
      <c r="G70" s="4">
        <f t="shared" si="8"/>
        <v>4.5375063107398459</v>
      </c>
      <c r="I70" s="4">
        <f t="shared" si="9"/>
        <v>1.034899579195071</v>
      </c>
    </row>
    <row r="71" spans="1:9" x14ac:dyDescent="0.2">
      <c r="A71" s="4">
        <f>IF('True_Odds_Calculator_3-way'!A72="","",'True_Odds_Calculator_3-way'!A72)</f>
        <v>2.8</v>
      </c>
      <c r="B71" s="4">
        <f>IF('True_Odds_Calculator_3-way'!B72="","",'True_Odds_Calculator_3-way'!B72)</f>
        <v>2.95</v>
      </c>
      <c r="C71" s="4">
        <f>IF('True_Odds_Calculator_3-way'!C72="","",'True_Odds_Calculator_3-way'!C72)</f>
        <v>2.97</v>
      </c>
      <c r="D71" s="4">
        <f t="shared" si="5"/>
        <v>3.282624469065154E-2</v>
      </c>
      <c r="E71" s="4">
        <f t="shared" si="6"/>
        <v>2.8884972840591536</v>
      </c>
      <c r="F71" s="4">
        <f t="shared" si="7"/>
        <v>3.0483997233118094</v>
      </c>
      <c r="G71" s="4">
        <f t="shared" si="8"/>
        <v>3.0697610397627502</v>
      </c>
      <c r="I71" s="4">
        <f t="shared" si="9"/>
        <v>1.0328262446906515</v>
      </c>
    </row>
    <row r="72" spans="1:9" x14ac:dyDescent="0.2">
      <c r="A72" s="4">
        <f>IF('True_Odds_Calculator_3-way'!A73="","",'True_Odds_Calculator_3-way'!A73)</f>
        <v>1.87</v>
      </c>
      <c r="B72" s="4">
        <f>IF('True_Odds_Calculator_3-way'!B73="","",'True_Odds_Calculator_3-way'!B73)</f>
        <v>3.22</v>
      </c>
      <c r="C72" s="4">
        <f>IF('True_Odds_Calculator_3-way'!C73="","",'True_Odds_Calculator_3-way'!C73)</f>
        <v>5.24</v>
      </c>
      <c r="D72" s="4">
        <f t="shared" si="5"/>
        <v>3.6158059156438549E-2</v>
      </c>
      <c r="E72" s="4">
        <f t="shared" si="6"/>
        <v>1.9131188747960286</v>
      </c>
      <c r="F72" s="4">
        <f t="shared" si="7"/>
        <v>3.3500128258051798</v>
      </c>
      <c r="G72" s="4">
        <f t="shared" si="8"/>
        <v>5.5932475724644348</v>
      </c>
      <c r="I72" s="4">
        <f t="shared" si="9"/>
        <v>1.0361580591564385</v>
      </c>
    </row>
    <row r="73" spans="1:9" x14ac:dyDescent="0.2">
      <c r="A73" s="4">
        <f>IF('True_Odds_Calculator_3-way'!A74="","",'True_Odds_Calculator_3-way'!A74)</f>
        <v>2.87</v>
      </c>
      <c r="B73" s="4">
        <f>IF('True_Odds_Calculator_3-way'!B74="","",'True_Odds_Calculator_3-way'!B74)</f>
        <v>3.56</v>
      </c>
      <c r="C73" s="4">
        <f>IF('True_Odds_Calculator_3-way'!C74="","",'True_Odds_Calculator_3-way'!C74)</f>
        <v>2.5099999999999998</v>
      </c>
      <c r="D73" s="4">
        <f t="shared" si="5"/>
        <v>2.7737306655615468E-2</v>
      </c>
      <c r="E73" s="4">
        <f t="shared" si="6"/>
        <v>2.9482323983256564</v>
      </c>
      <c r="F73" s="4">
        <f t="shared" si="7"/>
        <v>3.6811653256313042</v>
      </c>
      <c r="G73" s="4">
        <f t="shared" si="8"/>
        <v>2.5696331683292657</v>
      </c>
      <c r="I73" s="4">
        <f t="shared" si="9"/>
        <v>1.0277373066556155</v>
      </c>
    </row>
    <row r="74" spans="1:9" x14ac:dyDescent="0.2">
      <c r="A74" s="4">
        <f>IF('True_Odds_Calculator_3-way'!A75="","",'True_Odds_Calculator_3-way'!A75)</f>
        <v>1.63</v>
      </c>
      <c r="B74" s="4">
        <f>IF('True_Odds_Calculator_3-way'!B75="","",'True_Odds_Calculator_3-way'!B75)</f>
        <v>4.55</v>
      </c>
      <c r="C74" s="4">
        <f>IF('True_Odds_Calculator_3-way'!C75="","",'True_Odds_Calculator_3-way'!C75)</f>
        <v>5.05</v>
      </c>
      <c r="D74" s="4">
        <f t="shared" si="5"/>
        <v>3.1296954275755295E-2</v>
      </c>
      <c r="E74" s="4">
        <f t="shared" si="6"/>
        <v>1.6581971087063114</v>
      </c>
      <c r="F74" s="4">
        <f t="shared" si="7"/>
        <v>4.7767376311652869</v>
      </c>
      <c r="G74" s="4">
        <f t="shared" si="8"/>
        <v>5.3308460632456924</v>
      </c>
      <c r="I74" s="4">
        <f t="shared" si="9"/>
        <v>1.0312969542757553</v>
      </c>
    </row>
    <row r="75" spans="1:9" x14ac:dyDescent="0.2">
      <c r="A75" s="4">
        <f>IF('True_Odds_Calculator_3-way'!A76="","",'True_Odds_Calculator_3-way'!A76)</f>
        <v>2.2000000000000002</v>
      </c>
      <c r="B75" s="4">
        <f>IF('True_Odds_Calculator_3-way'!B76="","",'True_Odds_Calculator_3-way'!B76)</f>
        <v>3.76</v>
      </c>
      <c r="C75" s="4">
        <f>IF('True_Odds_Calculator_3-way'!C76="","",'True_Odds_Calculator_3-way'!C76)</f>
        <v>3.08</v>
      </c>
      <c r="D75" s="4">
        <f t="shared" si="5"/>
        <v>4.5178226029289892E-2</v>
      </c>
      <c r="E75" s="4">
        <f t="shared" si="6"/>
        <v>2.2753850990254638</v>
      </c>
      <c r="F75" s="4">
        <f t="shared" si="7"/>
        <v>3.9856828193832601</v>
      </c>
      <c r="G75" s="4">
        <f t="shared" si="8"/>
        <v>3.2298081213743868</v>
      </c>
      <c r="I75" s="4">
        <f t="shared" si="9"/>
        <v>1.0451782260292899</v>
      </c>
    </row>
    <row r="76" spans="1:9" x14ac:dyDescent="0.2">
      <c r="A76" s="4">
        <f>IF('True_Odds_Calculator_3-way'!A77="","",'True_Odds_Calculator_3-way'!A77)</f>
        <v>2.88</v>
      </c>
      <c r="B76" s="4">
        <f>IF('True_Odds_Calculator_3-way'!B77="","",'True_Odds_Calculator_3-way'!B77)</f>
        <v>3.94</v>
      </c>
      <c r="C76" s="4">
        <f>IF('True_Odds_Calculator_3-way'!C77="","",'True_Odds_Calculator_3-way'!C77)</f>
        <v>2.25</v>
      </c>
      <c r="D76" s="4">
        <f t="shared" si="5"/>
        <v>4.5473773265651385E-2</v>
      </c>
      <c r="E76" s="4">
        <f t="shared" si="6"/>
        <v>3.0114649681528665</v>
      </c>
      <c r="F76" s="4">
        <f t="shared" si="7"/>
        <v>4.1902511078286553</v>
      </c>
      <c r="G76" s="4">
        <f t="shared" si="8"/>
        <v>2.3294465429462967</v>
      </c>
      <c r="I76" s="4">
        <f t="shared" si="9"/>
        <v>1.0454737732656514</v>
      </c>
    </row>
    <row r="77" spans="1:9" x14ac:dyDescent="0.2">
      <c r="A77" s="4">
        <f>IF('True_Odds_Calculator_3-way'!A78="","",'True_Odds_Calculator_3-way'!A78)</f>
        <v>2.79</v>
      </c>
      <c r="B77" s="4">
        <f>IF('True_Odds_Calculator_3-way'!B78="","",'True_Odds_Calculator_3-way'!B78)</f>
        <v>3.49</v>
      </c>
      <c r="C77" s="4">
        <f>IF('True_Odds_Calculator_3-way'!C78="","",'True_Odds_Calculator_3-way'!C78)</f>
        <v>2.5</v>
      </c>
      <c r="D77" s="4">
        <f t="shared" si="5"/>
        <v>4.4955890357498696E-2</v>
      </c>
      <c r="E77" s="4">
        <f t="shared" si="6"/>
        <v>2.9117367372855174</v>
      </c>
      <c r="F77" s="4">
        <f t="shared" si="7"/>
        <v>3.6825948720793322</v>
      </c>
      <c r="G77" s="4">
        <f t="shared" si="8"/>
        <v>2.5973034059526374</v>
      </c>
      <c r="I77" s="4">
        <f t="shared" si="9"/>
        <v>1.0449558903574987</v>
      </c>
    </row>
    <row r="78" spans="1:9" x14ac:dyDescent="0.2">
      <c r="A78" s="4">
        <f>IF('True_Odds_Calculator_3-way'!A79="","",'True_Odds_Calculator_3-way'!A79)</f>
        <v>1.67</v>
      </c>
      <c r="B78" s="4">
        <f>IF('True_Odds_Calculator_3-way'!B79="","",'True_Odds_Calculator_3-way'!B79)</f>
        <v>4.25</v>
      </c>
      <c r="C78" s="4">
        <f>IF('True_Odds_Calculator_3-way'!C79="","",'True_Odds_Calculator_3-way'!C79)</f>
        <v>4.66</v>
      </c>
      <c r="D78" s="4">
        <f t="shared" si="5"/>
        <v>4.8688787534751476E-2</v>
      </c>
      <c r="E78" s="4">
        <f t="shared" si="6"/>
        <v>1.7165236706735532</v>
      </c>
      <c r="F78" s="4">
        <f t="shared" si="7"/>
        <v>4.564865144631665</v>
      </c>
      <c r="G78" s="4">
        <f t="shared" si="8"/>
        <v>5.0412708977423728</v>
      </c>
      <c r="I78" s="4">
        <f t="shared" si="9"/>
        <v>1.0486887875347515</v>
      </c>
    </row>
    <row r="79" spans="1:9" x14ac:dyDescent="0.2">
      <c r="A79" s="4">
        <f>IF('True_Odds_Calculator_3-way'!A80="","",'True_Odds_Calculator_3-way'!A80)</f>
        <v>8.61</v>
      </c>
      <c r="B79" s="4">
        <f>IF('True_Odds_Calculator_3-way'!B80="","",'True_Odds_Calculator_3-way'!B80)</f>
        <v>4.7300000000000004</v>
      </c>
      <c r="C79" s="4">
        <f>IF('True_Odds_Calculator_3-way'!C80="","",'True_Odds_Calculator_3-way'!C80)</f>
        <v>1.36</v>
      </c>
      <c r="D79" s="4">
        <f t="shared" si="5"/>
        <v>6.2854626716359663E-2</v>
      </c>
      <c r="E79" s="4">
        <f t="shared" si="6"/>
        <v>10.505031893314502</v>
      </c>
      <c r="F79" s="4">
        <f t="shared" si="7"/>
        <v>5.2503098822188461</v>
      </c>
      <c r="G79" s="4">
        <f t="shared" si="8"/>
        <v>1.3998885610709459</v>
      </c>
      <c r="I79" s="4">
        <f t="shared" si="9"/>
        <v>1.0628546267163597</v>
      </c>
    </row>
    <row r="80" spans="1:9" x14ac:dyDescent="0.2">
      <c r="A80" s="4">
        <f>IF('True_Odds_Calculator_3-way'!A81="","",'True_Odds_Calculator_3-way'!A81)</f>
        <v>1.79</v>
      </c>
      <c r="B80" s="4">
        <f>IF('True_Odds_Calculator_3-way'!B81="","",'True_Odds_Calculator_3-way'!B81)</f>
        <v>3.42</v>
      </c>
      <c r="C80" s="4">
        <f>IF('True_Odds_Calculator_3-way'!C81="","",'True_Odds_Calculator_3-way'!C81)</f>
        <v>4.7699999999999996</v>
      </c>
      <c r="D80" s="4">
        <f t="shared" si="5"/>
        <v>6.0700484565829438E-2</v>
      </c>
      <c r="E80" s="4">
        <f t="shared" si="6"/>
        <v>1.8572663920803749</v>
      </c>
      <c r="F80" s="4">
        <f t="shared" si="7"/>
        <v>3.6742529879350161</v>
      </c>
      <c r="G80" s="4">
        <f t="shared" si="8"/>
        <v>5.2795491995786632</v>
      </c>
      <c r="I80" s="4">
        <f t="shared" si="9"/>
        <v>1.0607004845658294</v>
      </c>
    </row>
    <row r="81" spans="1:9" x14ac:dyDescent="0.2">
      <c r="A81" s="4">
        <f>IF('True_Odds_Calculator_3-way'!A82="","",'True_Odds_Calculator_3-way'!A82)</f>
        <v>1.58</v>
      </c>
      <c r="B81" s="4">
        <f>IF('True_Odds_Calculator_3-way'!B82="","",'True_Odds_Calculator_3-way'!B82)</f>
        <v>3.96</v>
      </c>
      <c r="C81" s="4">
        <f>IF('True_Odds_Calculator_3-way'!C82="","",'True_Odds_Calculator_3-way'!C82)</f>
        <v>5.61</v>
      </c>
      <c r="D81" s="4">
        <f t="shared" si="5"/>
        <v>6.3689764359905698E-2</v>
      </c>
      <c r="E81" s="4">
        <f t="shared" si="6"/>
        <v>1.6348378159044519</v>
      </c>
      <c r="F81" s="4">
        <f t="shared" si="7"/>
        <v>4.3234768093477989</v>
      </c>
      <c r="G81" s="4">
        <f t="shared" si="8"/>
        <v>6.3684857580789362</v>
      </c>
      <c r="I81" s="4">
        <f t="shared" si="9"/>
        <v>1.0636897643599057</v>
      </c>
    </row>
    <row r="82" spans="1:9" x14ac:dyDescent="0.2">
      <c r="A82" s="4">
        <f>IF('True_Odds_Calculator_3-way'!A83="","",'True_Odds_Calculator_3-way'!A83)</f>
        <v>1.9</v>
      </c>
      <c r="B82" s="4">
        <f>IF('True_Odds_Calculator_3-way'!B83="","",'True_Odds_Calculator_3-way'!B83)</f>
        <v>3.06</v>
      </c>
      <c r="C82" s="4">
        <f>IF('True_Odds_Calculator_3-way'!C83="","",'True_Odds_Calculator_3-way'!C83)</f>
        <v>4.8600000000000003</v>
      </c>
      <c r="D82" s="4">
        <f t="shared" si="5"/>
        <v>5.8874491967027209E-2</v>
      </c>
      <c r="E82" s="4">
        <f t="shared" si="6"/>
        <v>1.9735895867034334</v>
      </c>
      <c r="F82" s="4">
        <f t="shared" si="7"/>
        <v>3.2554991773700723</v>
      </c>
      <c r="G82" s="4">
        <f t="shared" si="8"/>
        <v>5.37240183440188</v>
      </c>
      <c r="I82" s="4">
        <f t="shared" si="9"/>
        <v>1.0588744919670272</v>
      </c>
    </row>
    <row r="83" spans="1:9" x14ac:dyDescent="0.2">
      <c r="A83" s="4">
        <f>IF('True_Odds_Calculator_3-way'!A84="","",'True_Odds_Calculator_3-way'!A84)</f>
        <v>3.83</v>
      </c>
      <c r="B83" s="4">
        <f>IF('True_Odds_Calculator_3-way'!B84="","",'True_Odds_Calculator_3-way'!B84)</f>
        <v>3.29</v>
      </c>
      <c r="C83" s="4">
        <f>IF('True_Odds_Calculator_3-way'!C84="","",'True_Odds_Calculator_3-way'!C84)</f>
        <v>2.19</v>
      </c>
      <c r="D83" s="4">
        <f t="shared" si="5"/>
        <v>2.1668978091490265E-2</v>
      </c>
      <c r="E83" s="4">
        <f t="shared" si="6"/>
        <v>3.9389678509637731</v>
      </c>
      <c r="F83" s="4">
        <f t="shared" si="7"/>
        <v>3.370085519178748</v>
      </c>
      <c r="G83" s="4">
        <f t="shared" si="8"/>
        <v>2.2251989852847802</v>
      </c>
      <c r="I83" s="4">
        <f t="shared" si="9"/>
        <v>1.0216689780914903</v>
      </c>
    </row>
    <row r="84" spans="1:9" x14ac:dyDescent="0.2">
      <c r="A84" s="4">
        <f>IF('True_Odds_Calculator_3-way'!A85="","",'True_Odds_Calculator_3-way'!A85)</f>
        <v>1.56</v>
      </c>
      <c r="B84" s="4">
        <f>IF('True_Odds_Calculator_3-way'!B85="","",'True_Odds_Calculator_3-way'!B85)</f>
        <v>4.45</v>
      </c>
      <c r="C84" s="4">
        <f>IF('True_Odds_Calculator_3-way'!C85="","",'True_Odds_Calculator_3-way'!C85)</f>
        <v>6.23</v>
      </c>
      <c r="D84" s="4">
        <f t="shared" si="5"/>
        <v>2.6258385808947571E-2</v>
      </c>
      <c r="E84" s="4">
        <f t="shared" si="6"/>
        <v>1.5815956777399265</v>
      </c>
      <c r="F84" s="4">
        <f t="shared" si="7"/>
        <v>4.6303519247871936</v>
      </c>
      <c r="G84" s="4">
        <f t="shared" si="8"/>
        <v>6.5893147712890983</v>
      </c>
      <c r="I84" s="4">
        <f t="shared" si="9"/>
        <v>1.0262583858089476</v>
      </c>
    </row>
    <row r="85" spans="1:9" x14ac:dyDescent="0.2">
      <c r="A85" s="4">
        <f>IF('True_Odds_Calculator_3-way'!A86="","",'True_Odds_Calculator_3-way'!A86)</f>
        <v>2.7</v>
      </c>
      <c r="B85" s="4">
        <f>IF('True_Odds_Calculator_3-way'!B86="","",'True_Odds_Calculator_3-way'!B86)</f>
        <v>3.09</v>
      </c>
      <c r="C85" s="4">
        <f>IF('True_Odds_Calculator_3-way'!C86="","",'True_Odds_Calculator_3-way'!C86)</f>
        <v>3.05</v>
      </c>
      <c r="D85" s="4">
        <f t="shared" si="5"/>
        <v>2.1863818298642368E-2</v>
      </c>
      <c r="E85" s="4">
        <f t="shared" si="6"/>
        <v>2.7541955071138271</v>
      </c>
      <c r="F85" s="4">
        <f t="shared" si="7"/>
        <v>3.1611891347963548</v>
      </c>
      <c r="G85" s="4">
        <f t="shared" si="8"/>
        <v>3.1193373010278815</v>
      </c>
      <c r="I85" s="4">
        <f t="shared" si="9"/>
        <v>1.0218638182986424</v>
      </c>
    </row>
    <row r="86" spans="1:9" x14ac:dyDescent="0.2">
      <c r="A86" s="4">
        <f>IF('True_Odds_Calculator_3-way'!A87="","",'True_Odds_Calculator_3-way'!A87)</f>
        <v>8.94</v>
      </c>
      <c r="B86" s="4">
        <f>IF('True_Odds_Calculator_3-way'!B87="","",'True_Odds_Calculator_3-way'!B87)</f>
        <v>5.04</v>
      </c>
      <c r="C86" s="4">
        <f>IF('True_Odds_Calculator_3-way'!C87="","",'True_Odds_Calculator_3-way'!C87)</f>
        <v>1.4</v>
      </c>
      <c r="D86" s="4">
        <f t="shared" si="5"/>
        <v>2.4555235964631938E-2</v>
      </c>
      <c r="E86" s="4">
        <f t="shared" si="6"/>
        <v>9.6458297653707827</v>
      </c>
      <c r="F86" s="4">
        <f t="shared" si="7"/>
        <v>5.2568601829382127</v>
      </c>
      <c r="G86" s="4">
        <f t="shared" si="8"/>
        <v>1.4162287208629836</v>
      </c>
      <c r="I86" s="4">
        <f t="shared" si="9"/>
        <v>1.0245552359646319</v>
      </c>
    </row>
    <row r="87" spans="1:9" x14ac:dyDescent="0.2">
      <c r="A87" s="4">
        <f>IF('True_Odds_Calculator_3-way'!A88="","",'True_Odds_Calculator_3-way'!A88)</f>
        <v>1.89</v>
      </c>
      <c r="B87" s="4">
        <f>IF('True_Odds_Calculator_3-way'!B88="","",'True_Odds_Calculator_3-way'!B88)</f>
        <v>3.66</v>
      </c>
      <c r="C87" s="4">
        <f>IF('True_Odds_Calculator_3-way'!C88="","",'True_Odds_Calculator_3-way'!C88)</f>
        <v>4.5</v>
      </c>
      <c r="D87" s="4">
        <f t="shared" si="5"/>
        <v>2.4546795038598468E-2</v>
      </c>
      <c r="E87" s="4">
        <f t="shared" si="6"/>
        <v>1.919686962313371</v>
      </c>
      <c r="F87" s="4">
        <f t="shared" si="7"/>
        <v>3.7729900730882524</v>
      </c>
      <c r="G87" s="4">
        <f t="shared" si="8"/>
        <v>4.6720248547886003</v>
      </c>
      <c r="I87" s="4">
        <f t="shared" si="9"/>
        <v>1.0245467950385985</v>
      </c>
    </row>
    <row r="88" spans="1:9" x14ac:dyDescent="0.2">
      <c r="A88" s="4">
        <f>IF('True_Odds_Calculator_3-way'!A89="","",'True_Odds_Calculator_3-way'!A89)</f>
        <v>3.98</v>
      </c>
      <c r="B88" s="4">
        <f>IF('True_Odds_Calculator_3-way'!B89="","",'True_Odds_Calculator_3-way'!B89)</f>
        <v>4.24</v>
      </c>
      <c r="C88" s="4">
        <f>IF('True_Odds_Calculator_3-way'!C89="","",'True_Odds_Calculator_3-way'!C89)</f>
        <v>1.85</v>
      </c>
      <c r="D88" s="4">
        <f t="shared" si="5"/>
        <v>2.7645878551349146E-2</v>
      </c>
      <c r="E88" s="4">
        <f t="shared" si="6"/>
        <v>4.1315316300908895</v>
      </c>
      <c r="F88" s="4">
        <f t="shared" si="7"/>
        <v>4.4124052102335245</v>
      </c>
      <c r="G88" s="4">
        <f t="shared" si="8"/>
        <v>1.882086357362931</v>
      </c>
      <c r="I88" s="4">
        <f t="shared" si="9"/>
        <v>1.0276458785513491</v>
      </c>
    </row>
    <row r="89" spans="1:9" x14ac:dyDescent="0.2">
      <c r="A89" s="4">
        <f>IF('True_Odds_Calculator_3-way'!A90="","",'True_Odds_Calculator_3-way'!A90)</f>
        <v>1.94</v>
      </c>
      <c r="B89" s="4">
        <f>IF('True_Odds_Calculator_3-way'!B90="","",'True_Odds_Calculator_3-way'!B90)</f>
        <v>3.84</v>
      </c>
      <c r="C89" s="4">
        <f>IF('True_Odds_Calculator_3-way'!C90="","",'True_Odds_Calculator_3-way'!C90)</f>
        <v>3.93</v>
      </c>
      <c r="D89" s="4">
        <f t="shared" si="5"/>
        <v>3.0333510401091335E-2</v>
      </c>
      <c r="E89" s="4">
        <f t="shared" si="6"/>
        <v>1.9788157977978769</v>
      </c>
      <c r="F89" s="4">
        <f t="shared" si="7"/>
        <v>3.9951180211828974</v>
      </c>
      <c r="G89" s="4">
        <f t="shared" si="8"/>
        <v>4.0926283581805807</v>
      </c>
      <c r="I89" s="4">
        <f t="shared" si="9"/>
        <v>1.0303335104010913</v>
      </c>
    </row>
    <row r="90" spans="1:9" x14ac:dyDescent="0.2">
      <c r="A90" s="4">
        <f>IF('True_Odds_Calculator_3-way'!A91="","",'True_Odds_Calculator_3-way'!A91)</f>
        <v>8.16</v>
      </c>
      <c r="B90" s="4">
        <f>IF('True_Odds_Calculator_3-way'!B91="","",'True_Odds_Calculator_3-way'!B91)</f>
        <v>5.32</v>
      </c>
      <c r="C90" s="4">
        <f>IF('True_Odds_Calculator_3-way'!C91="","",'True_Odds_Calculator_3-way'!C91)</f>
        <v>1.39</v>
      </c>
      <c r="D90" s="4">
        <f t="shared" si="5"/>
        <v>2.9943404851527911E-2</v>
      </c>
      <c r="E90" s="4">
        <f t="shared" si="6"/>
        <v>8.8835283975006263</v>
      </c>
      <c r="F90" s="4">
        <f t="shared" si="7"/>
        <v>5.6183313610819106</v>
      </c>
      <c r="G90" s="4">
        <f t="shared" si="8"/>
        <v>1.409555864553097</v>
      </c>
      <c r="I90" s="4">
        <f t="shared" si="9"/>
        <v>1.0299434048515279</v>
      </c>
    </row>
    <row r="91" spans="1:9" x14ac:dyDescent="0.2">
      <c r="A91" s="4">
        <f>IF('True_Odds_Calculator_3-way'!A92="","",'True_Odds_Calculator_3-way'!A92)</f>
        <v>2.68</v>
      </c>
      <c r="B91" s="4">
        <f>IF('True_Odds_Calculator_3-way'!B92="","",'True_Odds_Calculator_3-way'!B92)</f>
        <v>3.79</v>
      </c>
      <c r="C91" s="4">
        <f>IF('True_Odds_Calculator_3-way'!C92="","",'True_Odds_Calculator_3-way'!C92)</f>
        <v>2.56</v>
      </c>
      <c r="D91" s="4">
        <f t="shared" si="5"/>
        <v>2.7611571102272192E-2</v>
      </c>
      <c r="E91" s="4">
        <f t="shared" si="6"/>
        <v>2.7477776080733709</v>
      </c>
      <c r="F91" s="4">
        <f t="shared" si="7"/>
        <v>3.9269834647172392</v>
      </c>
      <c r="G91" s="4">
        <f t="shared" si="8"/>
        <v>2.6217739064595538</v>
      </c>
      <c r="I91" s="4">
        <f t="shared" si="9"/>
        <v>1.0276115711022722</v>
      </c>
    </row>
    <row r="92" spans="1:9" x14ac:dyDescent="0.2">
      <c r="A92" s="4">
        <f>IF('True_Odds_Calculator_3-way'!A93="","",'True_Odds_Calculator_3-way'!A93)</f>
        <v>2.9</v>
      </c>
      <c r="B92" s="4">
        <f>IF('True_Odds_Calculator_3-way'!B93="","",'True_Odds_Calculator_3-way'!B93)</f>
        <v>3.3</v>
      </c>
      <c r="C92" s="4">
        <f>IF('True_Odds_Calculator_3-way'!C93="","",'True_Odds_Calculator_3-way'!C93)</f>
        <v>2.64</v>
      </c>
      <c r="D92" s="4">
        <f t="shared" si="5"/>
        <v>2.6645768025078453E-2</v>
      </c>
      <c r="E92" s="4">
        <f t="shared" si="6"/>
        <v>2.9766718506998444</v>
      </c>
      <c r="F92" s="4">
        <f t="shared" si="7"/>
        <v>3.3996447602131439</v>
      </c>
      <c r="G92" s="4">
        <f t="shared" si="8"/>
        <v>2.7033898305084749</v>
      </c>
      <c r="I92" s="4">
        <f t="shared" si="9"/>
        <v>1.0266457680250785</v>
      </c>
    </row>
    <row r="93" spans="1:9" x14ac:dyDescent="0.2">
      <c r="A93" s="4">
        <f>IF('True_Odds_Calculator_3-way'!A94="","",'True_Odds_Calculator_3-way'!A94)</f>
        <v>8.5299999999999994</v>
      </c>
      <c r="B93" s="4">
        <f>IF('True_Odds_Calculator_3-way'!B94="","",'True_Odds_Calculator_3-way'!B94)</f>
        <v>5.1100000000000003</v>
      </c>
      <c r="C93" s="4">
        <f>IF('True_Odds_Calculator_3-way'!C94="","",'True_Odds_Calculator_3-way'!C94)</f>
        <v>1.39</v>
      </c>
      <c r="D93" s="4">
        <f t="shared" si="5"/>
        <v>3.2352470929884802E-2</v>
      </c>
      <c r="E93" s="4">
        <f t="shared" si="6"/>
        <v>9.3941578632017517</v>
      </c>
      <c r="F93" s="4">
        <f t="shared" si="7"/>
        <v>5.4080199852799504</v>
      </c>
      <c r="G93" s="4">
        <f t="shared" si="8"/>
        <v>1.4111531550272098</v>
      </c>
      <c r="I93" s="4">
        <f t="shared" si="9"/>
        <v>1.0323524709298848</v>
      </c>
    </row>
    <row r="94" spans="1:9" x14ac:dyDescent="0.2">
      <c r="A94" s="4">
        <f>IF('True_Odds_Calculator_3-way'!A95="","",'True_Odds_Calculator_3-way'!A95)</f>
        <v>2.72</v>
      </c>
      <c r="B94" s="4">
        <f>IF('True_Odds_Calculator_3-way'!B95="","",'True_Odds_Calculator_3-way'!B95)</f>
        <v>3.28</v>
      </c>
      <c r="C94" s="4">
        <f>IF('True_Odds_Calculator_3-way'!C95="","",'True_Odds_Calculator_3-way'!C95)</f>
        <v>2.82</v>
      </c>
      <c r="D94" s="4">
        <f t="shared" si="5"/>
        <v>2.7135036682031322E-2</v>
      </c>
      <c r="E94" s="4">
        <f t="shared" si="6"/>
        <v>2.7886065054338056</v>
      </c>
      <c r="F94" s="4">
        <f t="shared" si="7"/>
        <v>3.3802850812450016</v>
      </c>
      <c r="G94" s="4">
        <f t="shared" si="8"/>
        <v>2.8938122802325204</v>
      </c>
      <c r="I94" s="4">
        <f t="shared" si="9"/>
        <v>1.0271350366820313</v>
      </c>
    </row>
    <row r="95" spans="1:9" x14ac:dyDescent="0.2">
      <c r="A95" s="4">
        <f>IF('True_Odds_Calculator_3-way'!A96="","",'True_Odds_Calculator_3-way'!A96)</f>
        <v>2.89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2.61</v>
      </c>
      <c r="D95" s="4">
        <f t="shared" si="5"/>
        <v>2.7669986384349254E-2</v>
      </c>
      <c r="E95" s="4">
        <f t="shared" si="6"/>
        <v>2.9691437750072804</v>
      </c>
      <c r="F95" s="4">
        <f t="shared" si="7"/>
        <v>3.4568090083159619</v>
      </c>
      <c r="G95" s="4">
        <f t="shared" si="8"/>
        <v>2.6743800518710059</v>
      </c>
      <c r="I95" s="4">
        <f t="shared" si="9"/>
        <v>1.0276699863843493</v>
      </c>
    </row>
    <row r="96" spans="1:9" x14ac:dyDescent="0.2">
      <c r="A96" s="4">
        <f>IF('True_Odds_Calculator_3-way'!A97="","",'True_Odds_Calculator_3-way'!A97)</f>
        <v>9.4600000000000009</v>
      </c>
      <c r="B96" s="4">
        <f>IF('True_Odds_Calculator_3-way'!B97="","",'True_Odds_Calculator_3-way'!B97)</f>
        <v>5.58</v>
      </c>
      <c r="C96" s="4">
        <f>IF('True_Odds_Calculator_3-way'!C97="","",'True_Odds_Calculator_3-way'!C97)</f>
        <v>1.34</v>
      </c>
      <c r="D96" s="4">
        <f t="shared" si="5"/>
        <v>3.1188371493596989E-2</v>
      </c>
      <c r="E96" s="4">
        <f t="shared" si="6"/>
        <v>10.491844953047417</v>
      </c>
      <c r="F96" s="4">
        <f t="shared" si="7"/>
        <v>5.923632095391377</v>
      </c>
      <c r="G96" s="4">
        <f t="shared" si="8"/>
        <v>1.3589310040954874</v>
      </c>
      <c r="I96" s="4">
        <f t="shared" si="9"/>
        <v>1.031188371493597</v>
      </c>
    </row>
    <row r="97" spans="1:9" x14ac:dyDescent="0.2">
      <c r="A97" s="4">
        <f>IF('True_Odds_Calculator_3-way'!A98="","",'True_Odds_Calculator_3-way'!A98)</f>
        <v>4.3499999999999996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2.0099999999999998</v>
      </c>
      <c r="D97" s="4">
        <f t="shared" si="5"/>
        <v>2.4133400326720178E-2</v>
      </c>
      <c r="E97" s="4">
        <f t="shared" si="6"/>
        <v>4.5077413329274183</v>
      </c>
      <c r="F97" s="4">
        <f t="shared" si="7"/>
        <v>3.4639059820971467</v>
      </c>
      <c r="G97" s="4">
        <f t="shared" si="8"/>
        <v>2.0430345991479264</v>
      </c>
      <c r="I97" s="4">
        <f t="shared" si="9"/>
        <v>1.0241334003267202</v>
      </c>
    </row>
    <row r="98" spans="1:9" x14ac:dyDescent="0.2">
      <c r="A98" s="4">
        <f>IF('True_Odds_Calculator_3-way'!A99="","",'True_Odds_Calculator_3-way'!A99)</f>
        <v>2.38</v>
      </c>
      <c r="B98" s="4">
        <f>IF('True_Odds_Calculator_3-way'!B99="","",'True_Odds_Calculator_3-way'!B99)</f>
        <v>3.33</v>
      </c>
      <c r="C98" s="4">
        <f>IF('True_Odds_Calculator_3-way'!C99="","",'True_Odds_Calculator_3-way'!C99)</f>
        <v>3.31</v>
      </c>
      <c r="D98" s="4">
        <f t="shared" si="5"/>
        <v>2.2583171152568582E-2</v>
      </c>
      <c r="E98" s="4">
        <f t="shared" si="6"/>
        <v>2.4234179127889797</v>
      </c>
      <c r="F98" s="4">
        <f t="shared" si="7"/>
        <v>3.4156204507674022</v>
      </c>
      <c r="G98" s="4">
        <f t="shared" si="8"/>
        <v>3.3945820037755712</v>
      </c>
      <c r="I98" s="4">
        <f t="shared" si="9"/>
        <v>1.0225831711525686</v>
      </c>
    </row>
    <row r="99" spans="1:9" x14ac:dyDescent="0.2">
      <c r="A99" s="4">
        <f>IF('True_Odds_Calculator_3-way'!A100="","",'True_Odds_Calculator_3-way'!A100)</f>
        <v>1.79</v>
      </c>
      <c r="B99" s="4">
        <f>IF('True_Odds_Calculator_3-way'!B100="","",'True_Odds_Calculator_3-way'!B100)</f>
        <v>3.49</v>
      </c>
      <c r="C99" s="4">
        <f>IF('True_Odds_Calculator_3-way'!C100="","",'True_Odds_Calculator_3-way'!C100)</f>
        <v>5.58</v>
      </c>
      <c r="D99" s="4">
        <f t="shared" si="5"/>
        <v>2.4403638700543295E-2</v>
      </c>
      <c r="E99" s="4">
        <f t="shared" si="6"/>
        <v>1.8164490194681373</v>
      </c>
      <c r="F99" s="4">
        <f t="shared" si="7"/>
        <v>3.591974601288634</v>
      </c>
      <c r="G99" s="4">
        <f t="shared" si="8"/>
        <v>5.8453237333668397</v>
      </c>
      <c r="I99" s="4">
        <f t="shared" si="9"/>
        <v>1.0244036387005433</v>
      </c>
    </row>
    <row r="100" spans="1:9" x14ac:dyDescent="0.2">
      <c r="A100" s="4">
        <f>IF('True_Odds_Calculator_3-way'!A101="","",'True_Odds_Calculator_3-way'!A101)</f>
        <v>3.21</v>
      </c>
      <c r="B100" s="4">
        <f>IF('True_Odds_Calculator_3-way'!B101="","",'True_Odds_Calculator_3-way'!B101)</f>
        <v>3.51</v>
      </c>
      <c r="C100" s="4">
        <f>IF('True_Odds_Calculator_3-way'!C101="","",'True_Odds_Calculator_3-way'!C101)</f>
        <v>2.35</v>
      </c>
      <c r="D100" s="4">
        <f t="shared" si="5"/>
        <v>2.195867954468067E-2</v>
      </c>
      <c r="E100" s="4">
        <f t="shared" si="6"/>
        <v>3.2872362019915089</v>
      </c>
      <c r="F100" s="4">
        <f t="shared" si="7"/>
        <v>3.6025556162534631</v>
      </c>
      <c r="G100" s="4">
        <f t="shared" si="8"/>
        <v>2.3911297405153569</v>
      </c>
      <c r="I100" s="4">
        <f t="shared" si="9"/>
        <v>1.0219586795446807</v>
      </c>
    </row>
    <row r="101" spans="1:9" x14ac:dyDescent="0.2">
      <c r="A101" s="4">
        <f>IF('True_Odds_Calculator_3-way'!A102="","",'True_Odds_Calculator_3-way'!A102)</f>
        <v>1.7</v>
      </c>
      <c r="B101" s="4">
        <f>IF('True_Odds_Calculator_3-way'!B102="","",'True_Odds_Calculator_3-way'!B102)</f>
        <v>3.5</v>
      </c>
      <c r="C101" s="4">
        <f>IF('True_Odds_Calculator_3-way'!C102="","",'True_Odds_Calculator_3-way'!C102)</f>
        <v>5.68</v>
      </c>
      <c r="D101" s="4">
        <f t="shared" si="5"/>
        <v>5.0005917860101778E-2</v>
      </c>
      <c r="E101" s="4">
        <f t="shared" si="6"/>
        <v>1.7495772217428818</v>
      </c>
      <c r="F101" s="4">
        <f t="shared" si="7"/>
        <v>3.716841410660606</v>
      </c>
      <c r="G101" s="4">
        <f t="shared" si="8"/>
        <v>6.274009900990098</v>
      </c>
      <c r="I101" s="4">
        <f t="shared" si="9"/>
        <v>1.0500059178601018</v>
      </c>
    </row>
    <row r="102" spans="1:9" x14ac:dyDescent="0.2">
      <c r="A102" s="4">
        <f>IF('True_Odds_Calculator_3-way'!A103="","",'True_Odds_Calculator_3-way'!A103)</f>
        <v>1.78</v>
      </c>
      <c r="B102" s="4">
        <f>IF('True_Odds_Calculator_3-way'!B103="","",'True_Odds_Calculator_3-way'!B103)</f>
        <v>3.24</v>
      </c>
      <c r="C102" s="4">
        <f>IF('True_Odds_Calculator_3-way'!C103="","",'True_Odds_Calculator_3-way'!C103)</f>
        <v>5.59</v>
      </c>
      <c r="D102" s="4">
        <f t="shared" si="5"/>
        <v>4.9330604682926049E-2</v>
      </c>
      <c r="E102" s="4">
        <f t="shared" si="6"/>
        <v>1.8336706073784297</v>
      </c>
      <c r="F102" s="4">
        <f t="shared" si="7"/>
        <v>3.4223317502380031</v>
      </c>
      <c r="G102" s="4">
        <f t="shared" si="8"/>
        <v>6.1558409618382974</v>
      </c>
      <c r="I102" s="4">
        <f t="shared" si="9"/>
        <v>1.049330604682926</v>
      </c>
    </row>
    <row r="103" spans="1:9" x14ac:dyDescent="0.2">
      <c r="A103" s="4">
        <f>IF('True_Odds_Calculator_3-way'!A104="","",'True_Odds_Calculator_3-way'!A104)</f>
        <v>1.75</v>
      </c>
      <c r="B103" s="4">
        <f>IF('True_Odds_Calculator_3-way'!B104="","",'True_Odds_Calculator_3-way'!B104)</f>
        <v>3.29</v>
      </c>
      <c r="C103" s="4">
        <f>IF('True_Odds_Calculator_3-way'!C104="","",'True_Odds_Calculator_3-way'!C104)</f>
        <v>5.81</v>
      </c>
      <c r="D103" s="4">
        <f t="shared" si="5"/>
        <v>4.7496978796645495E-2</v>
      </c>
      <c r="E103" s="4">
        <f t="shared" si="6"/>
        <v>1.7998681753268151</v>
      </c>
      <c r="F103" s="4">
        <f t="shared" si="7"/>
        <v>3.47078761174427</v>
      </c>
      <c r="G103" s="4">
        <f t="shared" si="8"/>
        <v>6.3985784581738647</v>
      </c>
      <c r="I103" s="4">
        <f t="shared" si="9"/>
        <v>1.0474969787966455</v>
      </c>
    </row>
    <row r="104" spans="1:9" x14ac:dyDescent="0.2">
      <c r="A104" s="4">
        <f>IF('True_Odds_Calculator_3-way'!A105="","",'True_Odds_Calculator_3-way'!A105)</f>
        <v>1.5</v>
      </c>
      <c r="B104" s="4">
        <f>IF('True_Odds_Calculator_3-way'!B105="","",'True_Odds_Calculator_3-way'!B105)</f>
        <v>3.89</v>
      </c>
      <c r="C104" s="4">
        <f>IF('True_Odds_Calculator_3-way'!C105="","",'True_Odds_Calculator_3-way'!C105)</f>
        <v>7.87</v>
      </c>
      <c r="D104" s="4">
        <f t="shared" si="5"/>
        <v>5.0800878456581877E-2</v>
      </c>
      <c r="E104" s="4">
        <f t="shared" si="6"/>
        <v>1.5390936548465788</v>
      </c>
      <c r="F104" s="4">
        <f t="shared" si="7"/>
        <v>4.1643106630010447</v>
      </c>
      <c r="G104" s="4">
        <f t="shared" si="8"/>
        <v>9.0800809377708518</v>
      </c>
      <c r="I104" s="4">
        <f t="shared" si="9"/>
        <v>1.0508008784565819</v>
      </c>
    </row>
    <row r="105" spans="1:9" x14ac:dyDescent="0.2">
      <c r="A105" s="4">
        <f>IF('True_Odds_Calculator_3-way'!A106="","",'True_Odds_Calculator_3-way'!A106)</f>
        <v>2.73</v>
      </c>
      <c r="B105" s="4">
        <f>IF('True_Odds_Calculator_3-way'!B106="","",'True_Odds_Calculator_3-way'!B106)</f>
        <v>3.71</v>
      </c>
      <c r="C105" s="4">
        <f>IF('True_Odds_Calculator_3-way'!C106="","",'True_Odds_Calculator_3-way'!C106)</f>
        <v>2.56</v>
      </c>
      <c r="D105" s="4">
        <f t="shared" si="5"/>
        <v>2.6467145276107384E-2</v>
      </c>
      <c r="E105" s="4">
        <f t="shared" si="6"/>
        <v>2.797375064319382</v>
      </c>
      <c r="F105" s="4">
        <f t="shared" si="7"/>
        <v>3.8355412396398676</v>
      </c>
      <c r="G105" s="4">
        <f t="shared" si="8"/>
        <v>2.6191543803610182</v>
      </c>
      <c r="I105" s="4">
        <f t="shared" si="9"/>
        <v>1.0264671452761074</v>
      </c>
    </row>
    <row r="106" spans="1:9" x14ac:dyDescent="0.2">
      <c r="A106" s="4">
        <f>IF('True_Odds_Calculator_3-way'!A107="","",'True_Odds_Calculator_3-way'!A107)</f>
        <v>2.1800000000000002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3.46</v>
      </c>
      <c r="D106" s="4">
        <f t="shared" si="5"/>
        <v>2.7844982188664824E-2</v>
      </c>
      <c r="E106" s="4">
        <f t="shared" si="6"/>
        <v>2.2250211227672092</v>
      </c>
      <c r="F106" s="4">
        <f t="shared" si="7"/>
        <v>3.692347900203468</v>
      </c>
      <c r="G106" s="4">
        <f t="shared" si="8"/>
        <v>3.5748031816626571</v>
      </c>
      <c r="I106" s="4">
        <f t="shared" si="9"/>
        <v>1.0278449821886648</v>
      </c>
    </row>
    <row r="107" spans="1:9" x14ac:dyDescent="0.2">
      <c r="A107" s="4">
        <f>IF('True_Odds_Calculator_3-way'!A108="","",'True_Odds_Calculator_3-way'!A108)</f>
        <v>2.2400000000000002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3.32</v>
      </c>
      <c r="D107" s="4">
        <f t="shared" si="5"/>
        <v>2.7745435523607087E-2</v>
      </c>
      <c r="E107" s="4">
        <f t="shared" si="6"/>
        <v>2.2873868599990996</v>
      </c>
      <c r="F107" s="4">
        <f t="shared" si="7"/>
        <v>3.6918955680266636</v>
      </c>
      <c r="G107" s="4">
        <f t="shared" si="8"/>
        <v>3.4251696584675106</v>
      </c>
      <c r="I107" s="4">
        <f t="shared" si="9"/>
        <v>1.0277454355236071</v>
      </c>
    </row>
    <row r="108" spans="1: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3.7</v>
      </c>
      <c r="C108" s="4">
        <f>IF('True_Odds_Calculator_3-way'!C109="","",'True_Odds_Calculator_3-way'!C109)</f>
        <v>3.43</v>
      </c>
      <c r="D108" s="4">
        <f t="shared" si="5"/>
        <v>2.9105179400811476E-2</v>
      </c>
      <c r="E108" s="4">
        <f t="shared" si="6"/>
        <v>2.1853720266913141</v>
      </c>
      <c r="F108" s="4">
        <f t="shared" si="7"/>
        <v>3.8377617858384347</v>
      </c>
      <c r="G108" s="4">
        <f t="shared" si="8"/>
        <v>3.5480688082063998</v>
      </c>
      <c r="I108" s="4">
        <f t="shared" si="9"/>
        <v>1.0291051794008115</v>
      </c>
    </row>
    <row r="109" spans="1: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3.01</v>
      </c>
      <c r="C109" s="4">
        <f>IF('True_Odds_Calculator_3-way'!C110="","",'True_Odds_Calculator_3-way'!C110)</f>
        <v>3.2</v>
      </c>
      <c r="D109" s="4">
        <f t="shared" si="5"/>
        <v>5.4561979195032917E-2</v>
      </c>
      <c r="E109" s="4">
        <f t="shared" si="6"/>
        <v>2.5533083602040727</v>
      </c>
      <c r="F109" s="4">
        <f t="shared" si="7"/>
        <v>3.1843220568628934</v>
      </c>
      <c r="G109" s="4">
        <f t="shared" si="8"/>
        <v>3.3977469871157275</v>
      </c>
      <c r="I109" s="4">
        <f t="shared" si="9"/>
        <v>1.0545619791950329</v>
      </c>
    </row>
    <row r="110" spans="1:9" x14ac:dyDescent="0.2">
      <c r="A110" s="4">
        <f>IF('True_Odds_Calculator_3-way'!A111="","",'True_Odds_Calculator_3-way'!A111)</f>
        <v>2.09</v>
      </c>
      <c r="B110" s="4">
        <f>IF('True_Odds_Calculator_3-way'!B111="","",'True_Odds_Calculator_3-way'!B111)</f>
        <v>3.39</v>
      </c>
      <c r="C110" s="4">
        <f>IF('True_Odds_Calculator_3-way'!C111="","",'True_Odds_Calculator_3-way'!C111)</f>
        <v>4</v>
      </c>
      <c r="D110" s="4">
        <f t="shared" si="5"/>
        <v>2.3454150258994222E-2</v>
      </c>
      <c r="E110" s="4">
        <f t="shared" si="6"/>
        <v>2.1247172956344196</v>
      </c>
      <c r="F110" s="4">
        <f t="shared" si="7"/>
        <v>3.4822918415911333</v>
      </c>
      <c r="G110" s="4">
        <f t="shared" si="8"/>
        <v>4.1291268831408505</v>
      </c>
      <c r="I110" s="4">
        <f t="shared" si="9"/>
        <v>1.0234541502589942</v>
      </c>
    </row>
    <row r="111" spans="1:9" x14ac:dyDescent="0.2">
      <c r="A111" s="4">
        <f>IF('True_Odds_Calculator_3-way'!A112="","",'True_Odds_Calculator_3-way'!A112)</f>
        <v>3.48</v>
      </c>
      <c r="B111" s="4">
        <f>IF('True_Odds_Calculator_3-way'!B112="","",'True_Odds_Calculator_3-way'!B112)</f>
        <v>3.51</v>
      </c>
      <c r="C111" s="4">
        <f>IF('True_Odds_Calculator_3-way'!C112="","",'True_Odds_Calculator_3-way'!C112)</f>
        <v>2.2200000000000002</v>
      </c>
      <c r="D111" s="4">
        <f t="shared" si="5"/>
        <v>2.2707057189815583E-2</v>
      </c>
      <c r="E111" s="4">
        <f t="shared" si="6"/>
        <v>3.574143608658654</v>
      </c>
      <c r="F111" s="4">
        <f t="shared" si="7"/>
        <v>3.6057961116713675</v>
      </c>
      <c r="G111" s="4">
        <f t="shared" si="8"/>
        <v>2.2579406792193413</v>
      </c>
      <c r="I111" s="4">
        <f t="shared" si="9"/>
        <v>1.0227070571898156</v>
      </c>
    </row>
    <row r="112" spans="1:9" x14ac:dyDescent="0.2">
      <c r="A112" s="4">
        <f>IF('True_Odds_Calculator_3-way'!A113="","",'True_Odds_Calculator_3-way'!A113)</f>
        <v>1.7</v>
      </c>
      <c r="B112" s="4">
        <f>IF('True_Odds_Calculator_3-way'!B113="","",'True_Odds_Calculator_3-way'!B113)</f>
        <v>3.65</v>
      </c>
      <c r="C112" s="4">
        <f>IF('True_Odds_Calculator_3-way'!C113="","",'True_Odds_Calculator_3-way'!C113)</f>
        <v>6.1</v>
      </c>
      <c r="D112" s="4">
        <f t="shared" si="5"/>
        <v>2.6142323086881358E-2</v>
      </c>
      <c r="E112" s="4">
        <f t="shared" si="6"/>
        <v>1.7255624529864524</v>
      </c>
      <c r="F112" s="4">
        <f t="shared" si="7"/>
        <v>3.769907538055477</v>
      </c>
      <c r="G112" s="4">
        <f t="shared" si="8"/>
        <v>6.4424555331763642</v>
      </c>
      <c r="I112" s="4">
        <f t="shared" si="9"/>
        <v>1.0261423230868814</v>
      </c>
    </row>
    <row r="113" spans="1:9" x14ac:dyDescent="0.2">
      <c r="A113" s="4">
        <f>IF('True_Odds_Calculator_3-way'!A114="","",'True_Odds_Calculator_3-way'!A114)</f>
        <v>2.38</v>
      </c>
      <c r="B113" s="4">
        <f>IF('True_Odds_Calculator_3-way'!B114="","",'True_Odds_Calculator_3-way'!B114)</f>
        <v>3.05</v>
      </c>
      <c r="C113" s="4">
        <f>IF('True_Odds_Calculator_3-way'!C114="","",'True_Odds_Calculator_3-way'!C114)</f>
        <v>3.38</v>
      </c>
      <c r="D113" s="4">
        <f t="shared" si="5"/>
        <v>4.3894907851587561E-2</v>
      </c>
      <c r="E113" s="4">
        <f t="shared" si="6"/>
        <v>2.4658697046099132</v>
      </c>
      <c r="F113" s="4">
        <f t="shared" si="7"/>
        <v>3.1924686700595322</v>
      </c>
      <c r="G113" s="4">
        <f t="shared" si="8"/>
        <v>3.5558545354062461</v>
      </c>
      <c r="I113" s="4">
        <f t="shared" si="9"/>
        <v>1.0438949078515876</v>
      </c>
    </row>
    <row r="114" spans="1:9" x14ac:dyDescent="0.2">
      <c r="A114" s="4">
        <f>IF('True_Odds_Calculator_3-way'!A115="","",'True_Odds_Calculator_3-way'!A115)</f>
        <v>2.04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3.57</v>
      </c>
      <c r="D114" s="4">
        <f t="shared" si="5"/>
        <v>3.4858387799564294E-2</v>
      </c>
      <c r="E114" s="4">
        <f t="shared" si="6"/>
        <v>2.0895295902883158</v>
      </c>
      <c r="F114" s="4">
        <f t="shared" si="7"/>
        <v>3.953650533223954</v>
      </c>
      <c r="G114" s="4">
        <f t="shared" si="8"/>
        <v>3.7244976816074185</v>
      </c>
      <c r="I114" s="4">
        <f t="shared" si="9"/>
        <v>1.0348583877995643</v>
      </c>
    </row>
    <row r="115" spans="1:9" x14ac:dyDescent="0.2">
      <c r="A115" s="4">
        <f>IF('True_Odds_Calculator_3-way'!A116="","",'True_Odds_Calculator_3-way'!A116)</f>
        <v>3.14</v>
      </c>
      <c r="B115" s="4">
        <f>IF('True_Odds_Calculator_3-way'!B116="","",'True_Odds_Calculator_3-way'!B116)</f>
        <v>3.78</v>
      </c>
      <c r="C115" s="4">
        <f>IF('True_Odds_Calculator_3-way'!C116="","",'True_Odds_Calculator_3-way'!C116)</f>
        <v>2.2200000000000002</v>
      </c>
      <c r="D115" s="4">
        <f t="shared" si="5"/>
        <v>3.3472052580332701E-2</v>
      </c>
      <c r="E115" s="4">
        <f t="shared" si="6"/>
        <v>3.2540009345969816</v>
      </c>
      <c r="F115" s="4">
        <f t="shared" si="7"/>
        <v>3.9464402750535879</v>
      </c>
      <c r="G115" s="4">
        <f t="shared" si="8"/>
        <v>2.2763844934795121</v>
      </c>
      <c r="I115" s="4">
        <f t="shared" si="9"/>
        <v>1.0334720525803327</v>
      </c>
    </row>
    <row r="116" spans="1:9" x14ac:dyDescent="0.2">
      <c r="A116" s="4">
        <f>IF('True_Odds_Calculator_3-way'!A117="","",'True_Odds_Calculator_3-way'!A117)</f>
        <v>2.75</v>
      </c>
      <c r="B116" s="4">
        <f>IF('True_Odds_Calculator_3-way'!B117="","",'True_Odds_Calculator_3-way'!B117)</f>
        <v>3.64</v>
      </c>
      <c r="C116" s="4">
        <f>IF('True_Odds_Calculator_3-way'!C117="","",'True_Odds_Calculator_3-way'!C117)</f>
        <v>2.5299999999999998</v>
      </c>
      <c r="D116" s="4">
        <f t="shared" si="5"/>
        <v>3.3618555357685764E-2</v>
      </c>
      <c r="E116" s="4">
        <f t="shared" si="6"/>
        <v>2.83744145920631</v>
      </c>
      <c r="F116" s="4">
        <f t="shared" si="7"/>
        <v>3.7947914949728037</v>
      </c>
      <c r="G116" s="4">
        <f t="shared" si="8"/>
        <v>2.6038226645555302</v>
      </c>
      <c r="I116" s="4">
        <f t="shared" si="9"/>
        <v>1.0336185553576858</v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2.2799999999999998</v>
      </c>
      <c r="B2" s="4">
        <f>IF('True_Odds_Calculator_2-way'!B3="","",'True_Odds_Calculator_2-way'!B3)</f>
        <v>1.67</v>
      </c>
      <c r="C2" s="4">
        <f>1/A2</f>
        <v>0.43859649122807021</v>
      </c>
      <c r="D2">
        <f>1/B2</f>
        <v>0.5988023952095809</v>
      </c>
      <c r="E2">
        <f>C2+D2-1</f>
        <v>3.7398886437651102E-2</v>
      </c>
      <c r="F2">
        <f>C2+D2-(C2*D2)-1</f>
        <v>-0.22523374304023536</v>
      </c>
      <c r="G2">
        <v>0</v>
      </c>
      <c r="H2">
        <f>C2*D2</f>
        <v>0.2626326294778864</v>
      </c>
      <c r="I2">
        <f>((-4*F2*H2)^0.5)/(2*F2)</f>
        <v>-1.0798355319767001</v>
      </c>
      <c r="J2">
        <f>(-((-4*F2*H2)^0.5))/(2*F2)</f>
        <v>1.0798355319767001</v>
      </c>
      <c r="K2">
        <f>IF(A2="","",(C2/($J2+C2-($J2*C2))))</f>
        <v>0.41978188889052137</v>
      </c>
      <c r="L2">
        <f>IF(B2="","",(D2/($J2+D2-($J2*D2))))</f>
        <v>0.58021811110947863</v>
      </c>
      <c r="M2">
        <f>IF(A2="","",1/K2)</f>
        <v>2.382189480930176</v>
      </c>
      <c r="N2">
        <f>IF(B2="","",1/L2)</f>
        <v>1.7234898064243891</v>
      </c>
    </row>
    <row r="3" spans="1:14" x14ac:dyDescent="0.25">
      <c r="A3" s="4">
        <f>IF('True_Odds_Calculator_2-way'!A4="","",'True_Odds_Calculator_2-way'!A4)</f>
        <v>1.89</v>
      </c>
      <c r="B3" s="4">
        <f>IF('True_Odds_Calculator_2-way'!B4="","",'True_Odds_Calculator_2-way'!B4)</f>
        <v>2</v>
      </c>
      <c r="C3" s="4">
        <f t="shared" ref="C3:C66" si="0">1/A3</f>
        <v>0.52910052910052918</v>
      </c>
      <c r="D3">
        <f t="shared" ref="D3:D66" si="1">1/B3</f>
        <v>0.5</v>
      </c>
      <c r="E3">
        <f t="shared" ref="E3:E66" si="2">C3+D3-1</f>
        <v>2.9100529100529293E-2</v>
      </c>
      <c r="F3">
        <f t="shared" ref="F3:F66" si="3">C3+D3-(C3*D3)-1</f>
        <v>-0.23544973544973535</v>
      </c>
      <c r="G3">
        <v>0</v>
      </c>
      <c r="H3">
        <f t="shared" ref="H3:H66" si="4">C3*D3</f>
        <v>0.26455026455026459</v>
      </c>
      <c r="I3">
        <f t="shared" ref="I3:I66" si="5">((-4*F3*H3)^0.5)/(2*F3)</f>
        <v>-1.0599978800063603</v>
      </c>
      <c r="J3">
        <f t="shared" ref="J3:J66" si="6">(-((-4*F3*H3)^0.5))/(2*F3)</f>
        <v>1.0599978800063603</v>
      </c>
      <c r="K3">
        <f t="shared" ref="K3:K66" si="7">IF(A3="","",(C3/($J3+C3-($J3*C3))))</f>
        <v>0.51456260722126923</v>
      </c>
      <c r="L3">
        <f t="shared" ref="L3:L66" si="8">IF(B3="","",(D3/($J3+D3-($J3*D3))))</f>
        <v>0.48543739277873066</v>
      </c>
      <c r="M3">
        <f t="shared" ref="M3:M66" si="9">IF(A3="","",1/K3)</f>
        <v>1.9433981132056606</v>
      </c>
      <c r="N3">
        <f t="shared" ref="N3:N66" si="10">IF(B3="","",1/L3)</f>
        <v>2.0599978800063603</v>
      </c>
    </row>
    <row r="4" spans="1:14" x14ac:dyDescent="0.25">
      <c r="A4" s="4">
        <f>IF('True_Odds_Calculator_2-way'!A5="","",'True_Odds_Calculator_2-way'!A5)</f>
        <v>1.44</v>
      </c>
      <c r="B4" s="4">
        <f>IF('True_Odds_Calculator_2-way'!B5="","",'True_Odds_Calculator_2-way'!B5)</f>
        <v>2.87</v>
      </c>
      <c r="C4" s="4">
        <f t="shared" si="0"/>
        <v>0.69444444444444442</v>
      </c>
      <c r="D4">
        <f t="shared" si="1"/>
        <v>0.34843205574912889</v>
      </c>
      <c r="E4">
        <f t="shared" si="2"/>
        <v>4.2876500193573364E-2</v>
      </c>
      <c r="F4">
        <f t="shared" si="3"/>
        <v>-0.1990902051877661</v>
      </c>
      <c r="G4">
        <v>0</v>
      </c>
      <c r="H4">
        <f t="shared" si="4"/>
        <v>0.24196670538133949</v>
      </c>
      <c r="I4">
        <f t="shared" si="5"/>
        <v>-1.102434659256059</v>
      </c>
      <c r="J4">
        <f t="shared" si="6"/>
        <v>1.102434659256059</v>
      </c>
      <c r="K4">
        <f t="shared" si="7"/>
        <v>0.67336836528959054</v>
      </c>
      <c r="L4">
        <f t="shared" si="8"/>
        <v>0.32663163471040929</v>
      </c>
      <c r="M4">
        <f t="shared" si="9"/>
        <v>1.4850712500726662</v>
      </c>
      <c r="N4">
        <f t="shared" si="10"/>
        <v>3.0615528128088303</v>
      </c>
    </row>
    <row r="5" spans="1:14" x14ac:dyDescent="0.25">
      <c r="A5" s="4">
        <f>IF('True_Odds_Calculator_2-way'!A6="","",'True_Odds_Calculator_2-way'!A6)</f>
        <v>2.29</v>
      </c>
      <c r="B5" s="4">
        <f>IF('True_Odds_Calculator_2-way'!B6="","",'True_Odds_Calculator_2-way'!B6)</f>
        <v>1.68</v>
      </c>
      <c r="C5" s="4">
        <f t="shared" si="0"/>
        <v>0.4366812227074236</v>
      </c>
      <c r="D5">
        <f t="shared" si="1"/>
        <v>0.59523809523809523</v>
      </c>
      <c r="E5">
        <f t="shared" si="2"/>
        <v>3.1919317945518833E-2</v>
      </c>
      <c r="F5">
        <f t="shared" si="3"/>
        <v>-0.22800998128509042</v>
      </c>
      <c r="G5">
        <v>0</v>
      </c>
      <c r="H5">
        <f t="shared" si="4"/>
        <v>0.25992929923060926</v>
      </c>
      <c r="I5">
        <f t="shared" si="5"/>
        <v>-1.0677035543974551</v>
      </c>
      <c r="J5">
        <f t="shared" si="6"/>
        <v>1.0677035543974551</v>
      </c>
      <c r="K5">
        <f t="shared" si="7"/>
        <v>0.42063861953679943</v>
      </c>
      <c r="L5">
        <f t="shared" si="8"/>
        <v>0.57936138046320074</v>
      </c>
      <c r="M5">
        <f t="shared" si="9"/>
        <v>2.3773375851727168</v>
      </c>
      <c r="N5">
        <f t="shared" si="10"/>
        <v>1.7260384169902692</v>
      </c>
    </row>
    <row r="6" spans="1:14" x14ac:dyDescent="0.25">
      <c r="A6" s="4">
        <f>IF('True_Odds_Calculator_2-way'!A7="","",'True_Odds_Calculator_2-way'!A7)</f>
        <v>1.99</v>
      </c>
      <c r="B6" s="4">
        <f>IF('True_Odds_Calculator_2-way'!B7="","",'True_Odds_Calculator_2-way'!B7)</f>
        <v>1.85</v>
      </c>
      <c r="C6" s="4">
        <f t="shared" si="0"/>
        <v>0.50251256281407031</v>
      </c>
      <c r="D6">
        <f t="shared" si="1"/>
        <v>0.54054054054054046</v>
      </c>
      <c r="E6">
        <f t="shared" si="2"/>
        <v>4.3053103354610656E-2</v>
      </c>
      <c r="F6">
        <f t="shared" si="3"/>
        <v>-0.22857530897731926</v>
      </c>
      <c r="G6">
        <v>0</v>
      </c>
      <c r="H6">
        <f t="shared" si="4"/>
        <v>0.27162841233192986</v>
      </c>
      <c r="I6">
        <f t="shared" si="5"/>
        <v>-1.0901165669462136</v>
      </c>
      <c r="J6">
        <f t="shared" si="6"/>
        <v>1.0901165669462136</v>
      </c>
      <c r="K6">
        <f t="shared" si="7"/>
        <v>0.48095065060885256</v>
      </c>
      <c r="L6">
        <f t="shared" si="8"/>
        <v>0.51904934939114777</v>
      </c>
      <c r="M6">
        <f t="shared" si="9"/>
        <v>2.0792154012767514</v>
      </c>
      <c r="N6">
        <f t="shared" si="10"/>
        <v>1.9265990819042815</v>
      </c>
    </row>
    <row r="7" spans="1:14" x14ac:dyDescent="0.25">
      <c r="A7" s="4">
        <f>IF('True_Odds_Calculator_2-way'!A8="","",'True_Odds_Calculator_2-way'!A8)</f>
        <v>2.4500000000000002</v>
      </c>
      <c r="B7" s="4">
        <f>IF('True_Odds_Calculator_2-way'!B8="","",'True_Odds_Calculator_2-way'!B8)</f>
        <v>1.61</v>
      </c>
      <c r="C7" s="4">
        <f t="shared" si="0"/>
        <v>0.4081632653061224</v>
      </c>
      <c r="D7">
        <f t="shared" si="1"/>
        <v>0.6211180124223602</v>
      </c>
      <c r="E7">
        <f t="shared" si="2"/>
        <v>2.9281277728482547E-2</v>
      </c>
      <c r="F7">
        <f t="shared" si="3"/>
        <v>-0.22423627836227666</v>
      </c>
      <c r="G7">
        <v>0</v>
      </c>
      <c r="H7">
        <f t="shared" si="4"/>
        <v>0.25351755609075921</v>
      </c>
      <c r="I7">
        <f t="shared" si="5"/>
        <v>-1.0632884133003033</v>
      </c>
      <c r="J7">
        <f t="shared" si="6"/>
        <v>1.0632884133003033</v>
      </c>
      <c r="K7">
        <f t="shared" si="7"/>
        <v>0.39342690662395058</v>
      </c>
      <c r="L7">
        <f t="shared" si="8"/>
        <v>0.60657309337604948</v>
      </c>
      <c r="M7">
        <f t="shared" si="9"/>
        <v>2.5417681992854404</v>
      </c>
      <c r="N7">
        <f t="shared" si="10"/>
        <v>1.648605932113185</v>
      </c>
    </row>
    <row r="8" spans="1:14" x14ac:dyDescent="0.25">
      <c r="A8" s="4">
        <f>IF('True_Odds_Calculator_2-way'!A9="","",'True_Odds_Calculator_2-way'!A9)</f>
        <v>1.93</v>
      </c>
      <c r="B8" s="4">
        <f>IF('True_Odds_Calculator_2-way'!B9="","",'True_Odds_Calculator_2-way'!B9)</f>
        <v>1.97</v>
      </c>
      <c r="C8" s="4">
        <f t="shared" si="0"/>
        <v>0.5181347150259068</v>
      </c>
      <c r="D8">
        <f t="shared" si="1"/>
        <v>0.50761421319796951</v>
      </c>
      <c r="E8">
        <f t="shared" si="2"/>
        <v>2.5748928223876311E-2</v>
      </c>
      <c r="F8">
        <f t="shared" si="3"/>
        <v>-0.23726361747455349</v>
      </c>
      <c r="G8">
        <v>0</v>
      </c>
      <c r="H8">
        <f t="shared" si="4"/>
        <v>0.26301254569842986</v>
      </c>
      <c r="I8">
        <f t="shared" si="5"/>
        <v>-1.0528649266733445</v>
      </c>
      <c r="J8">
        <f t="shared" si="6"/>
        <v>1.0528649266733445</v>
      </c>
      <c r="K8">
        <f t="shared" si="7"/>
        <v>0.50526374119939821</v>
      </c>
      <c r="L8">
        <f t="shared" si="8"/>
        <v>0.49473625880060179</v>
      </c>
      <c r="M8">
        <f t="shared" si="9"/>
        <v>1.9791643818062103</v>
      </c>
      <c r="N8">
        <f t="shared" si="10"/>
        <v>2.021278978873144</v>
      </c>
    </row>
    <row r="9" spans="1:14" x14ac:dyDescent="0.25">
      <c r="A9" s="4">
        <f>IF('True_Odds_Calculator_2-way'!A10="","",'True_Odds_Calculator_2-way'!A10)</f>
        <v>2.21</v>
      </c>
      <c r="B9" s="4">
        <f>IF('True_Odds_Calculator_2-way'!B10="","",'True_Odds_Calculator_2-way'!B10)</f>
        <v>1.7</v>
      </c>
      <c r="C9" s="4">
        <f t="shared" si="0"/>
        <v>0.45248868778280543</v>
      </c>
      <c r="D9">
        <f t="shared" si="1"/>
        <v>0.58823529411764708</v>
      </c>
      <c r="E9">
        <f t="shared" si="2"/>
        <v>4.0723981900452566E-2</v>
      </c>
      <c r="F9">
        <f t="shared" si="3"/>
        <v>-0.2254458344423742</v>
      </c>
      <c r="G9">
        <v>0</v>
      </c>
      <c r="H9">
        <f t="shared" si="4"/>
        <v>0.26616981634282671</v>
      </c>
      <c r="I9">
        <f t="shared" si="5"/>
        <v>-1.0865714630312671</v>
      </c>
      <c r="J9">
        <f t="shared" si="6"/>
        <v>1.0865714630312671</v>
      </c>
      <c r="K9">
        <f t="shared" si="7"/>
        <v>0.43201182193624138</v>
      </c>
      <c r="L9">
        <f t="shared" si="8"/>
        <v>0.56798817806375879</v>
      </c>
      <c r="M9">
        <f t="shared" si="9"/>
        <v>2.3147514702678329</v>
      </c>
      <c r="N9">
        <f t="shared" si="10"/>
        <v>1.7606000241218864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1.55</v>
      </c>
      <c r="C10" s="4">
        <f t="shared" si="0"/>
        <v>0.39525691699604748</v>
      </c>
      <c r="D10">
        <f t="shared" si="1"/>
        <v>0.64516129032258063</v>
      </c>
      <c r="E10">
        <f t="shared" si="2"/>
        <v>4.0418207318628108E-2</v>
      </c>
      <c r="F10">
        <f t="shared" si="3"/>
        <v>-0.21458625525946706</v>
      </c>
      <c r="G10">
        <v>0</v>
      </c>
      <c r="H10">
        <f t="shared" si="4"/>
        <v>0.25500446257809511</v>
      </c>
      <c r="I10">
        <f t="shared" si="5"/>
        <v>-1.0901165669462143</v>
      </c>
      <c r="J10">
        <f t="shared" si="6"/>
        <v>1.0901165669462143</v>
      </c>
      <c r="K10">
        <f t="shared" si="7"/>
        <v>0.37482968478085649</v>
      </c>
      <c r="L10">
        <f t="shared" si="8"/>
        <v>0.62517031521914335</v>
      </c>
      <c r="M10">
        <f t="shared" si="9"/>
        <v>2.6678783474277079</v>
      </c>
      <c r="N10">
        <f t="shared" si="10"/>
        <v>1.5995641118204185</v>
      </c>
    </row>
    <row r="11" spans="1:14" x14ac:dyDescent="0.25">
      <c r="A11" s="4">
        <f>IF('True_Odds_Calculator_2-way'!A12="","",'True_Odds_Calculator_2-way'!A12)</f>
        <v>2.72</v>
      </c>
      <c r="B11" s="4">
        <f>IF('True_Odds_Calculator_2-way'!B12="","",'True_Odds_Calculator_2-way'!B12)</f>
        <v>1.49</v>
      </c>
      <c r="C11" s="4">
        <f t="shared" si="0"/>
        <v>0.36764705882352938</v>
      </c>
      <c r="D11">
        <f t="shared" si="1"/>
        <v>0.67114093959731547</v>
      </c>
      <c r="E11">
        <f t="shared" si="2"/>
        <v>3.8787998420844794E-2</v>
      </c>
      <c r="F11">
        <f t="shared" si="3"/>
        <v>-0.2079549940781682</v>
      </c>
      <c r="G11">
        <v>0</v>
      </c>
      <c r="H11">
        <f t="shared" si="4"/>
        <v>0.24674299249901302</v>
      </c>
      <c r="I11">
        <f t="shared" si="5"/>
        <v>-1.0892755023757474</v>
      </c>
      <c r="J11">
        <f t="shared" si="6"/>
        <v>1.0892755023757474</v>
      </c>
      <c r="K11">
        <f t="shared" si="7"/>
        <v>0.34800113284738216</v>
      </c>
      <c r="L11">
        <f t="shared" si="8"/>
        <v>0.6519988671526179</v>
      </c>
      <c r="M11">
        <f t="shared" si="9"/>
        <v>2.8735538640862863</v>
      </c>
      <c r="N11">
        <f t="shared" si="10"/>
        <v>1.5337449961641161</v>
      </c>
    </row>
    <row r="12" spans="1:14" x14ac:dyDescent="0.25">
      <c r="A12" s="4">
        <f>IF('True_Odds_Calculator_2-way'!A13="","",'True_Odds_Calculator_2-way'!A13)</f>
        <v>1.78</v>
      </c>
      <c r="B12" s="4">
        <f>IF('True_Odds_Calculator_2-way'!B13="","",'True_Odds_Calculator_2-way'!B13)</f>
        <v>2.11</v>
      </c>
      <c r="C12" s="4">
        <f t="shared" si="0"/>
        <v>0.5617977528089888</v>
      </c>
      <c r="D12">
        <f t="shared" si="1"/>
        <v>0.47393364928909953</v>
      </c>
      <c r="E12">
        <f t="shared" si="2"/>
        <v>3.5731402098088338E-2</v>
      </c>
      <c r="F12">
        <f t="shared" si="3"/>
        <v>-0.23052345705309119</v>
      </c>
      <c r="G12">
        <v>0</v>
      </c>
      <c r="H12">
        <f t="shared" si="4"/>
        <v>0.26625485915117952</v>
      </c>
      <c r="I12">
        <f t="shared" si="5"/>
        <v>-1.0747098003652684</v>
      </c>
      <c r="J12">
        <f t="shared" si="6"/>
        <v>1.0747098003652684</v>
      </c>
      <c r="K12">
        <f t="shared" si="7"/>
        <v>0.54398865104166871</v>
      </c>
      <c r="L12">
        <f t="shared" si="8"/>
        <v>0.45601134895833134</v>
      </c>
      <c r="M12">
        <f t="shared" si="9"/>
        <v>1.838273644284909</v>
      </c>
      <c r="N12">
        <f t="shared" si="10"/>
        <v>2.192927878405448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2.0299999999999998</v>
      </c>
      <c r="C13" s="4">
        <f t="shared" si="0"/>
        <v>0.54054054054054046</v>
      </c>
      <c r="D13">
        <f t="shared" si="1"/>
        <v>0.49261083743842371</v>
      </c>
      <c r="E13">
        <f t="shared" si="2"/>
        <v>3.315137797896428E-2</v>
      </c>
      <c r="F13">
        <f t="shared" si="3"/>
        <v>-0.23312475036612956</v>
      </c>
      <c r="G13">
        <v>0</v>
      </c>
      <c r="H13">
        <f t="shared" si="4"/>
        <v>0.26627612834509384</v>
      </c>
      <c r="I13">
        <f t="shared" si="5"/>
        <v>-1.0687396570715308</v>
      </c>
      <c r="J13">
        <f t="shared" si="6"/>
        <v>1.0687396570715308</v>
      </c>
      <c r="K13">
        <f t="shared" si="7"/>
        <v>0.52399127907708287</v>
      </c>
      <c r="L13">
        <f t="shared" si="8"/>
        <v>0.47600872092291718</v>
      </c>
      <c r="M13">
        <f t="shared" si="9"/>
        <v>1.9084287085108012</v>
      </c>
      <c r="N13">
        <f t="shared" si="10"/>
        <v>2.1008018467836762</v>
      </c>
    </row>
    <row r="14" spans="1:14" x14ac:dyDescent="0.25">
      <c r="A14" s="4">
        <f>IF('True_Odds_Calculator_2-way'!A15="","",'True_Odds_Calculator_2-way'!A15)</f>
        <v>1.77</v>
      </c>
      <c r="B14" s="4">
        <f>IF('True_Odds_Calculator_2-way'!B15="","",'True_Odds_Calculator_2-way'!B15)</f>
        <v>2.11</v>
      </c>
      <c r="C14" s="4">
        <f t="shared" si="0"/>
        <v>0.56497175141242939</v>
      </c>
      <c r="D14">
        <f t="shared" si="1"/>
        <v>0.47393364928909953</v>
      </c>
      <c r="E14">
        <f t="shared" si="2"/>
        <v>3.8905400701529036E-2</v>
      </c>
      <c r="F14">
        <f t="shared" si="3"/>
        <v>-0.22885372319061759</v>
      </c>
      <c r="G14">
        <v>0</v>
      </c>
      <c r="H14">
        <f t="shared" si="4"/>
        <v>0.26775912389214662</v>
      </c>
      <c r="I14">
        <f t="shared" si="5"/>
        <v>-1.0816659234722941</v>
      </c>
      <c r="J14">
        <f t="shared" si="6"/>
        <v>1.0816659234722941</v>
      </c>
      <c r="K14">
        <f t="shared" si="7"/>
        <v>0.54558863296538396</v>
      </c>
      <c r="L14">
        <f t="shared" si="8"/>
        <v>0.45441136703461599</v>
      </c>
      <c r="M14">
        <f t="shared" si="9"/>
        <v>1.8328827610736662</v>
      </c>
      <c r="N14">
        <f t="shared" si="10"/>
        <v>2.2006491750542465</v>
      </c>
    </row>
    <row r="15" spans="1:14" x14ac:dyDescent="0.25">
      <c r="A15" s="4">
        <f>IF('True_Odds_Calculator_2-way'!A16="","",'True_Odds_Calculator_2-way'!A16)</f>
        <v>2.0499999999999998</v>
      </c>
      <c r="B15" s="4">
        <f>IF('True_Odds_Calculator_2-way'!B16="","",'True_Odds_Calculator_2-way'!B16)</f>
        <v>1.83</v>
      </c>
      <c r="C15" s="4">
        <f t="shared" si="0"/>
        <v>0.48780487804878053</v>
      </c>
      <c r="D15">
        <f t="shared" si="1"/>
        <v>0.54644808743169393</v>
      </c>
      <c r="E15">
        <f t="shared" si="2"/>
        <v>3.4252965480474407E-2</v>
      </c>
      <c r="F15">
        <f t="shared" si="3"/>
        <v>-0.23230707716913246</v>
      </c>
      <c r="G15">
        <v>0</v>
      </c>
      <c r="H15">
        <f t="shared" si="4"/>
        <v>0.26656004264960681</v>
      </c>
      <c r="I15">
        <f t="shared" si="5"/>
        <v>-1.0711894933108055</v>
      </c>
      <c r="J15">
        <f t="shared" si="6"/>
        <v>1.0711894933108055</v>
      </c>
      <c r="K15">
        <f t="shared" si="7"/>
        <v>0.47064383372894186</v>
      </c>
      <c r="L15">
        <f t="shared" si="8"/>
        <v>0.52935616627105819</v>
      </c>
      <c r="M15">
        <f t="shared" si="9"/>
        <v>2.1247489679763456</v>
      </c>
      <c r="N15">
        <f t="shared" si="10"/>
        <v>1.8890872794479689</v>
      </c>
    </row>
    <row r="16" spans="1:14" x14ac:dyDescent="0.25">
      <c r="A16" s="4">
        <f>IF('True_Odds_Calculator_2-way'!A17="","",'True_Odds_Calculator_2-way'!A17)</f>
        <v>1.9</v>
      </c>
      <c r="B16" s="4">
        <f>IF('True_Odds_Calculator_2-way'!B17="","",'True_Odds_Calculator_2-way'!B17)</f>
        <v>1.97</v>
      </c>
      <c r="C16" s="4">
        <f t="shared" si="0"/>
        <v>0.52631578947368418</v>
      </c>
      <c r="D16">
        <f t="shared" si="1"/>
        <v>0.50761421319796951</v>
      </c>
      <c r="E16">
        <f t="shared" si="2"/>
        <v>3.3930002671653803E-2</v>
      </c>
      <c r="F16">
        <f t="shared" si="3"/>
        <v>-0.23323537269569861</v>
      </c>
      <c r="G16">
        <v>0</v>
      </c>
      <c r="H16">
        <f t="shared" si="4"/>
        <v>0.26716537536735235</v>
      </c>
      <c r="I16">
        <f t="shared" si="5"/>
        <v>-1.0702688317798925</v>
      </c>
      <c r="J16">
        <f t="shared" si="6"/>
        <v>1.0702688317798925</v>
      </c>
      <c r="K16">
        <f t="shared" si="7"/>
        <v>0.50936156937362553</v>
      </c>
      <c r="L16">
        <f t="shared" si="8"/>
        <v>0.49063843062637452</v>
      </c>
      <c r="M16">
        <f t="shared" si="9"/>
        <v>1.963241948601903</v>
      </c>
      <c r="N16">
        <f t="shared" si="10"/>
        <v>2.0381607668264961</v>
      </c>
    </row>
    <row r="17" spans="1:14" x14ac:dyDescent="0.25">
      <c r="A17" s="4">
        <f>IF('True_Odds_Calculator_2-way'!A18="","",'True_Odds_Calculator_2-way'!A18)</f>
        <v>1.97</v>
      </c>
      <c r="B17" s="4">
        <f>IF('True_Odds_Calculator_2-way'!B18="","",'True_Odds_Calculator_2-way'!B18)</f>
        <v>1.9</v>
      </c>
      <c r="C17" s="4">
        <f t="shared" si="0"/>
        <v>0.50761421319796951</v>
      </c>
      <c r="D17">
        <f t="shared" si="1"/>
        <v>0.52631578947368418</v>
      </c>
      <c r="E17">
        <f t="shared" si="2"/>
        <v>3.3930002671653803E-2</v>
      </c>
      <c r="F17">
        <f t="shared" si="3"/>
        <v>-0.23323537269569861</v>
      </c>
      <c r="G17">
        <v>0</v>
      </c>
      <c r="H17">
        <f t="shared" si="4"/>
        <v>0.26716537536735235</v>
      </c>
      <c r="I17">
        <f t="shared" si="5"/>
        <v>-1.0702688317798925</v>
      </c>
      <c r="J17">
        <f t="shared" si="6"/>
        <v>1.0702688317798925</v>
      </c>
      <c r="K17">
        <f t="shared" si="7"/>
        <v>0.49063843062637452</v>
      </c>
      <c r="L17">
        <f t="shared" si="8"/>
        <v>0.50936156937362553</v>
      </c>
      <c r="M17">
        <f t="shared" si="9"/>
        <v>2.0381607668264961</v>
      </c>
      <c r="N17">
        <f t="shared" si="10"/>
        <v>1.963241948601903</v>
      </c>
    </row>
    <row r="18" spans="1:14" x14ac:dyDescent="0.25">
      <c r="A18" s="4">
        <f>IF('True_Odds_Calculator_2-way'!A19="","",'True_Odds_Calculator_2-way'!A19)</f>
        <v>2.06</v>
      </c>
      <c r="B18" s="4">
        <f>IF('True_Odds_Calculator_2-way'!B19="","",'True_Odds_Calculator_2-way'!B19)</f>
        <v>1.78</v>
      </c>
      <c r="C18" s="4">
        <f t="shared" si="0"/>
        <v>0.4854368932038835</v>
      </c>
      <c r="D18">
        <f t="shared" si="1"/>
        <v>0.5617977528089888</v>
      </c>
      <c r="E18">
        <f t="shared" si="2"/>
        <v>4.7234646012872306E-2</v>
      </c>
      <c r="F18">
        <f t="shared" si="3"/>
        <v>-0.22548270971964657</v>
      </c>
      <c r="G18">
        <v>0</v>
      </c>
      <c r="H18">
        <f t="shared" si="4"/>
        <v>0.27271735573251882</v>
      </c>
      <c r="I18">
        <f t="shared" si="5"/>
        <v>-1.0997646755364592</v>
      </c>
      <c r="J18">
        <f t="shared" si="6"/>
        <v>1.0997646755364592</v>
      </c>
      <c r="K18">
        <f t="shared" si="7"/>
        <v>0.46173369190551583</v>
      </c>
      <c r="L18">
        <f t="shared" si="8"/>
        <v>0.53826630809448417</v>
      </c>
      <c r="M18">
        <f t="shared" si="9"/>
        <v>2.1657505560686463</v>
      </c>
      <c r="N18">
        <f t="shared" si="10"/>
        <v>1.8578164469184384</v>
      </c>
    </row>
    <row r="19" spans="1:14" x14ac:dyDescent="0.25">
      <c r="A19" s="4">
        <f>IF('True_Odds_Calculator_2-way'!A20="","",'True_Odds_Calculator_2-way'!A20)</f>
        <v>2.0499999999999998</v>
      </c>
      <c r="B19" s="4">
        <f>IF('True_Odds_Calculator_2-way'!B20="","",'True_Odds_Calculator_2-way'!B20)</f>
        <v>1.78</v>
      </c>
      <c r="C19" s="4">
        <f t="shared" si="0"/>
        <v>0.48780487804878053</v>
      </c>
      <c r="D19">
        <f t="shared" si="1"/>
        <v>0.5617977528089888</v>
      </c>
      <c r="E19">
        <f t="shared" si="2"/>
        <v>4.9602630857769281E-2</v>
      </c>
      <c r="F19">
        <f t="shared" si="3"/>
        <v>-0.22444505343929844</v>
      </c>
      <c r="G19">
        <v>0</v>
      </c>
      <c r="H19">
        <f t="shared" si="4"/>
        <v>0.27404768429706772</v>
      </c>
      <c r="I19">
        <f t="shared" si="5"/>
        <v>-1.1049892402196599</v>
      </c>
      <c r="J19">
        <f t="shared" si="6"/>
        <v>1.1049892402196599</v>
      </c>
      <c r="K19">
        <f t="shared" si="7"/>
        <v>0.46291180644407914</v>
      </c>
      <c r="L19">
        <f t="shared" si="8"/>
        <v>0.53708819355592086</v>
      </c>
      <c r="M19">
        <f t="shared" si="9"/>
        <v>2.1602387022306426</v>
      </c>
      <c r="N19">
        <f t="shared" si="10"/>
        <v>1.8618916073713347</v>
      </c>
    </row>
    <row r="20" spans="1:14" x14ac:dyDescent="0.25">
      <c r="A20" s="4">
        <f>IF('True_Odds_Calculator_2-way'!A21="","",'True_Odds_Calculator_2-way'!A21)</f>
        <v>2.2799999999999998</v>
      </c>
      <c r="B20" s="4">
        <f>IF('True_Odds_Calculator_2-way'!B21="","",'True_Odds_Calculator_2-way'!B21)</f>
        <v>1.67</v>
      </c>
      <c r="C20" s="4">
        <f t="shared" si="0"/>
        <v>0.43859649122807021</v>
      </c>
      <c r="D20">
        <f t="shared" si="1"/>
        <v>0.5988023952095809</v>
      </c>
      <c r="E20">
        <f t="shared" si="2"/>
        <v>3.7398886437651102E-2</v>
      </c>
      <c r="F20">
        <f t="shared" si="3"/>
        <v>-0.22523374304023536</v>
      </c>
      <c r="G20">
        <v>0</v>
      </c>
      <c r="H20">
        <f t="shared" si="4"/>
        <v>0.2626326294778864</v>
      </c>
      <c r="I20">
        <f t="shared" si="5"/>
        <v>-1.0798355319767001</v>
      </c>
      <c r="J20">
        <f t="shared" si="6"/>
        <v>1.0798355319767001</v>
      </c>
      <c r="K20">
        <f t="shared" si="7"/>
        <v>0.41978188889052137</v>
      </c>
      <c r="L20">
        <f t="shared" si="8"/>
        <v>0.58021811110947863</v>
      </c>
      <c r="M20">
        <f t="shared" si="9"/>
        <v>2.382189480930176</v>
      </c>
      <c r="N20">
        <f t="shared" si="10"/>
        <v>1.7234898064243891</v>
      </c>
    </row>
    <row r="21" spans="1:14" x14ac:dyDescent="0.25">
      <c r="A21" s="4">
        <f>IF('True_Odds_Calculator_2-way'!A22="","",'True_Odds_Calculator_2-way'!A22)</f>
        <v>2.21</v>
      </c>
      <c r="B21" s="4">
        <f>IF('True_Odds_Calculator_2-way'!B22="","",'True_Odds_Calculator_2-way'!B22)</f>
        <v>1.71</v>
      </c>
      <c r="C21" s="4">
        <f t="shared" si="0"/>
        <v>0.45248868778280543</v>
      </c>
      <c r="D21">
        <f t="shared" si="1"/>
        <v>0.58479532163742687</v>
      </c>
      <c r="E21">
        <f t="shared" si="2"/>
        <v>3.7284009420232245E-2</v>
      </c>
      <c r="F21">
        <f t="shared" si="3"/>
        <v>-0.22732925828901074</v>
      </c>
      <c r="G21">
        <v>0</v>
      </c>
      <c r="H21">
        <f t="shared" si="4"/>
        <v>0.26461326770924293</v>
      </c>
      <c r="I21">
        <f t="shared" si="5"/>
        <v>-1.0788924165398663</v>
      </c>
      <c r="J21">
        <f t="shared" si="6"/>
        <v>1.0788924165398663</v>
      </c>
      <c r="K21">
        <f t="shared" si="7"/>
        <v>0.43375295009879905</v>
      </c>
      <c r="L21">
        <f t="shared" si="8"/>
        <v>0.56624704990120123</v>
      </c>
      <c r="M21">
        <f t="shared" si="9"/>
        <v>2.305459824013238</v>
      </c>
      <c r="N21">
        <f t="shared" si="10"/>
        <v>1.7660136157433048</v>
      </c>
    </row>
    <row r="22" spans="1:14" x14ac:dyDescent="0.25">
      <c r="A22" s="4">
        <f>IF('True_Odds_Calculator_2-way'!A23="","",'True_Odds_Calculator_2-way'!A23)</f>
        <v>2.2200000000000002</v>
      </c>
      <c r="B22" s="4">
        <f>IF('True_Odds_Calculator_2-way'!B23="","",'True_Odds_Calculator_2-way'!B23)</f>
        <v>1.7</v>
      </c>
      <c r="C22" s="4">
        <f t="shared" si="0"/>
        <v>0.4504504504504504</v>
      </c>
      <c r="D22">
        <f t="shared" si="1"/>
        <v>0.58823529411764708</v>
      </c>
      <c r="E22">
        <f t="shared" si="2"/>
        <v>3.868574456809748E-2</v>
      </c>
      <c r="F22">
        <f t="shared" si="3"/>
        <v>-0.22628510863804985</v>
      </c>
      <c r="G22">
        <v>0</v>
      </c>
      <c r="H22">
        <f t="shared" si="4"/>
        <v>0.26497085320614733</v>
      </c>
      <c r="I22">
        <f t="shared" si="5"/>
        <v>-1.0821091383745125</v>
      </c>
      <c r="J22">
        <f t="shared" si="6"/>
        <v>1.0821091383745125</v>
      </c>
      <c r="K22">
        <f t="shared" si="7"/>
        <v>0.43100231571506481</v>
      </c>
      <c r="L22">
        <f t="shared" si="8"/>
        <v>0.56899768428493536</v>
      </c>
      <c r="M22">
        <f t="shared" si="9"/>
        <v>2.3201731488169055</v>
      </c>
      <c r="N22">
        <f t="shared" si="10"/>
        <v>1.7574763968621581</v>
      </c>
    </row>
    <row r="23" spans="1:14" x14ac:dyDescent="0.25">
      <c r="A23" s="4">
        <f>IF('True_Odds_Calculator_2-way'!A24="","",'True_Odds_Calculator_2-way'!A24)</f>
        <v>2.1</v>
      </c>
      <c r="B23" s="4">
        <f>IF('True_Odds_Calculator_2-way'!B24="","",'True_Odds_Calculator_2-way'!B24)</f>
        <v>1.78</v>
      </c>
      <c r="C23" s="4">
        <f t="shared" si="0"/>
        <v>0.47619047619047616</v>
      </c>
      <c r="D23">
        <f t="shared" si="1"/>
        <v>0.5617977528089888</v>
      </c>
      <c r="E23">
        <f t="shared" si="2"/>
        <v>3.7988228999465079E-2</v>
      </c>
      <c r="F23">
        <f t="shared" si="3"/>
        <v>-0.2295345104333868</v>
      </c>
      <c r="G23">
        <v>0</v>
      </c>
      <c r="H23">
        <f t="shared" si="4"/>
        <v>0.26752273943285182</v>
      </c>
      <c r="I23">
        <f t="shared" si="5"/>
        <v>-1.0795837927188263</v>
      </c>
      <c r="J23">
        <f t="shared" si="6"/>
        <v>1.0795837927188263</v>
      </c>
      <c r="K23">
        <f t="shared" si="7"/>
        <v>0.45713404422735271</v>
      </c>
      <c r="L23">
        <f t="shared" si="8"/>
        <v>0.54286595577264729</v>
      </c>
      <c r="M23">
        <f t="shared" si="9"/>
        <v>2.1875421719907089</v>
      </c>
      <c r="N23">
        <f t="shared" si="10"/>
        <v>1.8420753583206844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1.67</v>
      </c>
      <c r="C24" s="4">
        <f t="shared" si="0"/>
        <v>0.43859649122807021</v>
      </c>
      <c r="D24">
        <f t="shared" si="1"/>
        <v>0.5988023952095809</v>
      </c>
      <c r="E24">
        <f t="shared" si="2"/>
        <v>3.7398886437651102E-2</v>
      </c>
      <c r="F24">
        <f t="shared" si="3"/>
        <v>-0.22523374304023536</v>
      </c>
      <c r="G24">
        <v>0</v>
      </c>
      <c r="H24">
        <f t="shared" si="4"/>
        <v>0.2626326294778864</v>
      </c>
      <c r="I24">
        <f t="shared" si="5"/>
        <v>-1.0798355319767001</v>
      </c>
      <c r="J24">
        <f t="shared" si="6"/>
        <v>1.0798355319767001</v>
      </c>
      <c r="K24">
        <f t="shared" si="7"/>
        <v>0.41978188889052137</v>
      </c>
      <c r="L24">
        <f t="shared" si="8"/>
        <v>0.58021811110947863</v>
      </c>
      <c r="M24">
        <f t="shared" si="9"/>
        <v>2.382189480930176</v>
      </c>
      <c r="N24">
        <f t="shared" si="10"/>
        <v>1.7234898064243891</v>
      </c>
    </row>
    <row r="25" spans="1:14" x14ac:dyDescent="0.25">
      <c r="A25" s="4">
        <f>IF('True_Odds_Calculator_2-way'!A26="","",'True_Odds_Calculator_2-way'!A26)</f>
        <v>2.27</v>
      </c>
      <c r="B25" s="4">
        <f>IF('True_Odds_Calculator_2-way'!B26="","",'True_Odds_Calculator_2-way'!B26)</f>
        <v>1.67</v>
      </c>
      <c r="C25" s="4">
        <f t="shared" si="0"/>
        <v>0.44052863436123346</v>
      </c>
      <c r="D25">
        <f t="shared" si="1"/>
        <v>0.5988023952095809</v>
      </c>
      <c r="E25">
        <f t="shared" si="2"/>
        <v>3.9331029570814469E-2</v>
      </c>
      <c r="F25">
        <f t="shared" si="3"/>
        <v>-0.22445857184309781</v>
      </c>
      <c r="G25">
        <v>0</v>
      </c>
      <c r="H25">
        <f t="shared" si="4"/>
        <v>0.26378960141391228</v>
      </c>
      <c r="I25">
        <f t="shared" si="5"/>
        <v>-1.0840785170131719</v>
      </c>
      <c r="J25">
        <f t="shared" si="6"/>
        <v>1.0840785170131719</v>
      </c>
      <c r="K25">
        <f t="shared" si="7"/>
        <v>0.42073735021084574</v>
      </c>
      <c r="L25">
        <f t="shared" si="8"/>
        <v>0.57926264978915398</v>
      </c>
      <c r="M25">
        <f t="shared" si="9"/>
        <v>2.376779716606729</v>
      </c>
      <c r="N25">
        <f t="shared" si="10"/>
        <v>1.7263326063988251</v>
      </c>
    </row>
    <row r="26" spans="1:14" x14ac:dyDescent="0.25">
      <c r="A26" s="4">
        <f>IF('True_Odds_Calculator_2-way'!A27="","",'True_Odds_Calculator_2-way'!A27)</f>
        <v>2.4300000000000002</v>
      </c>
      <c r="B26" s="4">
        <f>IF('True_Odds_Calculator_2-way'!B27="","",'True_Odds_Calculator_2-way'!B27)</f>
        <v>1.57</v>
      </c>
      <c r="C26" s="4">
        <f t="shared" si="0"/>
        <v>0.41152263374485593</v>
      </c>
      <c r="D26">
        <f t="shared" si="1"/>
        <v>0.63694267515923564</v>
      </c>
      <c r="E26">
        <f t="shared" si="2"/>
        <v>4.846530890409162E-2</v>
      </c>
      <c r="F26">
        <f t="shared" si="3"/>
        <v>-0.21365101832193123</v>
      </c>
      <c r="G26">
        <v>0</v>
      </c>
      <c r="H26">
        <f t="shared" si="4"/>
        <v>0.26211632722602285</v>
      </c>
      <c r="I26">
        <f t="shared" si="5"/>
        <v>-1.1076296005915018</v>
      </c>
      <c r="J26">
        <f t="shared" si="6"/>
        <v>1.1076296005915018</v>
      </c>
      <c r="K26">
        <f t="shared" si="7"/>
        <v>0.38701033423503856</v>
      </c>
      <c r="L26">
        <f t="shared" si="8"/>
        <v>0.61298966576496128</v>
      </c>
      <c r="M26">
        <f t="shared" si="9"/>
        <v>2.5839103288458478</v>
      </c>
      <c r="N26">
        <f t="shared" si="10"/>
        <v>1.6313488723371565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2.4700000000000002</v>
      </c>
      <c r="C27" s="4">
        <f t="shared" si="0"/>
        <v>0.64102564102564097</v>
      </c>
      <c r="D27">
        <f t="shared" si="1"/>
        <v>0.40485829959514169</v>
      </c>
      <c r="E27">
        <f t="shared" si="2"/>
        <v>4.5883940620782715E-2</v>
      </c>
      <c r="F27">
        <f t="shared" si="3"/>
        <v>-0.21364061040174398</v>
      </c>
      <c r="G27">
        <v>0</v>
      </c>
      <c r="H27">
        <f t="shared" si="4"/>
        <v>0.25952455102252669</v>
      </c>
      <c r="I27">
        <f t="shared" si="5"/>
        <v>-1.1021667854435135</v>
      </c>
      <c r="J27">
        <f t="shared" si="6"/>
        <v>1.1021667854435135</v>
      </c>
      <c r="K27">
        <f t="shared" si="7"/>
        <v>0.61834758486032915</v>
      </c>
      <c r="L27">
        <f t="shared" si="8"/>
        <v>0.3816524151396708</v>
      </c>
      <c r="M27">
        <f t="shared" si="9"/>
        <v>1.6172133998483678</v>
      </c>
      <c r="N27">
        <f t="shared" si="10"/>
        <v>2.6201851746019651</v>
      </c>
    </row>
    <row r="28" spans="1:14" x14ac:dyDescent="0.25">
      <c r="A28" s="4">
        <f>IF('True_Odds_Calculator_2-way'!A29="","",'True_Odds_Calculator_2-way'!A29)</f>
        <v>1.76</v>
      </c>
      <c r="B28" s="4">
        <f>IF('True_Odds_Calculator_2-way'!B29="","",'True_Odds_Calculator_2-way'!B29)</f>
        <v>2.09</v>
      </c>
      <c r="C28" s="4">
        <f t="shared" si="0"/>
        <v>0.56818181818181823</v>
      </c>
      <c r="D28">
        <f t="shared" si="1"/>
        <v>0.47846889952153115</v>
      </c>
      <c r="E28">
        <f t="shared" si="2"/>
        <v>4.6650717703349276E-2</v>
      </c>
      <c r="F28">
        <f t="shared" si="3"/>
        <v>-0.22520661157024802</v>
      </c>
      <c r="G28">
        <v>0</v>
      </c>
      <c r="H28">
        <f t="shared" si="4"/>
        <v>0.27185732927359729</v>
      </c>
      <c r="I28">
        <f t="shared" si="5"/>
        <v>-1.0987021007226223</v>
      </c>
      <c r="J28">
        <f t="shared" si="6"/>
        <v>1.0987021007226223</v>
      </c>
      <c r="K28">
        <f t="shared" si="7"/>
        <v>0.54495509018599919</v>
      </c>
      <c r="L28">
        <f t="shared" si="8"/>
        <v>0.45504490981400092</v>
      </c>
      <c r="M28">
        <f t="shared" si="9"/>
        <v>1.8350135965491927</v>
      </c>
      <c r="N28">
        <f t="shared" si="10"/>
        <v>2.197585289787658</v>
      </c>
    </row>
    <row r="29" spans="1:14" x14ac:dyDescent="0.25">
      <c r="A29" s="4">
        <f>IF('True_Odds_Calculator_2-way'!A30="","",'True_Odds_Calculator_2-way'!A30)</f>
        <v>1.74</v>
      </c>
      <c r="B29" s="4">
        <f>IF('True_Odds_Calculator_2-way'!B30="","",'True_Odds_Calculator_2-way'!B30)</f>
        <v>2.12</v>
      </c>
      <c r="C29" s="4">
        <f t="shared" si="0"/>
        <v>0.57471264367816088</v>
      </c>
      <c r="D29">
        <f t="shared" si="1"/>
        <v>0.47169811320754712</v>
      </c>
      <c r="E29">
        <f t="shared" si="2"/>
        <v>4.6410756885707949E-2</v>
      </c>
      <c r="F29">
        <f t="shared" si="3"/>
        <v>-0.22468011277380184</v>
      </c>
      <c r="G29">
        <v>0</v>
      </c>
      <c r="H29">
        <f t="shared" si="4"/>
        <v>0.27109086965950985</v>
      </c>
      <c r="I29">
        <f t="shared" si="5"/>
        <v>-1.0984369379093668</v>
      </c>
      <c r="J29">
        <f t="shared" si="6"/>
        <v>1.0984369379093668</v>
      </c>
      <c r="K29">
        <f t="shared" si="7"/>
        <v>0.55161964700188582</v>
      </c>
      <c r="L29">
        <f t="shared" si="8"/>
        <v>0.44838035299811413</v>
      </c>
      <c r="M29">
        <f t="shared" si="9"/>
        <v>1.8128433340529317</v>
      </c>
      <c r="N29">
        <f t="shared" si="10"/>
        <v>2.2302493704584911</v>
      </c>
    </row>
    <row r="30" spans="1:14" x14ac:dyDescent="0.25">
      <c r="A30" s="4">
        <f>IF('True_Odds_Calculator_2-way'!A31="","",'True_Odds_Calculator_2-way'!A31)</f>
        <v>1.88</v>
      </c>
      <c r="B30" s="4">
        <f>IF('True_Odds_Calculator_2-way'!B31="","",'True_Odds_Calculator_2-way'!B31)</f>
        <v>1.94</v>
      </c>
      <c r="C30" s="4">
        <f t="shared" si="0"/>
        <v>0.53191489361702127</v>
      </c>
      <c r="D30">
        <f t="shared" si="1"/>
        <v>0.51546391752577325</v>
      </c>
      <c r="E30">
        <f t="shared" si="2"/>
        <v>4.7378811142794408E-2</v>
      </c>
      <c r="F30">
        <f t="shared" si="3"/>
        <v>-0.22680412371134029</v>
      </c>
      <c r="G30">
        <v>0</v>
      </c>
      <c r="H30">
        <f t="shared" si="4"/>
        <v>0.2741829348541347</v>
      </c>
      <c r="I30">
        <f t="shared" si="5"/>
        <v>-1.0994987428338558</v>
      </c>
      <c r="J30">
        <f t="shared" si="6"/>
        <v>1.0994987428338558</v>
      </c>
      <c r="K30">
        <f t="shared" si="7"/>
        <v>0.50824399879723636</v>
      </c>
      <c r="L30">
        <f t="shared" si="8"/>
        <v>0.49175600120276386</v>
      </c>
      <c r="M30">
        <f t="shared" si="9"/>
        <v>1.9675588936937933</v>
      </c>
      <c r="N30">
        <f t="shared" si="10"/>
        <v>2.0335288182638238</v>
      </c>
    </row>
    <row r="31" spans="1:14" x14ac:dyDescent="0.25">
      <c r="A31" s="4">
        <f>IF('True_Odds_Calculator_2-way'!A32="","",'True_Odds_Calculator_2-way'!A32)</f>
        <v>1.69</v>
      </c>
      <c r="B31" s="4">
        <f>IF('True_Odds_Calculator_2-way'!B32="","",'True_Odds_Calculator_2-way'!B32)</f>
        <v>2.2000000000000002</v>
      </c>
      <c r="C31" s="4">
        <f t="shared" si="0"/>
        <v>0.59171597633136097</v>
      </c>
      <c r="D31">
        <f t="shared" si="1"/>
        <v>0.45454545454545453</v>
      </c>
      <c r="E31">
        <f t="shared" si="2"/>
        <v>4.6261430876815446E-2</v>
      </c>
      <c r="F31">
        <f t="shared" si="3"/>
        <v>-0.22270037654653052</v>
      </c>
      <c r="G31">
        <v>0</v>
      </c>
      <c r="H31">
        <f t="shared" si="4"/>
        <v>0.26896180742334591</v>
      </c>
      <c r="I31">
        <f t="shared" si="5"/>
        <v>-1.0989674556596447</v>
      </c>
      <c r="J31">
        <f t="shared" si="6"/>
        <v>1.0989674556596447</v>
      </c>
      <c r="K31">
        <f t="shared" si="7"/>
        <v>0.56873518963492942</v>
      </c>
      <c r="L31">
        <f t="shared" si="8"/>
        <v>0.43126481036507081</v>
      </c>
      <c r="M31">
        <f t="shared" si="9"/>
        <v>1.7582875444051547</v>
      </c>
      <c r="N31">
        <f t="shared" si="10"/>
        <v>2.3187609467915737</v>
      </c>
    </row>
    <row r="32" spans="1:14" x14ac:dyDescent="0.25">
      <c r="A32" s="4">
        <f>IF('True_Odds_Calculator_2-way'!A33="","",'True_Odds_Calculator_2-way'!A33)</f>
        <v>1.94</v>
      </c>
      <c r="B32" s="4">
        <f>IF('True_Odds_Calculator_2-way'!B33="","",'True_Odds_Calculator_2-way'!B33)</f>
        <v>1.89</v>
      </c>
      <c r="C32" s="4">
        <f t="shared" si="0"/>
        <v>0.51546391752577325</v>
      </c>
      <c r="D32">
        <f t="shared" si="1"/>
        <v>0.52910052910052918</v>
      </c>
      <c r="E32">
        <f t="shared" si="2"/>
        <v>4.4564446626302434E-2</v>
      </c>
      <c r="F32">
        <f t="shared" si="3"/>
        <v>-0.22816778486881573</v>
      </c>
      <c r="G32">
        <v>0</v>
      </c>
      <c r="H32">
        <f t="shared" si="4"/>
        <v>0.27273223149511816</v>
      </c>
      <c r="I32">
        <f t="shared" si="5"/>
        <v>-1.093304334427839</v>
      </c>
      <c r="J32">
        <f t="shared" si="6"/>
        <v>1.093304334427839</v>
      </c>
      <c r="K32">
        <f t="shared" si="7"/>
        <v>0.49316812364659818</v>
      </c>
      <c r="L32">
        <f t="shared" si="8"/>
        <v>0.50683187635340188</v>
      </c>
      <c r="M32">
        <f t="shared" si="9"/>
        <v>2.0277060743621682</v>
      </c>
      <c r="N32">
        <f t="shared" si="10"/>
        <v>1.9730408576407765</v>
      </c>
    </row>
    <row r="33" spans="1:14" x14ac:dyDescent="0.25">
      <c r="A33" s="4">
        <f>IF('True_Odds_Calculator_2-way'!A34="","",'True_Odds_Calculator_2-way'!A34)</f>
        <v>1.94</v>
      </c>
      <c r="B33" s="4">
        <f>IF('True_Odds_Calculator_2-way'!B34="","",'True_Odds_Calculator_2-way'!B34)</f>
        <v>1.89</v>
      </c>
      <c r="C33" s="4">
        <f t="shared" si="0"/>
        <v>0.51546391752577325</v>
      </c>
      <c r="D33">
        <f t="shared" si="1"/>
        <v>0.52910052910052918</v>
      </c>
      <c r="E33">
        <f t="shared" si="2"/>
        <v>4.4564446626302434E-2</v>
      </c>
      <c r="F33">
        <f t="shared" si="3"/>
        <v>-0.22816778486881573</v>
      </c>
      <c r="G33">
        <v>0</v>
      </c>
      <c r="H33">
        <f t="shared" si="4"/>
        <v>0.27273223149511816</v>
      </c>
      <c r="I33">
        <f t="shared" si="5"/>
        <v>-1.093304334427839</v>
      </c>
      <c r="J33">
        <f t="shared" si="6"/>
        <v>1.093304334427839</v>
      </c>
      <c r="K33">
        <f t="shared" si="7"/>
        <v>0.49316812364659818</v>
      </c>
      <c r="L33">
        <f t="shared" si="8"/>
        <v>0.50683187635340188</v>
      </c>
      <c r="M33">
        <f t="shared" si="9"/>
        <v>2.0277060743621682</v>
      </c>
      <c r="N33">
        <f t="shared" si="10"/>
        <v>1.9730408576407765</v>
      </c>
    </row>
    <row r="34" spans="1:14" x14ac:dyDescent="0.25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1.79</v>
      </c>
      <c r="C34" s="4">
        <f t="shared" si="0"/>
        <v>0.48780487804878053</v>
      </c>
      <c r="D34">
        <f t="shared" si="1"/>
        <v>0.55865921787709494</v>
      </c>
      <c r="E34">
        <f t="shared" si="2"/>
        <v>4.6464095925875526E-2</v>
      </c>
      <c r="F34">
        <f t="shared" si="3"/>
        <v>-0.22605259572148784</v>
      </c>
      <c r="G34">
        <v>0</v>
      </c>
      <c r="H34">
        <f t="shared" si="4"/>
        <v>0.27251669164736342</v>
      </c>
      <c r="I34">
        <f t="shared" si="5"/>
        <v>-1.0979733645872189</v>
      </c>
      <c r="J34">
        <f t="shared" si="6"/>
        <v>1.0979733645872189</v>
      </c>
      <c r="K34">
        <f t="shared" si="7"/>
        <v>0.46449579201960772</v>
      </c>
      <c r="L34">
        <f t="shared" si="8"/>
        <v>0.53550420798039233</v>
      </c>
      <c r="M34">
        <f t="shared" si="9"/>
        <v>2.1528720328165796</v>
      </c>
      <c r="N34">
        <f t="shared" si="10"/>
        <v>1.8673989580239028</v>
      </c>
    </row>
    <row r="35" spans="1:14" x14ac:dyDescent="0.25">
      <c r="A35" s="4">
        <f>IF('True_Odds_Calculator_2-way'!A36="","",'True_Odds_Calculator_2-way'!A36)</f>
        <v>1.97</v>
      </c>
      <c r="B35" s="4">
        <f>IF('True_Odds_Calculator_2-way'!B36="","",'True_Odds_Calculator_2-way'!B36)</f>
        <v>1.87</v>
      </c>
      <c r="C35" s="4">
        <f t="shared" si="0"/>
        <v>0.50761421319796951</v>
      </c>
      <c r="D35">
        <f t="shared" si="1"/>
        <v>0.53475935828876997</v>
      </c>
      <c r="E35">
        <f t="shared" si="2"/>
        <v>4.2373571486739481E-2</v>
      </c>
      <c r="F35">
        <f t="shared" si="3"/>
        <v>-0.22907787942126556</v>
      </c>
      <c r="G35">
        <v>0</v>
      </c>
      <c r="H35">
        <f t="shared" si="4"/>
        <v>0.27145145090800504</v>
      </c>
      <c r="I35">
        <f t="shared" si="5"/>
        <v>-1.0885653508392383</v>
      </c>
      <c r="J35">
        <f t="shared" si="6"/>
        <v>1.0885653508392383</v>
      </c>
      <c r="K35">
        <f t="shared" si="7"/>
        <v>0.48640299573233392</v>
      </c>
      <c r="L35">
        <f t="shared" si="8"/>
        <v>0.51359700426766597</v>
      </c>
      <c r="M35">
        <f t="shared" si="9"/>
        <v>2.0559083903140616</v>
      </c>
      <c r="N35">
        <f t="shared" si="10"/>
        <v>1.9470518552301377</v>
      </c>
    </row>
    <row r="36" spans="1:14" x14ac:dyDescent="0.25">
      <c r="A36" s="4">
        <f>IF('True_Odds_Calculator_2-way'!A37="","",'True_Odds_Calculator_2-way'!A37)</f>
        <v>1.87</v>
      </c>
      <c r="B36" s="4">
        <f>IF('True_Odds_Calculator_2-way'!B37="","",'True_Odds_Calculator_2-way'!B37)</f>
        <v>1.97</v>
      </c>
      <c r="C36" s="4">
        <f t="shared" si="0"/>
        <v>0.53475935828876997</v>
      </c>
      <c r="D36">
        <f t="shared" si="1"/>
        <v>0.50761421319796951</v>
      </c>
      <c r="E36">
        <f t="shared" si="2"/>
        <v>4.2373571486739481E-2</v>
      </c>
      <c r="F36">
        <f t="shared" si="3"/>
        <v>-0.22907787942126556</v>
      </c>
      <c r="G36">
        <v>0</v>
      </c>
      <c r="H36">
        <f t="shared" si="4"/>
        <v>0.27145145090800504</v>
      </c>
      <c r="I36">
        <f t="shared" si="5"/>
        <v>-1.0885653508392383</v>
      </c>
      <c r="J36">
        <f t="shared" si="6"/>
        <v>1.0885653508392383</v>
      </c>
      <c r="K36">
        <f t="shared" si="7"/>
        <v>0.51359700426766597</v>
      </c>
      <c r="L36">
        <f t="shared" si="8"/>
        <v>0.48640299573233392</v>
      </c>
      <c r="M36">
        <f t="shared" si="9"/>
        <v>1.9470518552301377</v>
      </c>
      <c r="N36">
        <f t="shared" si="10"/>
        <v>2.0559083903140616</v>
      </c>
    </row>
    <row r="37" spans="1:14" x14ac:dyDescent="0.25">
      <c r="A37" s="4">
        <f>IF('True_Odds_Calculator_2-way'!A38="","",'True_Odds_Calculator_2-way'!A38)</f>
        <v>2.44</v>
      </c>
      <c r="B37" s="4">
        <f>IF('True_Odds_Calculator_2-way'!B38="","",'True_Odds_Calculator_2-way'!B38)</f>
        <v>1.57</v>
      </c>
      <c r="C37" s="4">
        <f t="shared" si="0"/>
        <v>0.4098360655737705</v>
      </c>
      <c r="D37">
        <f t="shared" si="1"/>
        <v>0.63694267515923564</v>
      </c>
      <c r="E37">
        <f t="shared" si="2"/>
        <v>4.6778740733006252E-2</v>
      </c>
      <c r="F37">
        <f t="shared" si="3"/>
        <v>-0.21426333925028707</v>
      </c>
      <c r="G37">
        <v>0</v>
      </c>
      <c r="H37">
        <f t="shared" si="4"/>
        <v>0.26104207998329332</v>
      </c>
      <c r="I37">
        <f t="shared" si="5"/>
        <v>-1.1037769642208701</v>
      </c>
      <c r="J37">
        <f t="shared" si="6"/>
        <v>1.1037769642208701</v>
      </c>
      <c r="K37">
        <f t="shared" si="7"/>
        <v>0.38618406003734473</v>
      </c>
      <c r="L37">
        <f t="shared" si="8"/>
        <v>0.61381593996265527</v>
      </c>
      <c r="M37">
        <f t="shared" si="9"/>
        <v>2.5894388284780527</v>
      </c>
      <c r="N37">
        <f t="shared" si="10"/>
        <v>1.6291528696058957</v>
      </c>
    </row>
    <row r="38" spans="1:14" x14ac:dyDescent="0.25">
      <c r="A38" s="4">
        <f>IF('True_Odds_Calculator_2-way'!A39="","",'True_Odds_Calculator_2-way'!A39)</f>
        <v>2.2000000000000002</v>
      </c>
      <c r="B38" s="4">
        <f>IF('True_Odds_Calculator_2-way'!B39="","",'True_Odds_Calculator_2-way'!B39)</f>
        <v>1.68</v>
      </c>
      <c r="C38" s="4">
        <f t="shared" si="0"/>
        <v>0.45454545454545453</v>
      </c>
      <c r="D38">
        <f t="shared" si="1"/>
        <v>0.59523809523809523</v>
      </c>
      <c r="E38">
        <f t="shared" si="2"/>
        <v>4.9783549783549708E-2</v>
      </c>
      <c r="F38">
        <f t="shared" si="3"/>
        <v>-0.22077922077922085</v>
      </c>
      <c r="G38">
        <v>0</v>
      </c>
      <c r="H38">
        <f t="shared" si="4"/>
        <v>0.27056277056277056</v>
      </c>
      <c r="I38">
        <f t="shared" si="5"/>
        <v>-1.1070186069251189</v>
      </c>
      <c r="J38">
        <f t="shared" si="6"/>
        <v>1.1070186069251189</v>
      </c>
      <c r="K38">
        <f t="shared" si="7"/>
        <v>0.42947535240557161</v>
      </c>
      <c r="L38">
        <f t="shared" si="8"/>
        <v>0.57052464759442856</v>
      </c>
      <c r="M38">
        <f t="shared" si="9"/>
        <v>2.3284223283101424</v>
      </c>
      <c r="N38">
        <f t="shared" si="10"/>
        <v>1.7527726527090808</v>
      </c>
    </row>
    <row r="39" spans="1:14" x14ac:dyDescent="0.25">
      <c r="A39" s="4">
        <f>IF('True_Odds_Calculator_2-way'!A40="","",'True_Odds_Calculator_2-way'!A40)</f>
        <v>1.78</v>
      </c>
      <c r="B39" s="4">
        <f>IF('True_Odds_Calculator_2-way'!B40="","",'True_Odds_Calculator_2-way'!B40)</f>
        <v>2.14</v>
      </c>
      <c r="C39" s="4">
        <f t="shared" si="0"/>
        <v>0.5617977528089888</v>
      </c>
      <c r="D39">
        <f t="shared" si="1"/>
        <v>0.46728971962616822</v>
      </c>
      <c r="E39">
        <f t="shared" si="2"/>
        <v>2.908747243515708E-2</v>
      </c>
      <c r="F39">
        <f t="shared" si="3"/>
        <v>-0.23343484196156661</v>
      </c>
      <c r="G39">
        <v>0</v>
      </c>
      <c r="H39">
        <f t="shared" si="4"/>
        <v>0.26252231439672374</v>
      </c>
      <c r="I39">
        <f t="shared" si="5"/>
        <v>-1.0604746049596299</v>
      </c>
      <c r="J39">
        <f t="shared" si="6"/>
        <v>1.0604746049596299</v>
      </c>
      <c r="K39">
        <f t="shared" si="7"/>
        <v>0.54729439241638145</v>
      </c>
      <c r="L39">
        <f t="shared" si="8"/>
        <v>0.45270560758361844</v>
      </c>
      <c r="M39">
        <f t="shared" si="9"/>
        <v>1.8271701918685113</v>
      </c>
      <c r="N39">
        <f t="shared" si="10"/>
        <v>2.2089410496539781</v>
      </c>
    </row>
    <row r="40" spans="1:14" x14ac:dyDescent="0.25">
      <c r="A40" s="4">
        <f>IF('True_Odds_Calculator_2-way'!A41="","",'True_Odds_Calculator_2-way'!A41)</f>
        <v>2.0099999999999998</v>
      </c>
      <c r="B40" s="4">
        <f>IF('True_Odds_Calculator_2-way'!B41="","",'True_Odds_Calculator_2-way'!B41)</f>
        <v>1.9</v>
      </c>
      <c r="C40" s="4">
        <f t="shared" si="0"/>
        <v>0.49751243781094534</v>
      </c>
      <c r="D40">
        <f t="shared" si="1"/>
        <v>0.52631578947368418</v>
      </c>
      <c r="E40">
        <f t="shared" si="2"/>
        <v>2.3828227284629522E-2</v>
      </c>
      <c r="F40">
        <f t="shared" si="3"/>
        <v>-0.23802042419481539</v>
      </c>
      <c r="G40">
        <v>0</v>
      </c>
      <c r="H40">
        <f t="shared" si="4"/>
        <v>0.26184865147944492</v>
      </c>
      <c r="I40">
        <f t="shared" si="5"/>
        <v>-1.0488612925459211</v>
      </c>
      <c r="J40">
        <f t="shared" si="6"/>
        <v>1.0488612925459211</v>
      </c>
      <c r="K40">
        <f t="shared" si="7"/>
        <v>0.48559013567492909</v>
      </c>
      <c r="L40">
        <f t="shared" si="8"/>
        <v>0.51440986432507074</v>
      </c>
      <c r="M40">
        <f t="shared" si="9"/>
        <v>2.0593499054713802</v>
      </c>
      <c r="N40">
        <f t="shared" si="10"/>
        <v>1.9439751632913294</v>
      </c>
    </row>
    <row r="41" spans="1:14" x14ac:dyDescent="0.25">
      <c r="A41" s="4">
        <f>IF('True_Odds_Calculator_2-way'!A42="","",'True_Odds_Calculator_2-way'!A42)</f>
        <v>1.69</v>
      </c>
      <c r="B41" s="4">
        <f>IF('True_Odds_Calculator_2-way'!B42="","",'True_Odds_Calculator_2-way'!B42)</f>
        <v>2.29</v>
      </c>
      <c r="C41" s="4">
        <f t="shared" si="0"/>
        <v>0.59171597633136097</v>
      </c>
      <c r="D41">
        <f t="shared" si="1"/>
        <v>0.4366812227074236</v>
      </c>
      <c r="E41">
        <f t="shared" si="2"/>
        <v>2.8397199038784571E-2</v>
      </c>
      <c r="F41">
        <f t="shared" si="3"/>
        <v>-0.22999405700111109</v>
      </c>
      <c r="G41">
        <v>0</v>
      </c>
      <c r="H41">
        <f t="shared" si="4"/>
        <v>0.25839125603989566</v>
      </c>
      <c r="I41">
        <f t="shared" si="5"/>
        <v>-1.059938334581489</v>
      </c>
      <c r="J41">
        <f t="shared" si="6"/>
        <v>1.059938334581489</v>
      </c>
      <c r="K41">
        <f t="shared" si="7"/>
        <v>0.57758148064836135</v>
      </c>
      <c r="L41">
        <f t="shared" si="8"/>
        <v>0.42241851935163877</v>
      </c>
      <c r="M41">
        <f t="shared" si="9"/>
        <v>1.7313574508612271</v>
      </c>
      <c r="N41">
        <f t="shared" si="10"/>
        <v>2.3673204516101207</v>
      </c>
    </row>
    <row r="42" spans="1:14" x14ac:dyDescent="0.25">
      <c r="A42" s="4">
        <f>IF('True_Odds_Calculator_2-way'!A43="","",'True_Odds_Calculator_2-way'!A43)</f>
        <v>1.79</v>
      </c>
      <c r="B42" s="4">
        <f>IF('True_Odds_Calculator_2-way'!B43="","",'True_Odds_Calculator_2-way'!B43)</f>
        <v>2.11</v>
      </c>
      <c r="C42" s="4">
        <f t="shared" si="0"/>
        <v>0.55865921787709494</v>
      </c>
      <c r="D42">
        <f t="shared" si="1"/>
        <v>0.47393364928909953</v>
      </c>
      <c r="E42">
        <f t="shared" si="2"/>
        <v>3.2592867166194583E-2</v>
      </c>
      <c r="F42">
        <f t="shared" si="3"/>
        <v>-0.23217453467129112</v>
      </c>
      <c r="G42">
        <v>0</v>
      </c>
      <c r="H42">
        <f t="shared" si="4"/>
        <v>0.26476740183748576</v>
      </c>
      <c r="I42">
        <f t="shared" si="5"/>
        <v>-1.0678861770883312</v>
      </c>
      <c r="J42">
        <f t="shared" si="6"/>
        <v>1.0678861770883312</v>
      </c>
      <c r="K42">
        <f t="shared" si="7"/>
        <v>0.54240816034763273</v>
      </c>
      <c r="L42">
        <f t="shared" si="8"/>
        <v>0.45759183965236705</v>
      </c>
      <c r="M42">
        <f t="shared" si="9"/>
        <v>1.8436300798997822</v>
      </c>
      <c r="N42">
        <f t="shared" si="10"/>
        <v>2.1853536565680476</v>
      </c>
    </row>
    <row r="43" spans="1:14" x14ac:dyDescent="0.25">
      <c r="A43" s="4">
        <f>IF('True_Odds_Calculator_2-way'!A44="","",'True_Odds_Calculator_2-way'!A44)</f>
        <v>1.64</v>
      </c>
      <c r="B43" s="4">
        <f>IF('True_Odds_Calculator_2-way'!B44="","",'True_Odds_Calculator_2-way'!B44)</f>
        <v>2.36</v>
      </c>
      <c r="C43" s="4">
        <f t="shared" si="0"/>
        <v>0.6097560975609756</v>
      </c>
      <c r="D43">
        <f t="shared" si="1"/>
        <v>0.42372881355932207</v>
      </c>
      <c r="E43">
        <f t="shared" si="2"/>
        <v>3.3484911120297722E-2</v>
      </c>
      <c r="F43">
        <f t="shared" si="3"/>
        <v>-0.22488631665977676</v>
      </c>
      <c r="G43">
        <v>0</v>
      </c>
      <c r="H43">
        <f t="shared" si="4"/>
        <v>0.25837122778007443</v>
      </c>
      <c r="I43">
        <f t="shared" si="5"/>
        <v>-1.0718661571406802</v>
      </c>
      <c r="J43">
        <f t="shared" si="6"/>
        <v>1.0718661571406802</v>
      </c>
      <c r="K43">
        <f t="shared" si="7"/>
        <v>0.59312180114548885</v>
      </c>
      <c r="L43">
        <f t="shared" si="8"/>
        <v>0.40687819885451121</v>
      </c>
      <c r="M43">
        <f t="shared" si="9"/>
        <v>1.6859943405700353</v>
      </c>
      <c r="N43">
        <f t="shared" si="10"/>
        <v>2.4577379737113252</v>
      </c>
    </row>
    <row r="44" spans="1:14" x14ac:dyDescent="0.25">
      <c r="A44" s="4">
        <f>IF('True_Odds_Calculator_2-way'!A45="","",'True_Odds_Calculator_2-way'!A45)</f>
        <v>1.81</v>
      </c>
      <c r="B44" s="4">
        <f>IF('True_Odds_Calculator_2-way'!B45="","",'True_Odds_Calculator_2-way'!B45)</f>
        <v>2.09</v>
      </c>
      <c r="C44" s="4">
        <f t="shared" si="0"/>
        <v>0.5524861878453039</v>
      </c>
      <c r="D44">
        <f t="shared" si="1"/>
        <v>0.47846889952153115</v>
      </c>
      <c r="E44">
        <f t="shared" si="2"/>
        <v>3.0955087366835166E-2</v>
      </c>
      <c r="F44">
        <f t="shared" si="3"/>
        <v>-0.23339237093235332</v>
      </c>
      <c r="G44">
        <v>0</v>
      </c>
      <c r="H44">
        <f t="shared" si="4"/>
        <v>0.26434745829918849</v>
      </c>
      <c r="I44">
        <f t="shared" si="5"/>
        <v>-1.064251428023502</v>
      </c>
      <c r="J44">
        <f t="shared" si="6"/>
        <v>1.064251428023502</v>
      </c>
      <c r="K44">
        <f t="shared" si="7"/>
        <v>0.53704433642160887</v>
      </c>
      <c r="L44">
        <f t="shared" si="8"/>
        <v>0.46295566357839102</v>
      </c>
      <c r="M44">
        <f t="shared" si="9"/>
        <v>1.8620436566990362</v>
      </c>
      <c r="N44">
        <f t="shared" si="10"/>
        <v>2.1600340565456171</v>
      </c>
    </row>
    <row r="45" spans="1:14" x14ac:dyDescent="0.25">
      <c r="A45" s="4">
        <f>IF('True_Odds_Calculator_2-way'!A46="","",'True_Odds_Calculator_2-way'!A46)</f>
        <v>1.5</v>
      </c>
      <c r="B45" s="4">
        <f>IF('True_Odds_Calculator_2-way'!B46="","",'True_Odds_Calculator_2-way'!B46)</f>
        <v>2.65</v>
      </c>
      <c r="C45" s="4">
        <f t="shared" si="0"/>
        <v>0.66666666666666663</v>
      </c>
      <c r="D45">
        <f t="shared" si="1"/>
        <v>0.37735849056603776</v>
      </c>
      <c r="E45">
        <f t="shared" si="2"/>
        <v>4.4025157232704393E-2</v>
      </c>
      <c r="F45">
        <f t="shared" si="3"/>
        <v>-0.20754716981132071</v>
      </c>
      <c r="G45">
        <v>0</v>
      </c>
      <c r="H45">
        <f t="shared" si="4"/>
        <v>0.25157232704402516</v>
      </c>
      <c r="I45">
        <f t="shared" si="5"/>
        <v>-1.1009637651263608</v>
      </c>
      <c r="J45">
        <f t="shared" si="6"/>
        <v>1.1009637651263608</v>
      </c>
      <c r="K45">
        <f t="shared" si="7"/>
        <v>0.64496077719195855</v>
      </c>
      <c r="L45">
        <f t="shared" si="8"/>
        <v>0.35503922280804129</v>
      </c>
      <c r="M45">
        <f t="shared" si="9"/>
        <v>1.5504818825631808</v>
      </c>
      <c r="N45">
        <f t="shared" si="10"/>
        <v>2.8165902124584949</v>
      </c>
    </row>
    <row r="46" spans="1:14" x14ac:dyDescent="0.25">
      <c r="A46" s="4">
        <f>IF('True_Odds_Calculator_2-way'!A47="","",'True_Odds_Calculator_2-way'!A47)</f>
        <v>2.13</v>
      </c>
      <c r="B46" s="4">
        <f>IF('True_Odds_Calculator_2-way'!B47="","",'True_Odds_Calculator_2-way'!B47)</f>
        <v>1.77</v>
      </c>
      <c r="C46" s="4">
        <f t="shared" si="0"/>
        <v>0.46948356807511737</v>
      </c>
      <c r="D46">
        <f t="shared" si="1"/>
        <v>0.56497175141242939</v>
      </c>
      <c r="E46">
        <f t="shared" si="2"/>
        <v>3.4455319487546765E-2</v>
      </c>
      <c r="F46">
        <f t="shared" si="3"/>
        <v>-0.23078963422720888</v>
      </c>
      <c r="G46">
        <v>0</v>
      </c>
      <c r="H46">
        <f t="shared" si="4"/>
        <v>0.26524495371475559</v>
      </c>
      <c r="I46">
        <f t="shared" si="5"/>
        <v>-1.0720509244860594</v>
      </c>
      <c r="J46">
        <f t="shared" si="6"/>
        <v>1.0720509244860594</v>
      </c>
      <c r="K46">
        <f t="shared" si="7"/>
        <v>0.45219863720922326</v>
      </c>
      <c r="L46">
        <f t="shared" si="8"/>
        <v>0.54780136279077696</v>
      </c>
      <c r="M46">
        <f t="shared" si="9"/>
        <v>2.2114175446692466</v>
      </c>
      <c r="N46">
        <f t="shared" si="10"/>
        <v>1.8254792118542653</v>
      </c>
    </row>
    <row r="47" spans="1:14" x14ac:dyDescent="0.25">
      <c r="A47" s="4">
        <f>IF('True_Odds_Calculator_2-way'!A48="","",'True_Odds_Calculator_2-way'!A48)</f>
        <v>2.4</v>
      </c>
      <c r="B47" s="4">
        <f>IF('True_Odds_Calculator_2-way'!B48="","",'True_Odds_Calculator_2-way'!B48)</f>
        <v>1.62</v>
      </c>
      <c r="C47" s="4">
        <f t="shared" si="0"/>
        <v>0.41666666666666669</v>
      </c>
      <c r="D47">
        <f t="shared" si="1"/>
        <v>0.61728395061728392</v>
      </c>
      <c r="E47">
        <f t="shared" si="2"/>
        <v>3.3950617283950546E-2</v>
      </c>
      <c r="F47">
        <f t="shared" si="3"/>
        <v>-0.22325102880658443</v>
      </c>
      <c r="G47">
        <v>0</v>
      </c>
      <c r="H47">
        <f t="shared" si="4"/>
        <v>0.25720164609053497</v>
      </c>
      <c r="I47">
        <f t="shared" si="5"/>
        <v>-1.0733469768527295</v>
      </c>
      <c r="J47">
        <f t="shared" si="6"/>
        <v>1.0733469768527295</v>
      </c>
      <c r="K47">
        <f t="shared" si="7"/>
        <v>0.3995707383438068</v>
      </c>
      <c r="L47">
        <f t="shared" si="8"/>
        <v>0.60042926165619326</v>
      </c>
      <c r="M47">
        <f t="shared" si="9"/>
        <v>2.502685767593821</v>
      </c>
      <c r="N47">
        <f t="shared" si="10"/>
        <v>1.6654751256486924</v>
      </c>
    </row>
    <row r="48" spans="1:14" x14ac:dyDescent="0.25">
      <c r="A48" s="4">
        <f>IF('True_Odds_Calculator_2-way'!A49="","",'True_Odds_Calculator_2-way'!A49)</f>
        <v>1.91</v>
      </c>
      <c r="B48" s="4">
        <f>IF('True_Odds_Calculator_2-way'!B49="","",'True_Odds_Calculator_2-way'!B49)</f>
        <v>1.98</v>
      </c>
      <c r="C48" s="4">
        <f t="shared" si="0"/>
        <v>0.52356020942408377</v>
      </c>
      <c r="D48">
        <f t="shared" si="1"/>
        <v>0.50505050505050508</v>
      </c>
      <c r="E48">
        <f t="shared" si="2"/>
        <v>2.861071447458885E-2</v>
      </c>
      <c r="F48">
        <f t="shared" si="3"/>
        <v>-0.23581363371939279</v>
      </c>
      <c r="G48">
        <v>0</v>
      </c>
      <c r="H48">
        <f t="shared" si="4"/>
        <v>0.2644243481939817</v>
      </c>
      <c r="I48">
        <f t="shared" si="5"/>
        <v>-1.0589275952301447</v>
      </c>
      <c r="J48">
        <f t="shared" si="6"/>
        <v>1.0589275952301447</v>
      </c>
      <c r="K48">
        <f t="shared" si="7"/>
        <v>0.50926243676795835</v>
      </c>
      <c r="L48">
        <f t="shared" si="8"/>
        <v>0.4907375632320416</v>
      </c>
      <c r="M48">
        <f t="shared" si="9"/>
        <v>1.9636241116594322</v>
      </c>
      <c r="N48">
        <f t="shared" si="10"/>
        <v>2.0377490433255412</v>
      </c>
    </row>
    <row r="49" spans="1:14" x14ac:dyDescent="0.25">
      <c r="A49" s="4">
        <f>IF('True_Odds_Calculator_2-way'!A50="","",'True_Odds_Calculator_2-way'!A50)</f>
        <v>2.02</v>
      </c>
      <c r="B49" s="4">
        <f>IF('True_Odds_Calculator_2-way'!B50="","",'True_Odds_Calculator_2-way'!B50)</f>
        <v>1.87</v>
      </c>
      <c r="C49" s="4">
        <f t="shared" si="0"/>
        <v>0.49504950495049505</v>
      </c>
      <c r="D49">
        <f t="shared" si="1"/>
        <v>0.53475935828876997</v>
      </c>
      <c r="E49">
        <f t="shared" si="2"/>
        <v>2.9808863239265015E-2</v>
      </c>
      <c r="F49">
        <f t="shared" si="3"/>
        <v>-0.23492349234923493</v>
      </c>
      <c r="G49">
        <v>0</v>
      </c>
      <c r="H49">
        <f t="shared" si="4"/>
        <v>0.2647323555885</v>
      </c>
      <c r="I49">
        <f t="shared" si="5"/>
        <v>-1.0615495921641367</v>
      </c>
      <c r="J49">
        <f t="shared" si="6"/>
        <v>1.0615495921641367</v>
      </c>
      <c r="K49">
        <f t="shared" si="7"/>
        <v>0.48012738724303272</v>
      </c>
      <c r="L49">
        <f t="shared" si="8"/>
        <v>0.51987261275696728</v>
      </c>
      <c r="M49">
        <f t="shared" si="9"/>
        <v>2.0827805840074194</v>
      </c>
      <c r="N49">
        <f t="shared" si="10"/>
        <v>1.9235481451827992</v>
      </c>
    </row>
    <row r="50" spans="1:14" x14ac:dyDescent="0.25">
      <c r="A50" s="4">
        <f>IF('True_Odds_Calculator_2-way'!A51="","",'True_Odds_Calculator_2-way'!A51)</f>
        <v>1.31</v>
      </c>
      <c r="B50" s="4">
        <f>IF('True_Odds_Calculator_2-way'!B51="","",'True_Odds_Calculator_2-way'!B51)</f>
        <v>3.49</v>
      </c>
      <c r="C50" s="4">
        <f t="shared" si="0"/>
        <v>0.76335877862595414</v>
      </c>
      <c r="D50">
        <f t="shared" si="1"/>
        <v>0.28653295128939826</v>
      </c>
      <c r="E50">
        <f t="shared" si="2"/>
        <v>4.989172991535229E-2</v>
      </c>
      <c r="F50">
        <f t="shared" si="3"/>
        <v>-0.16883571381701279</v>
      </c>
      <c r="G50">
        <v>0</v>
      </c>
      <c r="H50">
        <f t="shared" si="4"/>
        <v>0.21872744373236508</v>
      </c>
      <c r="I50">
        <f t="shared" si="5"/>
        <v>-1.1382023541714035</v>
      </c>
      <c r="J50">
        <f t="shared" si="6"/>
        <v>1.1382023541714035</v>
      </c>
      <c r="K50">
        <f t="shared" si="7"/>
        <v>0.73918422147481344</v>
      </c>
      <c r="L50">
        <f t="shared" si="8"/>
        <v>0.26081577852518678</v>
      </c>
      <c r="M50">
        <f t="shared" si="9"/>
        <v>1.3528427297931351</v>
      </c>
      <c r="N50">
        <f t="shared" si="10"/>
        <v>3.8341238618867943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1.93</v>
      </c>
      <c r="C52" s="4">
        <f t="shared" si="0"/>
        <v>0.51282051282051289</v>
      </c>
      <c r="D52">
        <f t="shared" si="1"/>
        <v>0.5181347150259068</v>
      </c>
      <c r="E52">
        <f t="shared" si="2"/>
        <v>3.0955227846419575E-2</v>
      </c>
      <c r="F52">
        <f t="shared" si="3"/>
        <v>-0.23475488242327625</v>
      </c>
      <c r="G52">
        <v>0</v>
      </c>
      <c r="H52">
        <f t="shared" si="4"/>
        <v>0.26571011026969582</v>
      </c>
      <c r="I52">
        <f t="shared" si="5"/>
        <v>-1.0638899909514294</v>
      </c>
      <c r="J52">
        <f t="shared" si="6"/>
        <v>1.0638899909514294</v>
      </c>
      <c r="K52">
        <f t="shared" si="7"/>
        <v>0.49734035027939766</v>
      </c>
      <c r="L52">
        <f t="shared" si="8"/>
        <v>0.50265964972060251</v>
      </c>
      <c r="M52">
        <f t="shared" si="9"/>
        <v>2.0106954914038573</v>
      </c>
      <c r="N52">
        <f t="shared" si="10"/>
        <v>1.9894176915848294</v>
      </c>
    </row>
    <row r="53" spans="1:14" x14ac:dyDescent="0.25">
      <c r="A53" s="4">
        <f>IF('True_Odds_Calculator_2-way'!A54="","",'True_Odds_Calculator_2-way'!A54)</f>
        <v>2.14</v>
      </c>
      <c r="B53" s="4">
        <f>IF('True_Odds_Calculator_2-way'!B54="","",'True_Odds_Calculator_2-way'!B54)</f>
        <v>1.72</v>
      </c>
      <c r="C53" s="4">
        <f t="shared" si="0"/>
        <v>0.46728971962616822</v>
      </c>
      <c r="D53">
        <f t="shared" si="1"/>
        <v>0.58139534883720934</v>
      </c>
      <c r="E53">
        <f t="shared" si="2"/>
        <v>4.8685068463377501E-2</v>
      </c>
      <c r="F53">
        <f t="shared" si="3"/>
        <v>-0.22299500108672032</v>
      </c>
      <c r="G53">
        <v>0</v>
      </c>
      <c r="H53">
        <f t="shared" si="4"/>
        <v>0.27168006955009782</v>
      </c>
      <c r="I53">
        <f t="shared" si="5"/>
        <v>-1.1037769642208697</v>
      </c>
      <c r="J53">
        <f t="shared" si="6"/>
        <v>1.1037769642208697</v>
      </c>
      <c r="K53">
        <f t="shared" si="7"/>
        <v>0.4428098386487857</v>
      </c>
      <c r="L53">
        <f t="shared" si="8"/>
        <v>0.55719016135121435</v>
      </c>
      <c r="M53">
        <f t="shared" si="9"/>
        <v>2.2583057392117913</v>
      </c>
      <c r="N53">
        <f t="shared" si="10"/>
        <v>1.7947194142390264</v>
      </c>
    </row>
    <row r="54" spans="1:14" x14ac:dyDescent="0.25">
      <c r="A54" s="4">
        <f>IF('True_Odds_Calculator_2-way'!A55="","",'True_Odds_Calculator_2-way'!A55)</f>
        <v>1.69</v>
      </c>
      <c r="B54" s="4">
        <f>IF('True_Odds_Calculator_2-way'!B55="","",'True_Odds_Calculator_2-way'!B55)</f>
        <v>2.19</v>
      </c>
      <c r="C54" s="4">
        <f t="shared" si="0"/>
        <v>0.59171597633136097</v>
      </c>
      <c r="D54">
        <f t="shared" si="1"/>
        <v>0.45662100456621008</v>
      </c>
      <c r="E54">
        <f t="shared" si="2"/>
        <v>4.8336980897571102E-2</v>
      </c>
      <c r="F54">
        <f t="shared" si="3"/>
        <v>-0.2218529626327308</v>
      </c>
      <c r="G54">
        <v>0</v>
      </c>
      <c r="H54">
        <f t="shared" si="4"/>
        <v>0.27018994353030185</v>
      </c>
      <c r="I54">
        <f t="shared" si="5"/>
        <v>-1.1035753058718369</v>
      </c>
      <c r="J54">
        <f t="shared" si="6"/>
        <v>1.1035753058718369</v>
      </c>
      <c r="K54">
        <f t="shared" si="7"/>
        <v>0.56770863269726979</v>
      </c>
      <c r="L54">
        <f t="shared" si="8"/>
        <v>0.43229136730273038</v>
      </c>
      <c r="M54">
        <f t="shared" si="9"/>
        <v>1.761466961051567</v>
      </c>
      <c r="N54">
        <f t="shared" si="10"/>
        <v>2.3132546139874859</v>
      </c>
    </row>
    <row r="55" spans="1:14" x14ac:dyDescent="0.25">
      <c r="A55" s="4">
        <f>IF('True_Odds_Calculator_2-way'!A56="","",'True_Odds_Calculator_2-way'!A56)</f>
        <v>1.73</v>
      </c>
      <c r="B55" s="4">
        <f>IF('True_Odds_Calculator_2-way'!B56="","",'True_Odds_Calculator_2-way'!B56)</f>
        <v>2.13</v>
      </c>
      <c r="C55" s="4">
        <f t="shared" si="0"/>
        <v>0.5780346820809249</v>
      </c>
      <c r="D55">
        <f t="shared" si="1"/>
        <v>0.46948356807511737</v>
      </c>
      <c r="E55">
        <f t="shared" si="2"/>
        <v>4.7518250156042274E-2</v>
      </c>
      <c r="F55">
        <f t="shared" si="3"/>
        <v>-0.22385953485847643</v>
      </c>
      <c r="G55">
        <v>0</v>
      </c>
      <c r="H55">
        <f t="shared" si="4"/>
        <v>0.27137778501451876</v>
      </c>
      <c r="I55">
        <f t="shared" si="5"/>
        <v>-1.1010304962695641</v>
      </c>
      <c r="J55">
        <f t="shared" si="6"/>
        <v>1.1010304962695641</v>
      </c>
      <c r="K55">
        <f t="shared" si="7"/>
        <v>0.55439985906809197</v>
      </c>
      <c r="L55">
        <f t="shared" si="8"/>
        <v>0.44560014093190792</v>
      </c>
      <c r="M55">
        <f t="shared" si="9"/>
        <v>1.8037522622767821</v>
      </c>
      <c r="N55">
        <f t="shared" si="10"/>
        <v>2.244164460784607</v>
      </c>
    </row>
    <row r="56" spans="1:14" x14ac:dyDescent="0.25">
      <c r="A56" s="4">
        <f>IF('True_Odds_Calculator_2-way'!A57="","",'True_Odds_Calculator_2-way'!A57)</f>
        <v>1.91</v>
      </c>
      <c r="B56" s="4">
        <f>IF('True_Odds_Calculator_2-way'!B57="","",'True_Odds_Calculator_2-way'!B57)</f>
        <v>1.93</v>
      </c>
      <c r="C56" s="4">
        <f t="shared" si="0"/>
        <v>0.52356020942408377</v>
      </c>
      <c r="D56">
        <f t="shared" si="1"/>
        <v>0.5181347150259068</v>
      </c>
      <c r="E56">
        <f t="shared" si="2"/>
        <v>4.1694924449990456E-2</v>
      </c>
      <c r="F56">
        <f t="shared" si="3"/>
        <v>-0.2295797954588612</v>
      </c>
      <c r="G56">
        <v>0</v>
      </c>
      <c r="H56">
        <f t="shared" si="4"/>
        <v>0.27127471990885171</v>
      </c>
      <c r="I56">
        <f t="shared" si="5"/>
        <v>-1.0870207379990005</v>
      </c>
      <c r="J56">
        <f t="shared" si="6"/>
        <v>1.0870207379990005</v>
      </c>
      <c r="K56">
        <f t="shared" si="7"/>
        <v>0.50271747157230162</v>
      </c>
      <c r="L56">
        <f t="shared" si="8"/>
        <v>0.49728252842769838</v>
      </c>
      <c r="M56">
        <f t="shared" si="9"/>
        <v>1.9891888715790902</v>
      </c>
      <c r="N56">
        <f t="shared" si="10"/>
        <v>2.0109292863390706</v>
      </c>
    </row>
    <row r="57" spans="1:14" x14ac:dyDescent="0.25">
      <c r="A57" s="4">
        <f>IF('True_Odds_Calculator_2-way'!A58="","",'True_Odds_Calculator_2-way'!A58)</f>
        <v>1.76</v>
      </c>
      <c r="B57" s="4">
        <f>IF('True_Odds_Calculator_2-way'!B58="","",'True_Odds_Calculator_2-way'!B58)</f>
        <v>2.0099999999999998</v>
      </c>
      <c r="C57" s="4">
        <f t="shared" si="0"/>
        <v>0.56818181818181823</v>
      </c>
      <c r="D57">
        <f t="shared" si="1"/>
        <v>0.49751243781094534</v>
      </c>
      <c r="E57">
        <f t="shared" si="2"/>
        <v>6.5694255992763573E-2</v>
      </c>
      <c r="F57">
        <f t="shared" si="3"/>
        <v>-0.21698326549072811</v>
      </c>
      <c r="G57">
        <v>0</v>
      </c>
      <c r="H57">
        <f t="shared" si="4"/>
        <v>0.28267752148349168</v>
      </c>
      <c r="I57">
        <f t="shared" si="5"/>
        <v>-1.1413859361026324</v>
      </c>
      <c r="J57">
        <f t="shared" si="6"/>
        <v>1.1413859361026324</v>
      </c>
      <c r="K57">
        <f t="shared" si="7"/>
        <v>0.53548862179047829</v>
      </c>
      <c r="L57">
        <f t="shared" si="8"/>
        <v>0.4645113782095216</v>
      </c>
      <c r="M57">
        <f t="shared" si="9"/>
        <v>1.867453311438001</v>
      </c>
      <c r="N57">
        <f t="shared" si="10"/>
        <v>2.152799795463658</v>
      </c>
    </row>
    <row r="58" spans="1:14" x14ac:dyDescent="0.25">
      <c r="A58" s="4">
        <f>IF('True_Odds_Calculator_2-way'!A59="","",'True_Odds_Calculator_2-way'!A59)</f>
        <v>1.72</v>
      </c>
      <c r="B58" s="4">
        <f>IF('True_Odds_Calculator_2-way'!B59="","",'True_Odds_Calculator_2-way'!B59)</f>
        <v>2.1</v>
      </c>
      <c r="C58" s="4">
        <f t="shared" si="0"/>
        <v>0.58139534883720934</v>
      </c>
      <c r="D58">
        <f t="shared" si="1"/>
        <v>0.47619047619047616</v>
      </c>
      <c r="E58">
        <f t="shared" si="2"/>
        <v>5.75858250276855E-2</v>
      </c>
      <c r="F58">
        <f t="shared" si="3"/>
        <v>-0.21926910299003322</v>
      </c>
      <c r="G58">
        <v>0</v>
      </c>
      <c r="H58">
        <f t="shared" si="4"/>
        <v>0.27685492801771872</v>
      </c>
      <c r="I58">
        <f t="shared" si="5"/>
        <v>-1.1236664374387368</v>
      </c>
      <c r="J58">
        <f t="shared" si="6"/>
        <v>1.1236664374387368</v>
      </c>
      <c r="K58">
        <f t="shared" si="7"/>
        <v>0.55277942512768541</v>
      </c>
      <c r="L58">
        <f t="shared" si="8"/>
        <v>0.44722057487231454</v>
      </c>
      <c r="M58">
        <f t="shared" si="9"/>
        <v>1.8090398349558905</v>
      </c>
      <c r="N58">
        <f t="shared" si="10"/>
        <v>2.2360330811826108</v>
      </c>
    </row>
    <row r="59" spans="1:14" x14ac:dyDescent="0.25">
      <c r="A59" s="4">
        <f>IF('True_Odds_Calculator_2-way'!A60="","",'True_Odds_Calculator_2-way'!A60)</f>
        <v>1.86</v>
      </c>
      <c r="B59" s="4">
        <f>IF('True_Odds_Calculator_2-way'!B60="","",'True_Odds_Calculator_2-way'!B60)</f>
        <v>1.96</v>
      </c>
      <c r="C59" s="4">
        <f t="shared" si="0"/>
        <v>0.5376344086021505</v>
      </c>
      <c r="D59">
        <f t="shared" si="1"/>
        <v>0.51020408163265307</v>
      </c>
      <c r="E59">
        <f t="shared" si="2"/>
        <v>4.7838490234803466E-2</v>
      </c>
      <c r="F59">
        <f t="shared" si="3"/>
        <v>-0.22646477946017129</v>
      </c>
      <c r="G59">
        <v>0</v>
      </c>
      <c r="H59">
        <f t="shared" si="4"/>
        <v>0.27430326969497476</v>
      </c>
      <c r="I59">
        <f t="shared" si="5"/>
        <v>-1.1005636329070294</v>
      </c>
      <c r="J59">
        <f t="shared" si="6"/>
        <v>1.1005636329070294</v>
      </c>
      <c r="K59">
        <f t="shared" si="7"/>
        <v>0.51374664671956227</v>
      </c>
      <c r="L59">
        <f t="shared" si="8"/>
        <v>0.48625335328043789</v>
      </c>
      <c r="M59">
        <f t="shared" si="9"/>
        <v>1.9464847243000454</v>
      </c>
      <c r="N59">
        <f t="shared" si="10"/>
        <v>2.0565410875907482</v>
      </c>
    </row>
    <row r="60" spans="1:14" x14ac:dyDescent="0.25">
      <c r="A60" s="4">
        <f>IF('True_Odds_Calculator_2-way'!A61="","",'True_Odds_Calculator_2-way'!A61)</f>
        <v>1.78</v>
      </c>
      <c r="B60" s="4">
        <f>IF('True_Odds_Calculator_2-way'!B61="","",'True_Odds_Calculator_2-way'!B61)</f>
        <v>2.0299999999999998</v>
      </c>
      <c r="C60" s="4">
        <f t="shared" si="0"/>
        <v>0.5617977528089888</v>
      </c>
      <c r="D60">
        <f t="shared" si="1"/>
        <v>0.49261083743842371</v>
      </c>
      <c r="E60">
        <f t="shared" si="2"/>
        <v>5.4408590247412514E-2</v>
      </c>
      <c r="F60">
        <f t="shared" si="3"/>
        <v>-0.22233907123484808</v>
      </c>
      <c r="G60">
        <v>0</v>
      </c>
      <c r="H60">
        <f t="shared" si="4"/>
        <v>0.27674766148226054</v>
      </c>
      <c r="I60">
        <f t="shared" si="5"/>
        <v>-1.1156657127357013</v>
      </c>
      <c r="J60">
        <f t="shared" si="6"/>
        <v>1.1156657127357013</v>
      </c>
      <c r="K60">
        <f t="shared" si="7"/>
        <v>0.53469666555255058</v>
      </c>
      <c r="L60">
        <f t="shared" si="8"/>
        <v>0.46530333444744953</v>
      </c>
      <c r="M60">
        <f t="shared" si="9"/>
        <v>1.8702192559338466</v>
      </c>
      <c r="N60">
        <f t="shared" si="10"/>
        <v>2.149135684117772</v>
      </c>
    </row>
    <row r="61" spans="1:14" x14ac:dyDescent="0.25">
      <c r="A61" s="4">
        <f>IF('True_Odds_Calculator_2-way'!A62="","",'True_Odds_Calculator_2-way'!A62)</f>
        <v>1.78</v>
      </c>
      <c r="B61" s="4">
        <f>IF('True_Odds_Calculator_2-way'!B62="","",'True_Odds_Calculator_2-way'!B62)</f>
        <v>2.02</v>
      </c>
      <c r="C61" s="4">
        <f t="shared" si="0"/>
        <v>0.5617977528089888</v>
      </c>
      <c r="D61">
        <f t="shared" si="1"/>
        <v>0.49504950495049505</v>
      </c>
      <c r="E61">
        <f t="shared" si="2"/>
        <v>5.6847257759483849E-2</v>
      </c>
      <c r="F61">
        <f t="shared" si="3"/>
        <v>-0.22127044165090659</v>
      </c>
      <c r="G61">
        <v>0</v>
      </c>
      <c r="H61">
        <f t="shared" si="4"/>
        <v>0.2781176994103905</v>
      </c>
      <c r="I61">
        <f t="shared" si="5"/>
        <v>-1.1211213233271877</v>
      </c>
      <c r="J61">
        <f t="shared" si="6"/>
        <v>1.1211213233271877</v>
      </c>
      <c r="K61">
        <f t="shared" si="7"/>
        <v>0.5334828131703736</v>
      </c>
      <c r="L61">
        <f t="shared" si="8"/>
        <v>0.46651718682962634</v>
      </c>
      <c r="M61">
        <f t="shared" si="9"/>
        <v>1.8744746321952062</v>
      </c>
      <c r="N61">
        <f t="shared" si="10"/>
        <v>2.1435437497937313</v>
      </c>
    </row>
    <row r="62" spans="1:14" x14ac:dyDescent="0.25">
      <c r="A62" s="4">
        <f>IF('True_Odds_Calculator_2-way'!A63="","",'True_Odds_Calculator_2-way'!A63)</f>
        <v>1.79</v>
      </c>
      <c r="B62" s="4">
        <f>IF('True_Odds_Calculator_2-way'!B63="","",'True_Odds_Calculator_2-way'!B63)</f>
        <v>2.0099999999999998</v>
      </c>
      <c r="C62" s="4">
        <f t="shared" si="0"/>
        <v>0.55865921787709494</v>
      </c>
      <c r="D62">
        <f t="shared" si="1"/>
        <v>0.49751243781094534</v>
      </c>
      <c r="E62">
        <f t="shared" si="2"/>
        <v>5.6171655688040278E-2</v>
      </c>
      <c r="F62">
        <f t="shared" si="3"/>
        <v>-0.22176825370354925</v>
      </c>
      <c r="G62">
        <v>0</v>
      </c>
      <c r="H62">
        <f t="shared" si="4"/>
        <v>0.27793990939158958</v>
      </c>
      <c r="I62">
        <f t="shared" si="5"/>
        <v>-1.1195043036766856</v>
      </c>
      <c r="J62">
        <f t="shared" si="6"/>
        <v>1.1195043036766856</v>
      </c>
      <c r="K62">
        <f t="shared" si="7"/>
        <v>0.53067052771078471</v>
      </c>
      <c r="L62">
        <f t="shared" si="8"/>
        <v>0.46932947228921518</v>
      </c>
      <c r="M62">
        <f t="shared" si="9"/>
        <v>1.884408399904582</v>
      </c>
      <c r="N62">
        <f t="shared" si="10"/>
        <v>2.1306993467134521</v>
      </c>
    </row>
    <row r="63" spans="1:14" x14ac:dyDescent="0.25">
      <c r="A63" s="4">
        <f>IF('True_Odds_Calculator_2-way'!A64="","",'True_Odds_Calculator_2-way'!A64)</f>
        <v>1.95</v>
      </c>
      <c r="B63" s="4">
        <f>IF('True_Odds_Calculator_2-way'!B64="","",'True_Odds_Calculator_2-way'!B64)</f>
        <v>1.87</v>
      </c>
      <c r="C63" s="4">
        <f t="shared" si="0"/>
        <v>0.51282051282051289</v>
      </c>
      <c r="D63">
        <f t="shared" si="1"/>
        <v>0.53475935828876997</v>
      </c>
      <c r="E63">
        <f t="shared" si="2"/>
        <v>4.7579871109282745E-2</v>
      </c>
      <c r="F63">
        <f t="shared" si="3"/>
        <v>-0.22665569724393264</v>
      </c>
      <c r="G63">
        <v>0</v>
      </c>
      <c r="H63">
        <f t="shared" si="4"/>
        <v>0.27423556835321539</v>
      </c>
      <c r="I63">
        <f t="shared" si="5"/>
        <v>-1.0999642517427177</v>
      </c>
      <c r="J63">
        <f t="shared" si="6"/>
        <v>1.0999642517427177</v>
      </c>
      <c r="K63">
        <f t="shared" si="7"/>
        <v>0.48900567581695659</v>
      </c>
      <c r="L63">
        <f t="shared" si="8"/>
        <v>0.51099432418304358</v>
      </c>
      <c r="M63">
        <f t="shared" si="9"/>
        <v>2.0449660391555815</v>
      </c>
      <c r="N63">
        <f t="shared" si="10"/>
        <v>1.9569688990161649</v>
      </c>
    </row>
    <row r="64" spans="1:14" x14ac:dyDescent="0.25">
      <c r="A64" s="4">
        <f>IF('True_Odds_Calculator_2-way'!A65="","",'True_Odds_Calculator_2-way'!A65)</f>
        <v>1.83</v>
      </c>
      <c r="B64" s="4">
        <f>IF('True_Odds_Calculator_2-way'!B65="","",'True_Odds_Calculator_2-way'!B65)</f>
        <v>2</v>
      </c>
      <c r="C64" s="4">
        <f t="shared" si="0"/>
        <v>0.54644808743169393</v>
      </c>
      <c r="D64">
        <f t="shared" si="1"/>
        <v>0.5</v>
      </c>
      <c r="E64">
        <f t="shared" si="2"/>
        <v>4.644808743169393E-2</v>
      </c>
      <c r="F64">
        <f t="shared" si="3"/>
        <v>-0.22677595628415304</v>
      </c>
      <c r="G64">
        <v>0</v>
      </c>
      <c r="H64">
        <f t="shared" si="4"/>
        <v>0.27322404371584696</v>
      </c>
      <c r="I64">
        <f t="shared" si="5"/>
        <v>-1.0976425998969033</v>
      </c>
      <c r="J64">
        <f t="shared" si="6"/>
        <v>1.0976425998969033</v>
      </c>
      <c r="K64">
        <f t="shared" si="7"/>
        <v>0.52327436520923598</v>
      </c>
      <c r="L64">
        <f t="shared" si="8"/>
        <v>0.47672563479076407</v>
      </c>
      <c r="M64">
        <f t="shared" si="9"/>
        <v>1.9110433579144297</v>
      </c>
      <c r="N64">
        <f t="shared" si="10"/>
        <v>2.0976425998969033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2.27</v>
      </c>
      <c r="C65" s="4">
        <f t="shared" si="0"/>
        <v>0.625</v>
      </c>
      <c r="D65">
        <f t="shared" si="1"/>
        <v>0.44052863436123346</v>
      </c>
      <c r="E65">
        <f t="shared" si="2"/>
        <v>6.5528634361233351E-2</v>
      </c>
      <c r="F65">
        <f t="shared" si="3"/>
        <v>-0.2098017621145376</v>
      </c>
      <c r="G65">
        <v>0</v>
      </c>
      <c r="H65">
        <f t="shared" si="4"/>
        <v>0.2753303964757709</v>
      </c>
      <c r="I65">
        <f t="shared" si="5"/>
        <v>-1.1455723277057839</v>
      </c>
      <c r="J65">
        <f t="shared" si="6"/>
        <v>1.1455723277057839</v>
      </c>
      <c r="K65">
        <f t="shared" si="7"/>
        <v>0.59264759147491386</v>
      </c>
      <c r="L65">
        <f t="shared" si="8"/>
        <v>0.40735240852508636</v>
      </c>
      <c r="M65">
        <f t="shared" si="9"/>
        <v>1.6873433966234703</v>
      </c>
      <c r="N65">
        <f t="shared" si="10"/>
        <v>2.4548768561863459</v>
      </c>
    </row>
    <row r="66" spans="1:14" x14ac:dyDescent="0.25">
      <c r="A66" s="4">
        <f>IF('True_Odds_Calculator_2-way'!A67="","",'True_Odds_Calculator_2-way'!A67)</f>
        <v>1.62</v>
      </c>
      <c r="B66" s="4">
        <f>IF('True_Odds_Calculator_2-way'!B67="","",'True_Odds_Calculator_2-way'!B67)</f>
        <v>2.23</v>
      </c>
      <c r="C66" s="4">
        <f t="shared" si="0"/>
        <v>0.61728395061728392</v>
      </c>
      <c r="D66">
        <f t="shared" si="1"/>
        <v>0.44843049327354262</v>
      </c>
      <c r="E66">
        <f t="shared" si="2"/>
        <v>6.571444389082659E-2</v>
      </c>
      <c r="F66">
        <f t="shared" si="3"/>
        <v>-0.21109450257432316</v>
      </c>
      <c r="G66">
        <v>0</v>
      </c>
      <c r="H66">
        <f t="shared" si="4"/>
        <v>0.27680894646514975</v>
      </c>
      <c r="I66">
        <f t="shared" si="5"/>
        <v>-1.1451215811497928</v>
      </c>
      <c r="J66">
        <f t="shared" si="6"/>
        <v>1.1451215811497928</v>
      </c>
      <c r="K66">
        <f t="shared" si="7"/>
        <v>0.58480374133634105</v>
      </c>
      <c r="L66">
        <f t="shared" si="8"/>
        <v>0.415196258663659</v>
      </c>
      <c r="M66">
        <f t="shared" si="9"/>
        <v>1.7099753803128717</v>
      </c>
      <c r="N66">
        <f t="shared" si="10"/>
        <v>2.4084995448142443</v>
      </c>
    </row>
    <row r="67" spans="1:14" x14ac:dyDescent="0.25">
      <c r="A67" s="4">
        <f>IF('True_Odds_Calculator_2-way'!A68="","",'True_Odds_Calculator_2-way'!A68)</f>
        <v>1.69</v>
      </c>
      <c r="B67" s="4">
        <f>IF('True_Odds_Calculator_2-way'!B68="","",'True_Odds_Calculator_2-way'!B68)</f>
        <v>2.29</v>
      </c>
      <c r="C67" s="4">
        <f t="shared" ref="C67:C130" si="11">1/A67</f>
        <v>0.59171597633136097</v>
      </c>
      <c r="D67">
        <f t="shared" ref="D67:D130" si="12">1/B67</f>
        <v>0.4366812227074236</v>
      </c>
      <c r="E67">
        <f t="shared" ref="E67:E130" si="13">C67+D67-1</f>
        <v>2.8397199038784571E-2</v>
      </c>
      <c r="F67">
        <f t="shared" ref="F67:F130" si="14">C67+D67-(C67*D67)-1</f>
        <v>-0.22999405700111109</v>
      </c>
      <c r="G67">
        <v>0</v>
      </c>
      <c r="H67">
        <f t="shared" ref="H67:H130" si="15">C67*D67</f>
        <v>0.25839125603989566</v>
      </c>
      <c r="I67">
        <f t="shared" ref="I67:I130" si="16">((-4*F67*H67)^0.5)/(2*F67)</f>
        <v>-1.059938334581489</v>
      </c>
      <c r="J67">
        <f t="shared" ref="J67:J130" si="17">(-((-4*F67*H67)^0.5))/(2*F67)</f>
        <v>1.059938334581489</v>
      </c>
      <c r="K67">
        <f t="shared" ref="K67:K130" si="18">IF(A67="","",(C67/($J67+C67-($J67*C67))))</f>
        <v>0.57758148064836135</v>
      </c>
      <c r="L67">
        <f t="shared" ref="L67:L130" si="19">IF(B67="","",(D67/($J67+D67-($J67*D67))))</f>
        <v>0.42241851935163877</v>
      </c>
      <c r="M67">
        <f t="shared" ref="M67:M130" si="20">IF(A67="","",1/K67)</f>
        <v>1.7313574508612271</v>
      </c>
      <c r="N67">
        <f t="shared" ref="N67:N130" si="21">IF(B67="","",1/L67)</f>
        <v>2.3673204516101207</v>
      </c>
    </row>
    <row r="68" spans="1:14" x14ac:dyDescent="0.25">
      <c r="A68" s="4">
        <f>IF('True_Odds_Calculator_2-way'!A69="","",'True_Odds_Calculator_2-way'!A69)</f>
        <v>2.44</v>
      </c>
      <c r="B68" s="4">
        <f>IF('True_Odds_Calculator_2-way'!B69="","",'True_Odds_Calculator_2-way'!B69)</f>
        <v>1.62</v>
      </c>
      <c r="C68" s="4">
        <f t="shared" si="11"/>
        <v>0.4098360655737705</v>
      </c>
      <c r="D68">
        <f t="shared" si="12"/>
        <v>0.61728395061728392</v>
      </c>
      <c r="E68">
        <f t="shared" si="13"/>
        <v>2.7120016191054308E-2</v>
      </c>
      <c r="F68">
        <f t="shared" si="14"/>
        <v>-0.22586520947176703</v>
      </c>
      <c r="G68">
        <v>0</v>
      </c>
      <c r="H68">
        <f t="shared" si="15"/>
        <v>0.25298522566282128</v>
      </c>
      <c r="I68">
        <f t="shared" si="16"/>
        <v>-1.0583343916682537</v>
      </c>
      <c r="J68">
        <f t="shared" si="17"/>
        <v>1.0583343916682537</v>
      </c>
      <c r="K68">
        <f t="shared" si="18"/>
        <v>0.39619627424563097</v>
      </c>
      <c r="L68">
        <f t="shared" si="19"/>
        <v>0.60380372575436903</v>
      </c>
      <c r="M68">
        <f t="shared" si="20"/>
        <v>2.5240015240022853</v>
      </c>
      <c r="N68">
        <f t="shared" si="21"/>
        <v>1.6561673228343179</v>
      </c>
    </row>
    <row r="69" spans="1:14" x14ac:dyDescent="0.25">
      <c r="A69" s="4">
        <f>IF('True_Odds_Calculator_2-way'!A70="","",'True_Odds_Calculator_2-way'!A70)</f>
        <v>2.09</v>
      </c>
      <c r="B69" s="4">
        <f>IF('True_Odds_Calculator_2-way'!B70="","",'True_Odds_Calculator_2-way'!B70)</f>
        <v>1.81</v>
      </c>
      <c r="C69" s="4">
        <f t="shared" si="11"/>
        <v>0.47846889952153115</v>
      </c>
      <c r="D69">
        <f t="shared" si="12"/>
        <v>0.5524861878453039</v>
      </c>
      <c r="E69">
        <f t="shared" si="13"/>
        <v>3.0955087366835166E-2</v>
      </c>
      <c r="F69">
        <f t="shared" si="14"/>
        <v>-0.23339237093235332</v>
      </c>
      <c r="G69">
        <v>0</v>
      </c>
      <c r="H69">
        <f t="shared" si="15"/>
        <v>0.26434745829918849</v>
      </c>
      <c r="I69">
        <f t="shared" si="16"/>
        <v>-1.064251428023502</v>
      </c>
      <c r="J69">
        <f t="shared" si="17"/>
        <v>1.064251428023502</v>
      </c>
      <c r="K69">
        <f t="shared" si="18"/>
        <v>0.46295566357839102</v>
      </c>
      <c r="L69">
        <f t="shared" si="19"/>
        <v>0.53704433642160887</v>
      </c>
      <c r="M69">
        <f t="shared" si="20"/>
        <v>2.1600340565456171</v>
      </c>
      <c r="N69">
        <f t="shared" si="21"/>
        <v>1.8620436566990362</v>
      </c>
    </row>
    <row r="70" spans="1:14" x14ac:dyDescent="0.25">
      <c r="A70" s="4">
        <f>IF('True_Odds_Calculator_2-way'!A71="","",'True_Odds_Calculator_2-way'!A71)</f>
        <v>2.93</v>
      </c>
      <c r="B70" s="4">
        <f>IF('True_Odds_Calculator_2-way'!B71="","",'True_Odds_Calculator_2-way'!B71)</f>
        <v>1.42</v>
      </c>
      <c r="C70" s="4">
        <f t="shared" si="11"/>
        <v>0.34129692832764502</v>
      </c>
      <c r="D70">
        <f t="shared" si="12"/>
        <v>0.70422535211267612</v>
      </c>
      <c r="E70">
        <f t="shared" si="13"/>
        <v>4.552228044032125E-2</v>
      </c>
      <c r="F70">
        <f t="shared" si="14"/>
        <v>-0.19482766908618931</v>
      </c>
      <c r="G70">
        <v>0</v>
      </c>
      <c r="H70">
        <f t="shared" si="15"/>
        <v>0.24034994952651059</v>
      </c>
      <c r="I70">
        <f t="shared" si="16"/>
        <v>-1.1106998169600177</v>
      </c>
      <c r="J70">
        <f t="shared" si="17"/>
        <v>1.1106998169600177</v>
      </c>
      <c r="K70">
        <f t="shared" si="18"/>
        <v>0.31810150438926482</v>
      </c>
      <c r="L70">
        <f t="shared" si="19"/>
        <v>0.68189849561073512</v>
      </c>
      <c r="M70">
        <f t="shared" si="20"/>
        <v>3.1436506467328345</v>
      </c>
      <c r="N70">
        <f t="shared" si="21"/>
        <v>1.4664939231232073</v>
      </c>
    </row>
    <row r="71" spans="1:14" x14ac:dyDescent="0.25">
      <c r="A71" s="4">
        <f>IF('True_Odds_Calculator_2-way'!A72="","",'True_Odds_Calculator_2-way'!A72)</f>
        <v>2.83</v>
      </c>
      <c r="B71" s="4">
        <f>IF('True_Odds_Calculator_2-way'!B72="","",'True_Odds_Calculator_2-way'!B72)</f>
        <v>1.46</v>
      </c>
      <c r="C71" s="4">
        <f t="shared" si="11"/>
        <v>0.35335689045936397</v>
      </c>
      <c r="D71">
        <f t="shared" si="12"/>
        <v>0.68493150684931503</v>
      </c>
      <c r="E71">
        <f t="shared" si="13"/>
        <v>3.8288397308678945E-2</v>
      </c>
      <c r="F71">
        <f t="shared" si="14"/>
        <v>-0.20373687012924158</v>
      </c>
      <c r="G71">
        <v>0</v>
      </c>
      <c r="H71">
        <f t="shared" si="15"/>
        <v>0.24202526743792052</v>
      </c>
      <c r="I71">
        <f t="shared" si="16"/>
        <v>-1.0899223022085145</v>
      </c>
      <c r="J71">
        <f t="shared" si="17"/>
        <v>1.0899223022085145</v>
      </c>
      <c r="K71">
        <f t="shared" si="18"/>
        <v>0.33393911970739243</v>
      </c>
      <c r="L71">
        <f t="shared" si="19"/>
        <v>0.66606088029260768</v>
      </c>
      <c r="M71">
        <f t="shared" si="20"/>
        <v>2.9945578130415815</v>
      </c>
      <c r="N71">
        <f t="shared" si="21"/>
        <v>1.5013642590159164</v>
      </c>
    </row>
    <row r="72" spans="1:14" x14ac:dyDescent="0.25">
      <c r="A72" s="4">
        <f>IF('True_Odds_Calculator_2-way'!A73="","",'True_Odds_Calculator_2-way'!A73)</f>
        <v>2.75</v>
      </c>
      <c r="B72" s="4">
        <f>IF('True_Odds_Calculator_2-way'!B73="","",'True_Odds_Calculator_2-way'!B73)</f>
        <v>1.48</v>
      </c>
      <c r="C72" s="4">
        <f t="shared" si="11"/>
        <v>0.36363636363636365</v>
      </c>
      <c r="D72">
        <f t="shared" si="12"/>
        <v>0.67567567567567566</v>
      </c>
      <c r="E72">
        <f t="shared" si="13"/>
        <v>3.9312039312039193E-2</v>
      </c>
      <c r="F72">
        <f t="shared" si="14"/>
        <v>-0.20638820638820654</v>
      </c>
      <c r="G72">
        <v>0</v>
      </c>
      <c r="H72">
        <f t="shared" si="15"/>
        <v>0.24570024570024571</v>
      </c>
      <c r="I72">
        <f t="shared" si="16"/>
        <v>-1.0910894511799616</v>
      </c>
      <c r="J72">
        <f t="shared" si="17"/>
        <v>1.0910894511799616</v>
      </c>
      <c r="K72">
        <f t="shared" si="18"/>
        <v>0.34371270786706143</v>
      </c>
      <c r="L72">
        <f t="shared" si="19"/>
        <v>0.65628729213293868</v>
      </c>
      <c r="M72">
        <f t="shared" si="20"/>
        <v>2.9094065395649333</v>
      </c>
      <c r="N72">
        <f t="shared" si="21"/>
        <v>1.5237229365663816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1.91</v>
      </c>
      <c r="C73" s="4">
        <f t="shared" si="11"/>
        <v>0.50505050505050508</v>
      </c>
      <c r="D73">
        <f t="shared" si="12"/>
        <v>0.52356020942408377</v>
      </c>
      <c r="E73">
        <f t="shared" si="13"/>
        <v>2.861071447458885E-2</v>
      </c>
      <c r="F73">
        <f t="shared" si="14"/>
        <v>-0.23581363371939279</v>
      </c>
      <c r="G73">
        <v>0</v>
      </c>
      <c r="H73">
        <f t="shared" si="15"/>
        <v>0.2644243481939817</v>
      </c>
      <c r="I73">
        <f t="shared" si="16"/>
        <v>-1.0589275952301447</v>
      </c>
      <c r="J73">
        <f t="shared" si="17"/>
        <v>1.0589275952301447</v>
      </c>
      <c r="K73">
        <f t="shared" si="18"/>
        <v>0.4907375632320416</v>
      </c>
      <c r="L73">
        <f t="shared" si="19"/>
        <v>0.50926243676795835</v>
      </c>
      <c r="M73">
        <f t="shared" si="20"/>
        <v>2.0377490433255412</v>
      </c>
      <c r="N73">
        <f t="shared" si="21"/>
        <v>1.9636241116594322</v>
      </c>
    </row>
    <row r="74" spans="1:14" x14ac:dyDescent="0.25">
      <c r="A74" s="4">
        <f>IF('True_Odds_Calculator_2-way'!A75="","",'True_Odds_Calculator_2-way'!A75)</f>
        <v>1.47</v>
      </c>
      <c r="B74" s="4">
        <f>IF('True_Odds_Calculator_2-way'!B75="","",'True_Odds_Calculator_2-way'!B75)</f>
        <v>2.8</v>
      </c>
      <c r="C74" s="4">
        <f t="shared" si="11"/>
        <v>0.68027210884353739</v>
      </c>
      <c r="D74">
        <f t="shared" si="12"/>
        <v>0.35714285714285715</v>
      </c>
      <c r="E74">
        <f t="shared" si="13"/>
        <v>3.7414965986394488E-2</v>
      </c>
      <c r="F74">
        <f t="shared" si="14"/>
        <v>-0.20553935860058314</v>
      </c>
      <c r="G74">
        <v>0</v>
      </c>
      <c r="H74">
        <f t="shared" si="15"/>
        <v>0.24295432458697763</v>
      </c>
      <c r="I74">
        <f t="shared" si="16"/>
        <v>-1.0872134550890702</v>
      </c>
      <c r="J74">
        <f t="shared" si="17"/>
        <v>1.0872134550890702</v>
      </c>
      <c r="K74">
        <f t="shared" si="18"/>
        <v>0.66181760676289225</v>
      </c>
      <c r="L74">
        <f t="shared" si="19"/>
        <v>0.33818239323710791</v>
      </c>
      <c r="M74">
        <f t="shared" si="20"/>
        <v>1.5109903238918627</v>
      </c>
      <c r="N74">
        <f t="shared" si="21"/>
        <v>2.9569842191603266</v>
      </c>
    </row>
    <row r="75" spans="1:14" x14ac:dyDescent="0.25">
      <c r="A75" s="4">
        <f>IF('True_Odds_Calculator_2-way'!A76="","",'True_Odds_Calculator_2-way'!A76)</f>
        <v>1.6</v>
      </c>
      <c r="B75" s="4">
        <f>IF('True_Odds_Calculator_2-way'!B76="","",'True_Odds_Calculator_2-way'!B76)</f>
        <v>2.38</v>
      </c>
      <c r="C75" s="4">
        <f t="shared" si="11"/>
        <v>0.625</v>
      </c>
      <c r="D75">
        <f t="shared" si="12"/>
        <v>0.42016806722689076</v>
      </c>
      <c r="E75">
        <f t="shared" si="13"/>
        <v>4.5168067226890818E-2</v>
      </c>
      <c r="F75">
        <f t="shared" si="14"/>
        <v>-0.21743697478991586</v>
      </c>
      <c r="G75">
        <v>0</v>
      </c>
      <c r="H75">
        <f t="shared" si="15"/>
        <v>0.26260504201680673</v>
      </c>
      <c r="I75">
        <f t="shared" si="16"/>
        <v>-1.0989674556596452</v>
      </c>
      <c r="J75">
        <f t="shared" si="17"/>
        <v>1.0989674556596452</v>
      </c>
      <c r="K75">
        <f t="shared" si="18"/>
        <v>0.60263454706899222</v>
      </c>
      <c r="L75">
        <f t="shared" si="19"/>
        <v>0.39736545293100772</v>
      </c>
      <c r="M75">
        <f t="shared" si="20"/>
        <v>1.6593804733957871</v>
      </c>
      <c r="N75">
        <f t="shared" si="21"/>
        <v>2.5165750888103107</v>
      </c>
    </row>
    <row r="76" spans="1:14" x14ac:dyDescent="0.25">
      <c r="A76" s="4">
        <f>IF('True_Odds_Calculator_2-way'!A77="","",'True_Odds_Calculator_2-way'!A77)</f>
        <v>1.56</v>
      </c>
      <c r="B76" s="4">
        <f>IF('True_Odds_Calculator_2-way'!B77="","",'True_Odds_Calculator_2-way'!B77)</f>
        <v>2.4500000000000002</v>
      </c>
      <c r="C76" s="4">
        <f t="shared" si="11"/>
        <v>0.64102564102564097</v>
      </c>
      <c r="D76">
        <f t="shared" si="12"/>
        <v>0.4081632653061224</v>
      </c>
      <c r="E76">
        <f t="shared" si="13"/>
        <v>4.9188906331763427E-2</v>
      </c>
      <c r="F76">
        <f t="shared" si="14"/>
        <v>-0.21245421245421248</v>
      </c>
      <c r="G76">
        <v>0</v>
      </c>
      <c r="H76">
        <f t="shared" si="15"/>
        <v>0.2616431187859759</v>
      </c>
      <c r="I76">
        <f t="shared" si="16"/>
        <v>-1.109741904046188</v>
      </c>
      <c r="J76">
        <f t="shared" si="17"/>
        <v>1.109741904046188</v>
      </c>
      <c r="K76">
        <f t="shared" si="18"/>
        <v>0.61672985833089344</v>
      </c>
      <c r="L76">
        <f t="shared" si="19"/>
        <v>0.3832701416691065</v>
      </c>
      <c r="M76">
        <f t="shared" si="20"/>
        <v>1.6214554662658656</v>
      </c>
      <c r="N76">
        <f t="shared" si="21"/>
        <v>2.6091257608669731</v>
      </c>
    </row>
    <row r="77" spans="1:14" x14ac:dyDescent="0.25">
      <c r="A77" s="4">
        <f>IF('True_Odds_Calculator_2-way'!A78="","",'True_Odds_Calculator_2-way'!A78)</f>
        <v>1.88</v>
      </c>
      <c r="B77" s="4">
        <f>IF('True_Odds_Calculator_2-way'!B78="","",'True_Odds_Calculator_2-way'!B78)</f>
        <v>1.96</v>
      </c>
      <c r="C77" s="4">
        <f t="shared" si="11"/>
        <v>0.53191489361702127</v>
      </c>
      <c r="D77">
        <f t="shared" si="12"/>
        <v>0.51020408163265307</v>
      </c>
      <c r="E77">
        <f t="shared" si="13"/>
        <v>4.2118975249674229E-2</v>
      </c>
      <c r="F77">
        <f t="shared" si="14"/>
        <v>-0.22926617455492848</v>
      </c>
      <c r="G77">
        <v>0</v>
      </c>
      <c r="H77">
        <f t="shared" si="15"/>
        <v>0.27138514980460271</v>
      </c>
      <c r="I77">
        <f t="shared" si="16"/>
        <v>-1.0879853497231111</v>
      </c>
      <c r="J77">
        <f t="shared" si="17"/>
        <v>1.0879853497231111</v>
      </c>
      <c r="K77">
        <f t="shared" si="18"/>
        <v>0.51087470692394266</v>
      </c>
      <c r="L77">
        <f t="shared" si="19"/>
        <v>0.48912529307605751</v>
      </c>
      <c r="M77">
        <f t="shared" si="20"/>
        <v>1.9574271077563381</v>
      </c>
      <c r="N77">
        <f t="shared" si="21"/>
        <v>2.0444659357341863</v>
      </c>
    </row>
    <row r="78" spans="1:14" x14ac:dyDescent="0.25">
      <c r="A78" s="4">
        <f>IF('True_Odds_Calculator_2-way'!A79="","",'True_Odds_Calculator_2-way'!A79)</f>
        <v>1.57</v>
      </c>
      <c r="B78" s="4">
        <f>IF('True_Odds_Calculator_2-way'!B79="","",'True_Odds_Calculator_2-way'!B79)</f>
        <v>2.42</v>
      </c>
      <c r="C78" s="4">
        <f t="shared" si="11"/>
        <v>0.63694267515923564</v>
      </c>
      <c r="D78">
        <f t="shared" si="12"/>
        <v>0.41322314049586778</v>
      </c>
      <c r="E78">
        <f t="shared" si="13"/>
        <v>5.0165815655103474E-2</v>
      </c>
      <c r="F78">
        <f t="shared" si="14"/>
        <v>-0.21303363689003518</v>
      </c>
      <c r="G78">
        <v>0</v>
      </c>
      <c r="H78">
        <f t="shared" si="15"/>
        <v>0.26319945254513871</v>
      </c>
      <c r="I78">
        <f t="shared" si="16"/>
        <v>-1.1115228625097588</v>
      </c>
      <c r="J78">
        <f t="shared" si="17"/>
        <v>1.1115228625097588</v>
      </c>
      <c r="K78">
        <f t="shared" si="18"/>
        <v>0.61215693539364857</v>
      </c>
      <c r="L78">
        <f t="shared" si="19"/>
        <v>0.38784306460635132</v>
      </c>
      <c r="M78">
        <f t="shared" si="20"/>
        <v>1.6335680316305627</v>
      </c>
      <c r="N78">
        <f t="shared" si="21"/>
        <v>2.5783624647638574</v>
      </c>
    </row>
    <row r="79" spans="1:14" x14ac:dyDescent="0.25">
      <c r="A79" s="4">
        <f>IF('True_Odds_Calculator_2-way'!A80="","",'True_Odds_Calculator_2-way'!A80)</f>
        <v>1.83</v>
      </c>
      <c r="B79" s="4">
        <f>IF('True_Odds_Calculator_2-way'!B80="","",'True_Odds_Calculator_2-way'!B80)</f>
        <v>1.98</v>
      </c>
      <c r="C79" s="4">
        <f t="shared" si="11"/>
        <v>0.54644808743169393</v>
      </c>
      <c r="D79">
        <f t="shared" si="12"/>
        <v>0.50505050505050508</v>
      </c>
      <c r="E79">
        <f t="shared" si="13"/>
        <v>5.1498592482198902E-2</v>
      </c>
      <c r="F79">
        <f t="shared" si="14"/>
        <v>-0.22448529005906059</v>
      </c>
      <c r="G79">
        <v>0</v>
      </c>
      <c r="H79">
        <f t="shared" si="15"/>
        <v>0.27598388254125955</v>
      </c>
      <c r="I79">
        <f t="shared" si="16"/>
        <v>-1.108786465294761</v>
      </c>
      <c r="J79">
        <f t="shared" si="17"/>
        <v>1.108786465294761</v>
      </c>
      <c r="K79">
        <f t="shared" si="18"/>
        <v>0.52075392752827476</v>
      </c>
      <c r="L79">
        <f t="shared" si="19"/>
        <v>0.47924607247172535</v>
      </c>
      <c r="M79">
        <f t="shared" si="20"/>
        <v>1.9202927661946518</v>
      </c>
      <c r="N79">
        <f t="shared" si="21"/>
        <v>2.0866107359888657</v>
      </c>
    </row>
    <row r="80" spans="1:14" x14ac:dyDescent="0.25">
      <c r="A80" s="4">
        <f>IF('True_Odds_Calculator_2-way'!A81="","",'True_Odds_Calculator_2-way'!A81)</f>
        <v>2.23</v>
      </c>
      <c r="B80" s="4">
        <f>IF('True_Odds_Calculator_2-way'!B81="","",'True_Odds_Calculator_2-way'!B81)</f>
        <v>1.65</v>
      </c>
      <c r="C80" s="4">
        <f t="shared" si="11"/>
        <v>0.44843049327354262</v>
      </c>
      <c r="D80">
        <f t="shared" si="12"/>
        <v>0.60606060606060608</v>
      </c>
      <c r="E80">
        <f t="shared" si="13"/>
        <v>5.4491099334148752E-2</v>
      </c>
      <c r="F80">
        <f t="shared" si="14"/>
        <v>-0.21728495719527108</v>
      </c>
      <c r="G80">
        <v>0</v>
      </c>
      <c r="H80">
        <f t="shared" si="15"/>
        <v>0.27177605652941977</v>
      </c>
      <c r="I80">
        <f t="shared" si="16"/>
        <v>-1.1183835382312353</v>
      </c>
      <c r="J80">
        <f t="shared" si="17"/>
        <v>1.1183835382312353</v>
      </c>
      <c r="K80">
        <f t="shared" si="18"/>
        <v>0.42094420485495265</v>
      </c>
      <c r="L80">
        <f t="shared" si="19"/>
        <v>0.57905579514504757</v>
      </c>
      <c r="M80">
        <f t="shared" si="20"/>
        <v>2.3756117520244189</v>
      </c>
      <c r="N80">
        <f t="shared" si="21"/>
        <v>1.7269492998503024</v>
      </c>
    </row>
    <row r="81" spans="1:14" x14ac:dyDescent="0.25">
      <c r="A81" s="4">
        <f>IF('True_Odds_Calculator_2-way'!A82="","",'True_Odds_Calculator_2-way'!A82)</f>
        <v>2.1800000000000002</v>
      </c>
      <c r="B81" s="4">
        <f>IF('True_Odds_Calculator_2-way'!B82="","",'True_Odds_Calculator_2-way'!B82)</f>
        <v>1.68</v>
      </c>
      <c r="C81" s="4">
        <f t="shared" si="11"/>
        <v>0.4587155963302752</v>
      </c>
      <c r="D81">
        <f t="shared" si="12"/>
        <v>0.59523809523809523</v>
      </c>
      <c r="E81">
        <f t="shared" si="13"/>
        <v>5.3953691568370488E-2</v>
      </c>
      <c r="F81">
        <f t="shared" si="14"/>
        <v>-0.21909130624726947</v>
      </c>
      <c r="G81">
        <v>0</v>
      </c>
      <c r="H81">
        <f t="shared" si="15"/>
        <v>0.27304499781564001</v>
      </c>
      <c r="I81">
        <f t="shared" si="16"/>
        <v>-1.1163607017227666</v>
      </c>
      <c r="J81">
        <f t="shared" si="17"/>
        <v>1.1163607017227666</v>
      </c>
      <c r="K81">
        <f t="shared" si="18"/>
        <v>0.4315356541246953</v>
      </c>
      <c r="L81">
        <f t="shared" si="19"/>
        <v>0.5684643458753047</v>
      </c>
      <c r="M81">
        <f t="shared" si="20"/>
        <v>2.3173056280328646</v>
      </c>
      <c r="N81">
        <f t="shared" si="21"/>
        <v>1.7591252771714809</v>
      </c>
    </row>
    <row r="82" spans="1:14" x14ac:dyDescent="0.25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1.55</v>
      </c>
      <c r="C82" s="4">
        <f t="shared" si="11"/>
        <v>0.41152263374485593</v>
      </c>
      <c r="D82">
        <f t="shared" si="12"/>
        <v>0.64516129032258063</v>
      </c>
      <c r="E82">
        <f t="shared" si="13"/>
        <v>5.6683924067436608E-2</v>
      </c>
      <c r="F82">
        <f t="shared" si="14"/>
        <v>-0.20881454931634136</v>
      </c>
      <c r="G82">
        <v>0</v>
      </c>
      <c r="H82">
        <f t="shared" si="15"/>
        <v>0.26549847338377802</v>
      </c>
      <c r="I82">
        <f t="shared" si="16"/>
        <v>-1.1275884962655316</v>
      </c>
      <c r="J82">
        <f t="shared" si="17"/>
        <v>1.1275884962655316</v>
      </c>
      <c r="K82">
        <f t="shared" si="18"/>
        <v>0.38278221853731864</v>
      </c>
      <c r="L82">
        <f t="shared" si="19"/>
        <v>0.61721778146268136</v>
      </c>
      <c r="M82">
        <f t="shared" si="20"/>
        <v>2.6124515496597103</v>
      </c>
      <c r="N82">
        <f t="shared" si="21"/>
        <v>1.6201736729460421</v>
      </c>
    </row>
    <row r="83" spans="1:14" x14ac:dyDescent="0.25">
      <c r="A83" s="4">
        <f>IF('True_Odds_Calculator_2-way'!A84="","",'True_Odds_Calculator_2-way'!A84)</f>
        <v>2.2000000000000002</v>
      </c>
      <c r="B83" s="4">
        <f>IF('True_Odds_Calculator_2-way'!B84="","",'True_Odds_Calculator_2-way'!B84)</f>
        <v>1.74</v>
      </c>
      <c r="C83" s="4">
        <f t="shared" si="11"/>
        <v>0.45454545454545453</v>
      </c>
      <c r="D83">
        <f t="shared" si="12"/>
        <v>0.57471264367816088</v>
      </c>
      <c r="E83">
        <f t="shared" si="13"/>
        <v>2.925809822361547E-2</v>
      </c>
      <c r="F83">
        <f t="shared" si="14"/>
        <v>-0.23197492163009403</v>
      </c>
      <c r="G83">
        <v>0</v>
      </c>
      <c r="H83">
        <f t="shared" si="15"/>
        <v>0.2612330198537095</v>
      </c>
      <c r="I83">
        <f t="shared" si="16"/>
        <v>-1.0611908999450221</v>
      </c>
      <c r="J83">
        <f t="shared" si="17"/>
        <v>1.0611908999450221</v>
      </c>
      <c r="K83">
        <f t="shared" si="18"/>
        <v>0.43986417206778194</v>
      </c>
      <c r="L83">
        <f t="shared" si="19"/>
        <v>0.56013582793221794</v>
      </c>
      <c r="M83">
        <f t="shared" si="20"/>
        <v>2.2734290799340271</v>
      </c>
      <c r="N83">
        <f t="shared" si="21"/>
        <v>1.7852812659593167</v>
      </c>
    </row>
    <row r="84" spans="1:14" x14ac:dyDescent="0.25">
      <c r="A84" s="4">
        <f>IF('True_Odds_Calculator_2-way'!A85="","",'True_Odds_Calculator_2-way'!A85)</f>
        <v>1.76</v>
      </c>
      <c r="B84" s="4">
        <f>IF('True_Odds_Calculator_2-way'!B85="","",'True_Odds_Calculator_2-way'!B85)</f>
        <v>2.16</v>
      </c>
      <c r="C84" s="4">
        <f t="shared" si="11"/>
        <v>0.56818181818181823</v>
      </c>
      <c r="D84">
        <f t="shared" si="12"/>
        <v>0.46296296296296291</v>
      </c>
      <c r="E84">
        <f t="shared" si="13"/>
        <v>3.1144781144781142E-2</v>
      </c>
      <c r="F84">
        <f t="shared" si="14"/>
        <v>-0.23190235690235683</v>
      </c>
      <c r="G84">
        <v>0</v>
      </c>
      <c r="H84">
        <f t="shared" si="15"/>
        <v>0.26304713804713803</v>
      </c>
      <c r="I84">
        <f t="shared" si="16"/>
        <v>-1.0650358071057626</v>
      </c>
      <c r="J84">
        <f t="shared" si="17"/>
        <v>1.0650358071057626</v>
      </c>
      <c r="K84">
        <f t="shared" si="18"/>
        <v>0.55266108113889945</v>
      </c>
      <c r="L84">
        <f t="shared" si="19"/>
        <v>0.44733891886110039</v>
      </c>
      <c r="M84">
        <f t="shared" si="20"/>
        <v>1.8094272134003797</v>
      </c>
      <c r="N84">
        <f t="shared" si="21"/>
        <v>2.2354415362426847</v>
      </c>
    </row>
    <row r="85" spans="1:14" x14ac:dyDescent="0.25">
      <c r="A85" s="4">
        <f>IF('True_Odds_Calculator_2-way'!A86="","",'True_Odds_Calculator_2-way'!A86)</f>
        <v>2.2000000000000002</v>
      </c>
      <c r="B85" s="4">
        <f>IF('True_Odds_Calculator_2-way'!B86="","",'True_Odds_Calculator_2-way'!B86)</f>
        <v>1.74</v>
      </c>
      <c r="C85" s="4">
        <f t="shared" si="11"/>
        <v>0.45454545454545453</v>
      </c>
      <c r="D85">
        <f t="shared" si="12"/>
        <v>0.57471264367816088</v>
      </c>
      <c r="E85">
        <f t="shared" si="13"/>
        <v>2.925809822361547E-2</v>
      </c>
      <c r="F85">
        <f t="shared" si="14"/>
        <v>-0.23197492163009403</v>
      </c>
      <c r="G85">
        <v>0</v>
      </c>
      <c r="H85">
        <f t="shared" si="15"/>
        <v>0.2612330198537095</v>
      </c>
      <c r="I85">
        <f t="shared" si="16"/>
        <v>-1.0611908999450221</v>
      </c>
      <c r="J85">
        <f t="shared" si="17"/>
        <v>1.0611908999450221</v>
      </c>
      <c r="K85">
        <f t="shared" si="18"/>
        <v>0.43986417206778194</v>
      </c>
      <c r="L85">
        <f t="shared" si="19"/>
        <v>0.56013582793221794</v>
      </c>
      <c r="M85">
        <f t="shared" si="20"/>
        <v>2.2734290799340271</v>
      </c>
      <c r="N85">
        <f t="shared" si="21"/>
        <v>1.7852812659593167</v>
      </c>
    </row>
    <row r="86" spans="1:14" x14ac:dyDescent="0.25">
      <c r="A86" s="4">
        <f>IF('True_Odds_Calculator_2-way'!A87="","",'True_Odds_Calculator_2-way'!A87)</f>
        <v>1.79</v>
      </c>
      <c r="B86" s="4">
        <f>IF('True_Odds_Calculator_2-way'!B87="","",'True_Odds_Calculator_2-way'!B87)</f>
        <v>2.13</v>
      </c>
      <c r="C86" s="4">
        <f t="shared" si="11"/>
        <v>0.55865921787709494</v>
      </c>
      <c r="D86">
        <f t="shared" si="12"/>
        <v>0.46948356807511737</v>
      </c>
      <c r="E86">
        <f t="shared" si="13"/>
        <v>2.8142785952212312E-2</v>
      </c>
      <c r="F86">
        <f t="shared" si="14"/>
        <v>-0.2341385369947806</v>
      </c>
      <c r="G86">
        <v>0</v>
      </c>
      <c r="H86">
        <f t="shared" si="15"/>
        <v>0.26228132294699291</v>
      </c>
      <c r="I86">
        <f t="shared" si="16"/>
        <v>-1.0583936671670078</v>
      </c>
      <c r="J86">
        <f t="shared" si="17"/>
        <v>1.0583936671670078</v>
      </c>
      <c r="K86">
        <f t="shared" si="18"/>
        <v>0.5446234509412119</v>
      </c>
      <c r="L86">
        <f t="shared" si="19"/>
        <v>0.45537654905878816</v>
      </c>
      <c r="M86">
        <f t="shared" si="20"/>
        <v>1.8361309970619364</v>
      </c>
      <c r="N86">
        <f t="shared" si="21"/>
        <v>2.1959848438987186</v>
      </c>
    </row>
    <row r="87" spans="1:14" x14ac:dyDescent="0.25">
      <c r="A87" s="4">
        <f>IF('True_Odds_Calculator_2-way'!A88="","",'True_Odds_Calculator_2-way'!A88)</f>
        <v>2.11</v>
      </c>
      <c r="B87" s="4">
        <f>IF('True_Odds_Calculator_2-way'!B88="","",'True_Odds_Calculator_2-way'!B88)</f>
        <v>1.8</v>
      </c>
      <c r="C87" s="4">
        <f t="shared" si="11"/>
        <v>0.47393364928909953</v>
      </c>
      <c r="D87">
        <f t="shared" si="12"/>
        <v>0.55555555555555558</v>
      </c>
      <c r="E87">
        <f t="shared" si="13"/>
        <v>2.9489204844655115E-2</v>
      </c>
      <c r="F87">
        <f t="shared" si="14"/>
        <v>-0.23380726698262244</v>
      </c>
      <c r="G87">
        <v>0</v>
      </c>
      <c r="H87">
        <f t="shared" si="15"/>
        <v>0.26329647182727756</v>
      </c>
      <c r="I87">
        <f t="shared" si="16"/>
        <v>-1.0611908999450221</v>
      </c>
      <c r="J87">
        <f t="shared" si="17"/>
        <v>1.0611908999450221</v>
      </c>
      <c r="K87">
        <f t="shared" si="18"/>
        <v>0.45915328758445073</v>
      </c>
      <c r="L87">
        <f t="shared" si="19"/>
        <v>0.54084671241554938</v>
      </c>
      <c r="M87">
        <f t="shared" si="20"/>
        <v>2.1779218989389744</v>
      </c>
      <c r="N87">
        <f t="shared" si="21"/>
        <v>1.8489527199560174</v>
      </c>
    </row>
    <row r="88" spans="1:14" x14ac:dyDescent="0.25">
      <c r="A88" s="4">
        <f>IF('True_Odds_Calculator_2-way'!A89="","",'True_Odds_Calculator_2-way'!A89)</f>
        <v>1.62</v>
      </c>
      <c r="B88" s="4">
        <f>IF('True_Odds_Calculator_2-way'!B89="","",'True_Odds_Calculator_2-way'!B89)</f>
        <v>2.4</v>
      </c>
      <c r="C88" s="4">
        <f t="shared" si="11"/>
        <v>0.61728395061728392</v>
      </c>
      <c r="D88">
        <f t="shared" si="12"/>
        <v>0.41666666666666669</v>
      </c>
      <c r="E88">
        <f t="shared" si="13"/>
        <v>3.3950617283950546E-2</v>
      </c>
      <c r="F88">
        <f t="shared" si="14"/>
        <v>-0.22325102880658443</v>
      </c>
      <c r="G88">
        <v>0</v>
      </c>
      <c r="H88">
        <f t="shared" si="15"/>
        <v>0.25720164609053497</v>
      </c>
      <c r="I88">
        <f t="shared" si="16"/>
        <v>-1.0733469768527295</v>
      </c>
      <c r="J88">
        <f t="shared" si="17"/>
        <v>1.0733469768527295</v>
      </c>
      <c r="K88">
        <f t="shared" si="18"/>
        <v>0.60042926165619326</v>
      </c>
      <c r="L88">
        <f t="shared" si="19"/>
        <v>0.3995707383438068</v>
      </c>
      <c r="M88">
        <f t="shared" si="20"/>
        <v>1.6654751256486924</v>
      </c>
      <c r="N88">
        <f t="shared" si="21"/>
        <v>2.502685767593821</v>
      </c>
    </row>
    <row r="89" spans="1:14" x14ac:dyDescent="0.25">
      <c r="A89" s="4">
        <f>IF('True_Odds_Calculator_2-way'!A90="","",'True_Odds_Calculator_2-way'!A90)</f>
        <v>1.63</v>
      </c>
      <c r="B89" s="4">
        <f>IF('True_Odds_Calculator_2-way'!B90="","",'True_Odds_Calculator_2-way'!B90)</f>
        <v>2.38</v>
      </c>
      <c r="C89" s="4">
        <f t="shared" si="11"/>
        <v>0.61349693251533743</v>
      </c>
      <c r="D89">
        <f t="shared" si="12"/>
        <v>0.42016806722689076</v>
      </c>
      <c r="E89">
        <f t="shared" si="13"/>
        <v>3.3664999742228252E-2</v>
      </c>
      <c r="F89">
        <f t="shared" si="14"/>
        <v>-0.22410682064236731</v>
      </c>
      <c r="G89">
        <v>0</v>
      </c>
      <c r="H89">
        <f t="shared" si="15"/>
        <v>0.25777182038459556</v>
      </c>
      <c r="I89">
        <f t="shared" si="16"/>
        <v>-1.0724824201463117</v>
      </c>
      <c r="J89">
        <f t="shared" si="17"/>
        <v>1.0724824201463117</v>
      </c>
      <c r="K89">
        <f t="shared" si="18"/>
        <v>0.59677837856639582</v>
      </c>
      <c r="L89">
        <f t="shared" si="19"/>
        <v>0.40322162143360418</v>
      </c>
      <c r="M89">
        <f t="shared" si="20"/>
        <v>1.6756639246921761</v>
      </c>
      <c r="N89">
        <f t="shared" si="21"/>
        <v>2.4800257398019103</v>
      </c>
    </row>
    <row r="90" spans="1:14" x14ac:dyDescent="0.25">
      <c r="A90" s="4">
        <f>IF('True_Odds_Calculator_2-way'!A91="","",'True_Odds_Calculator_2-way'!A91)</f>
        <v>1.47</v>
      </c>
      <c r="B90" s="4">
        <f>IF('True_Odds_Calculator_2-way'!B91="","",'True_Odds_Calculator_2-way'!B91)</f>
        <v>2.78</v>
      </c>
      <c r="C90" s="4">
        <f t="shared" si="11"/>
        <v>0.68027210884353739</v>
      </c>
      <c r="D90">
        <f t="shared" si="12"/>
        <v>0.35971223021582738</v>
      </c>
      <c r="E90">
        <f t="shared" si="13"/>
        <v>3.9984339059364826E-2</v>
      </c>
      <c r="F90">
        <f t="shared" si="14"/>
        <v>-0.20471785836636802</v>
      </c>
      <c r="G90">
        <v>0</v>
      </c>
      <c r="H90">
        <f t="shared" si="15"/>
        <v>0.2447021974257329</v>
      </c>
      <c r="I90">
        <f t="shared" si="16"/>
        <v>-1.093304334427839</v>
      </c>
      <c r="J90">
        <f t="shared" si="17"/>
        <v>1.093304334427839</v>
      </c>
      <c r="K90">
        <f t="shared" si="18"/>
        <v>0.66056610215089318</v>
      </c>
      <c r="L90">
        <f t="shared" si="19"/>
        <v>0.33943389784910682</v>
      </c>
      <c r="M90">
        <f t="shared" si="20"/>
        <v>1.5138530371810843</v>
      </c>
      <c r="N90">
        <f t="shared" si="21"/>
        <v>2.9460817152815526</v>
      </c>
    </row>
    <row r="91" spans="1:14" x14ac:dyDescent="0.25">
      <c r="A91" s="4">
        <f>IF('True_Odds_Calculator_2-way'!A92="","",'True_Odds_Calculator_2-way'!A92)</f>
        <v>1.66</v>
      </c>
      <c r="B91" s="4">
        <f>IF('True_Odds_Calculator_2-way'!B92="","",'True_Odds_Calculator_2-way'!B92)</f>
        <v>2.3199999999999998</v>
      </c>
      <c r="C91" s="4">
        <f t="shared" si="11"/>
        <v>0.60240963855421692</v>
      </c>
      <c r="D91">
        <f t="shared" si="12"/>
        <v>0.43103448275862072</v>
      </c>
      <c r="E91">
        <f t="shared" si="13"/>
        <v>3.3444121312837582E-2</v>
      </c>
      <c r="F91">
        <f t="shared" si="14"/>
        <v>-0.22621520565018693</v>
      </c>
      <c r="G91">
        <v>0</v>
      </c>
      <c r="H91">
        <f t="shared" si="15"/>
        <v>0.25965932696302457</v>
      </c>
      <c r="I91">
        <f t="shared" si="16"/>
        <v>-1.0713739108887086</v>
      </c>
      <c r="J91">
        <f t="shared" si="17"/>
        <v>1.0713739108887086</v>
      </c>
      <c r="K91">
        <f t="shared" si="18"/>
        <v>0.58578643762690485</v>
      </c>
      <c r="L91">
        <f t="shared" si="19"/>
        <v>0.41421356237309498</v>
      </c>
      <c r="M91">
        <f t="shared" si="20"/>
        <v>1.7071067811865479</v>
      </c>
      <c r="N91">
        <f t="shared" si="21"/>
        <v>2.4142135623730954</v>
      </c>
    </row>
    <row r="92" spans="1:14" x14ac:dyDescent="0.25">
      <c r="A92" s="4">
        <f>IF('True_Odds_Calculator_2-way'!A93="","",'True_Odds_Calculator_2-way'!A93)</f>
        <v>2.17</v>
      </c>
      <c r="B92" s="4">
        <f>IF('True_Odds_Calculator_2-way'!B93="","",'True_Odds_Calculator_2-way'!B93)</f>
        <v>1.75</v>
      </c>
      <c r="C92" s="4">
        <f t="shared" si="11"/>
        <v>0.46082949308755761</v>
      </c>
      <c r="D92">
        <f t="shared" si="12"/>
        <v>0.5714285714285714</v>
      </c>
      <c r="E92">
        <f t="shared" si="13"/>
        <v>3.2258064516129004E-2</v>
      </c>
      <c r="F92">
        <f t="shared" si="14"/>
        <v>-0.23107307439104674</v>
      </c>
      <c r="G92">
        <v>0</v>
      </c>
      <c r="H92">
        <f t="shared" si="15"/>
        <v>0.26333113890717574</v>
      </c>
      <c r="I92">
        <f t="shared" si="16"/>
        <v>-1.0675210253672476</v>
      </c>
      <c r="J92">
        <f t="shared" si="17"/>
        <v>1.0675210253672476</v>
      </c>
      <c r="K92">
        <f t="shared" si="18"/>
        <v>0.44464214228514221</v>
      </c>
      <c r="L92">
        <f t="shared" si="19"/>
        <v>0.55535785771485779</v>
      </c>
      <c r="M92">
        <f t="shared" si="20"/>
        <v>2.2489995996796797</v>
      </c>
      <c r="N92">
        <f t="shared" si="21"/>
        <v>1.8006407690254356</v>
      </c>
    </row>
    <row r="93" spans="1:14" x14ac:dyDescent="0.25">
      <c r="A93" s="4">
        <f>IF('True_Odds_Calculator_2-way'!A94="","",'True_Odds_Calculator_2-way'!A94)</f>
        <v>1.73</v>
      </c>
      <c r="B93" s="4">
        <f>IF('True_Odds_Calculator_2-way'!B94="","",'True_Odds_Calculator_2-way'!B94)</f>
        <v>2.19</v>
      </c>
      <c r="C93" s="4">
        <f t="shared" si="11"/>
        <v>0.5780346820809249</v>
      </c>
      <c r="D93">
        <f t="shared" si="12"/>
        <v>0.45662100456621008</v>
      </c>
      <c r="E93">
        <f t="shared" si="13"/>
        <v>3.4655686647135031E-2</v>
      </c>
      <c r="F93">
        <f t="shared" si="14"/>
        <v>-0.22928709055876673</v>
      </c>
      <c r="G93">
        <v>0</v>
      </c>
      <c r="H93">
        <f t="shared" si="15"/>
        <v>0.26394277720590181</v>
      </c>
      <c r="I93">
        <f t="shared" si="16"/>
        <v>-1.0729144372515058</v>
      </c>
      <c r="J93">
        <f t="shared" si="17"/>
        <v>1.0729144372515058</v>
      </c>
      <c r="K93">
        <f t="shared" si="18"/>
        <v>0.56078093121655925</v>
      </c>
      <c r="L93">
        <f t="shared" si="19"/>
        <v>0.43921906878344058</v>
      </c>
      <c r="M93">
        <f t="shared" si="20"/>
        <v>1.7832275391935992</v>
      </c>
      <c r="N93">
        <f t="shared" si="21"/>
        <v>2.2767681803292916</v>
      </c>
    </row>
    <row r="94" spans="1:14" x14ac:dyDescent="0.25">
      <c r="A94" s="4">
        <f>IF('True_Odds_Calculator_2-way'!A95="","",'True_Odds_Calculator_2-way'!A95)</f>
        <v>2.08</v>
      </c>
      <c r="B94" s="4">
        <f>IF('True_Odds_Calculator_2-way'!B95="","",'True_Odds_Calculator_2-way'!B95)</f>
        <v>1.81</v>
      </c>
      <c r="C94" s="4">
        <f t="shared" si="11"/>
        <v>0.48076923076923073</v>
      </c>
      <c r="D94">
        <f t="shared" si="12"/>
        <v>0.5524861878453039</v>
      </c>
      <c r="E94">
        <f t="shared" si="13"/>
        <v>3.3255418614534626E-2</v>
      </c>
      <c r="F94">
        <f t="shared" si="14"/>
        <v>-0.23236294092647691</v>
      </c>
      <c r="G94">
        <v>0</v>
      </c>
      <c r="H94">
        <f t="shared" si="15"/>
        <v>0.26561835954101148</v>
      </c>
      <c r="I94">
        <f t="shared" si="16"/>
        <v>-1.0691671651659735</v>
      </c>
      <c r="J94">
        <f t="shared" si="17"/>
        <v>1.0691671651659735</v>
      </c>
      <c r="K94">
        <f t="shared" si="18"/>
        <v>0.4641016151377545</v>
      </c>
      <c r="L94">
        <f t="shared" si="19"/>
        <v>0.5358983848622455</v>
      </c>
      <c r="M94">
        <f t="shared" si="20"/>
        <v>2.1547005383792519</v>
      </c>
      <c r="N94">
        <f t="shared" si="21"/>
        <v>1.8660254037844384</v>
      </c>
    </row>
    <row r="95" spans="1:14" x14ac:dyDescent="0.25">
      <c r="A95" s="4">
        <f>IF('True_Odds_Calculator_2-way'!A96="","",'True_Odds_Calculator_2-way'!A96)</f>
        <v>2.14</v>
      </c>
      <c r="B95" s="4">
        <f>IF('True_Odds_Calculator_2-way'!B96="","",'True_Odds_Calculator_2-way'!B96)</f>
        <v>1.77</v>
      </c>
      <c r="C95" s="4">
        <f t="shared" si="11"/>
        <v>0.46728971962616822</v>
      </c>
      <c r="D95">
        <f t="shared" si="12"/>
        <v>0.56497175141242939</v>
      </c>
      <c r="E95">
        <f t="shared" si="13"/>
        <v>3.2261471038597556E-2</v>
      </c>
      <c r="F95">
        <f t="shared" si="14"/>
        <v>-0.2317440202756218</v>
      </c>
      <c r="G95">
        <v>0</v>
      </c>
      <c r="H95">
        <f t="shared" si="15"/>
        <v>0.26400549131421935</v>
      </c>
      <c r="I95">
        <f t="shared" si="16"/>
        <v>-1.0673385899176768</v>
      </c>
      <c r="J95">
        <f t="shared" si="17"/>
        <v>1.0673385899176768</v>
      </c>
      <c r="K95">
        <f t="shared" si="18"/>
        <v>0.45110760602631583</v>
      </c>
      <c r="L95">
        <f t="shared" si="19"/>
        <v>0.54889239397368417</v>
      </c>
      <c r="M95">
        <f t="shared" si="20"/>
        <v>2.2167659925061516</v>
      </c>
      <c r="N95">
        <f t="shared" si="21"/>
        <v>1.8218507142366114</v>
      </c>
    </row>
    <row r="96" spans="1:14" x14ac:dyDescent="0.25">
      <c r="A96" s="4">
        <f>IF('True_Odds_Calculator_2-way'!A97="","",'True_Odds_Calculator_2-way'!A97)</f>
        <v>1.62</v>
      </c>
      <c r="B96" s="4">
        <f>IF('True_Odds_Calculator_2-way'!B97="","",'True_Odds_Calculator_2-way'!B97)</f>
        <v>2.4</v>
      </c>
      <c r="C96" s="4">
        <f t="shared" si="11"/>
        <v>0.61728395061728392</v>
      </c>
      <c r="D96">
        <f t="shared" si="12"/>
        <v>0.41666666666666669</v>
      </c>
      <c r="E96">
        <f t="shared" si="13"/>
        <v>3.3950617283950546E-2</v>
      </c>
      <c r="F96">
        <f t="shared" si="14"/>
        <v>-0.22325102880658443</v>
      </c>
      <c r="G96">
        <v>0</v>
      </c>
      <c r="H96">
        <f t="shared" si="15"/>
        <v>0.25720164609053497</v>
      </c>
      <c r="I96">
        <f t="shared" si="16"/>
        <v>-1.0733469768527295</v>
      </c>
      <c r="J96">
        <f t="shared" si="17"/>
        <v>1.0733469768527295</v>
      </c>
      <c r="K96">
        <f t="shared" si="18"/>
        <v>0.60042926165619326</v>
      </c>
      <c r="L96">
        <f t="shared" si="19"/>
        <v>0.3995707383438068</v>
      </c>
      <c r="M96">
        <f t="shared" si="20"/>
        <v>1.6654751256486924</v>
      </c>
      <c r="N96">
        <f t="shared" si="21"/>
        <v>2.502685767593821</v>
      </c>
    </row>
    <row r="97" spans="1:14" x14ac:dyDescent="0.25">
      <c r="A97" s="4">
        <f>IF('True_Odds_Calculator_2-way'!A98="","",'True_Odds_Calculator_2-way'!A98)</f>
        <v>2.1</v>
      </c>
      <c r="B97" s="4">
        <f>IF('True_Odds_Calculator_2-way'!B98="","",'True_Odds_Calculator_2-way'!B98)</f>
        <v>1.81</v>
      </c>
      <c r="C97" s="4">
        <f t="shared" si="11"/>
        <v>0.47619047619047616</v>
      </c>
      <c r="D97">
        <f t="shared" si="12"/>
        <v>0.5524861878453039</v>
      </c>
      <c r="E97">
        <f t="shared" si="13"/>
        <v>2.8676664035780064E-2</v>
      </c>
      <c r="F97">
        <f t="shared" si="14"/>
        <v>-0.23441199684293612</v>
      </c>
      <c r="G97">
        <v>0</v>
      </c>
      <c r="H97">
        <f t="shared" si="15"/>
        <v>0.26308866087871613</v>
      </c>
      <c r="I97">
        <f t="shared" si="16"/>
        <v>-1.0594028769395469</v>
      </c>
      <c r="J97">
        <f t="shared" si="17"/>
        <v>1.0594028769395469</v>
      </c>
      <c r="K97">
        <f t="shared" si="18"/>
        <v>0.46182056328667725</v>
      </c>
      <c r="L97">
        <f t="shared" si="19"/>
        <v>0.5381794367133228</v>
      </c>
      <c r="M97">
        <f t="shared" si="20"/>
        <v>2.1653431646335015</v>
      </c>
      <c r="N97">
        <f t="shared" si="21"/>
        <v>1.8581163303210331</v>
      </c>
    </row>
    <row r="98" spans="1:14" x14ac:dyDescent="0.25">
      <c r="A98" s="4">
        <f>IF('True_Odds_Calculator_2-way'!A99="","",'True_Odds_Calculator_2-way'!A99)</f>
        <v>2.2999999999999998</v>
      </c>
      <c r="B98" s="4">
        <f>IF('True_Odds_Calculator_2-way'!B99="","",'True_Odds_Calculator_2-way'!B99)</f>
        <v>1.68</v>
      </c>
      <c r="C98" s="4">
        <f t="shared" si="11"/>
        <v>0.43478260869565222</v>
      </c>
      <c r="D98">
        <f t="shared" si="12"/>
        <v>0.59523809523809523</v>
      </c>
      <c r="E98">
        <f t="shared" si="13"/>
        <v>3.002070393374745E-2</v>
      </c>
      <c r="F98">
        <f t="shared" si="14"/>
        <v>-0.22877846790890266</v>
      </c>
      <c r="G98">
        <v>0</v>
      </c>
      <c r="H98">
        <f t="shared" si="15"/>
        <v>0.25879917184265011</v>
      </c>
      <c r="I98">
        <f t="shared" si="16"/>
        <v>-1.0635890745287928</v>
      </c>
      <c r="J98">
        <f t="shared" si="17"/>
        <v>1.0635890745287928</v>
      </c>
      <c r="K98">
        <f t="shared" si="18"/>
        <v>0.41969797077976234</v>
      </c>
      <c r="L98">
        <f t="shared" si="19"/>
        <v>0.58030202922023755</v>
      </c>
      <c r="M98">
        <f t="shared" si="20"/>
        <v>2.3826657968874305</v>
      </c>
      <c r="N98">
        <f t="shared" si="21"/>
        <v>1.7232405706795793</v>
      </c>
    </row>
    <row r="99" spans="1:14" x14ac:dyDescent="0.25">
      <c r="A99" s="4">
        <f>IF('True_Odds_Calculator_2-way'!A100="","",'True_Odds_Calculator_2-way'!A100)</f>
        <v>2.5499999999999998</v>
      </c>
      <c r="B99" s="4">
        <f>IF('True_Odds_Calculator_2-way'!B100="","",'True_Odds_Calculator_2-way'!B100)</f>
        <v>1.57</v>
      </c>
      <c r="C99" s="4">
        <f t="shared" si="11"/>
        <v>0.39215686274509809</v>
      </c>
      <c r="D99">
        <f t="shared" si="12"/>
        <v>0.63694267515923564</v>
      </c>
      <c r="E99">
        <f t="shared" si="13"/>
        <v>2.9099537904333728E-2</v>
      </c>
      <c r="F99">
        <f t="shared" si="14"/>
        <v>-0.22068190333458226</v>
      </c>
      <c r="G99">
        <v>0</v>
      </c>
      <c r="H99">
        <f t="shared" si="15"/>
        <v>0.24978144123891596</v>
      </c>
      <c r="I99">
        <f t="shared" si="16"/>
        <v>-1.0638899909514294</v>
      </c>
      <c r="J99">
        <f t="shared" si="17"/>
        <v>1.0638899909514294</v>
      </c>
      <c r="K99">
        <f t="shared" si="18"/>
        <v>0.37749674184243676</v>
      </c>
      <c r="L99">
        <f t="shared" si="19"/>
        <v>0.62250325815756336</v>
      </c>
      <c r="M99">
        <f t="shared" si="20"/>
        <v>2.6490294859747152</v>
      </c>
      <c r="N99">
        <f t="shared" si="21"/>
        <v>1.6064172948423148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1.94</v>
      </c>
      <c r="C100" s="4">
        <f t="shared" si="11"/>
        <v>0.51020408163265307</v>
      </c>
      <c r="D100">
        <f t="shared" si="12"/>
        <v>0.51546391752577325</v>
      </c>
      <c r="E100">
        <f t="shared" si="13"/>
        <v>2.5667999158426325E-2</v>
      </c>
      <c r="F100">
        <f t="shared" si="14"/>
        <v>-0.23732379549758043</v>
      </c>
      <c r="G100">
        <v>0</v>
      </c>
      <c r="H100">
        <f t="shared" si="15"/>
        <v>0.26299179465600675</v>
      </c>
      <c r="I100">
        <f t="shared" si="16"/>
        <v>-1.052689901333149</v>
      </c>
      <c r="J100">
        <f t="shared" si="17"/>
        <v>1.052689901333149</v>
      </c>
      <c r="K100">
        <f t="shared" si="18"/>
        <v>0.49736834815166897</v>
      </c>
      <c r="L100">
        <f t="shared" si="19"/>
        <v>0.50263165184833114</v>
      </c>
      <c r="M100">
        <f t="shared" si="20"/>
        <v>2.0105823052798226</v>
      </c>
      <c r="N100">
        <f t="shared" si="21"/>
        <v>1.9895285072531594</v>
      </c>
    </row>
    <row r="101" spans="1:14" x14ac:dyDescent="0.25">
      <c r="A101" s="4">
        <f>IF('True_Odds_Calculator_2-way'!A102="","",'True_Odds_Calculator_2-way'!A102)</f>
        <v>2.2599999999999998</v>
      </c>
      <c r="B101" s="4">
        <f>IF('True_Odds_Calculator_2-way'!B102="","",'True_Odds_Calculator_2-way'!B102)</f>
        <v>1.65</v>
      </c>
      <c r="C101" s="4">
        <f t="shared" si="11"/>
        <v>0.44247787610619471</v>
      </c>
      <c r="D101">
        <f t="shared" si="12"/>
        <v>0.60606060606060608</v>
      </c>
      <c r="E101">
        <f t="shared" si="13"/>
        <v>4.85384821668009E-2</v>
      </c>
      <c r="F101">
        <f t="shared" si="14"/>
        <v>-0.21962992759452926</v>
      </c>
      <c r="G101">
        <v>0</v>
      </c>
      <c r="H101">
        <f t="shared" si="15"/>
        <v>0.26816840976133016</v>
      </c>
      <c r="I101">
        <f t="shared" si="16"/>
        <v>-1.1049892402196602</v>
      </c>
      <c r="J101">
        <f t="shared" si="17"/>
        <v>1.1049892402196602</v>
      </c>
      <c r="K101">
        <f t="shared" si="18"/>
        <v>0.41801014383590385</v>
      </c>
      <c r="L101">
        <f t="shared" si="19"/>
        <v>0.58198985616409593</v>
      </c>
      <c r="M101">
        <f t="shared" si="20"/>
        <v>2.3922864426767716</v>
      </c>
      <c r="N101">
        <f t="shared" si="21"/>
        <v>1.7182430061427794</v>
      </c>
    </row>
    <row r="102" spans="1:14" x14ac:dyDescent="0.25">
      <c r="A102" s="4">
        <f>IF('True_Odds_Calculator_2-way'!A103="","",'True_Odds_Calculator_2-way'!A103)</f>
        <v>2.56</v>
      </c>
      <c r="B102" s="4">
        <f>IF('True_Odds_Calculator_2-way'!B103="","",'True_Odds_Calculator_2-way'!B103)</f>
        <v>1.52</v>
      </c>
      <c r="C102" s="4">
        <f t="shared" si="11"/>
        <v>0.390625</v>
      </c>
      <c r="D102">
        <f t="shared" si="12"/>
        <v>0.65789473684210531</v>
      </c>
      <c r="E102">
        <f t="shared" si="13"/>
        <v>4.851973684210531E-2</v>
      </c>
      <c r="F102">
        <f t="shared" si="14"/>
        <v>-0.20847039473684204</v>
      </c>
      <c r="G102">
        <v>0</v>
      </c>
      <c r="H102">
        <f t="shared" si="15"/>
        <v>0.2569901315789474</v>
      </c>
      <c r="I102">
        <f t="shared" si="16"/>
        <v>-1.110288979210819</v>
      </c>
      <c r="J102">
        <f t="shared" si="17"/>
        <v>1.110288979210819</v>
      </c>
      <c r="K102">
        <f t="shared" si="18"/>
        <v>0.3660254037844386</v>
      </c>
      <c r="L102">
        <f t="shared" si="19"/>
        <v>0.63397459621556129</v>
      </c>
      <c r="M102">
        <f t="shared" si="20"/>
        <v>2.7320508075688776</v>
      </c>
      <c r="N102">
        <f t="shared" si="21"/>
        <v>1.577350269189626</v>
      </c>
    </row>
    <row r="103" spans="1:14" x14ac:dyDescent="0.25">
      <c r="A103" s="4">
        <f>IF('True_Odds_Calculator_2-way'!A104="","",'True_Odds_Calculator_2-way'!A104)</f>
        <v>2.76</v>
      </c>
      <c r="B103" s="4">
        <f>IF('True_Odds_Calculator_2-way'!B104="","",'True_Odds_Calculator_2-way'!B104)</f>
        <v>1.46</v>
      </c>
      <c r="C103" s="4">
        <f t="shared" si="11"/>
        <v>0.3623188405797102</v>
      </c>
      <c r="D103">
        <f t="shared" si="12"/>
        <v>0.68493150684931503</v>
      </c>
      <c r="E103">
        <f t="shared" si="13"/>
        <v>4.7250347429025119E-2</v>
      </c>
      <c r="F103">
        <f t="shared" si="14"/>
        <v>-0.20091324200913252</v>
      </c>
      <c r="G103">
        <v>0</v>
      </c>
      <c r="H103">
        <f t="shared" si="15"/>
        <v>0.24816358943815767</v>
      </c>
      <c r="I103">
        <f t="shared" si="16"/>
        <v>-1.1113855611859673</v>
      </c>
      <c r="J103">
        <f t="shared" si="17"/>
        <v>1.1113855611859673</v>
      </c>
      <c r="K103">
        <f t="shared" si="18"/>
        <v>0.33829057718166117</v>
      </c>
      <c r="L103">
        <f t="shared" si="19"/>
        <v>0.66170942281833889</v>
      </c>
      <c r="M103">
        <f t="shared" si="20"/>
        <v>2.9560385876873023</v>
      </c>
      <c r="N103">
        <f t="shared" si="21"/>
        <v>1.5112373581455452</v>
      </c>
    </row>
    <row r="104" spans="1:14" x14ac:dyDescent="0.25">
      <c r="A104" s="4">
        <f>IF('True_Odds_Calculator_2-way'!A105="","",'True_Odds_Calculator_2-way'!A105)</f>
        <v>2.33</v>
      </c>
      <c r="B104" s="4">
        <f>IF('True_Odds_Calculator_2-way'!B105="","",'True_Odds_Calculator_2-way'!B105)</f>
        <v>1.62</v>
      </c>
      <c r="C104" s="4">
        <f t="shared" si="11"/>
        <v>0.42918454935622319</v>
      </c>
      <c r="D104">
        <f t="shared" si="12"/>
        <v>0.61728395061728392</v>
      </c>
      <c r="E104">
        <f t="shared" si="13"/>
        <v>4.6468499973506994E-2</v>
      </c>
      <c r="F104">
        <f t="shared" si="14"/>
        <v>-0.21846023419700111</v>
      </c>
      <c r="G104">
        <v>0</v>
      </c>
      <c r="H104">
        <f t="shared" si="15"/>
        <v>0.26492873417050811</v>
      </c>
      <c r="I104">
        <f t="shared" si="16"/>
        <v>-1.1012307625269453</v>
      </c>
      <c r="J104">
        <f t="shared" si="17"/>
        <v>1.1012307625269453</v>
      </c>
      <c r="K104">
        <f t="shared" si="18"/>
        <v>0.40573927715453428</v>
      </c>
      <c r="L104">
        <f t="shared" si="19"/>
        <v>0.59426072284546572</v>
      </c>
      <c r="M104">
        <f t="shared" si="20"/>
        <v>2.4646369141608373</v>
      </c>
      <c r="N104">
        <f t="shared" si="21"/>
        <v>1.6827630727667064</v>
      </c>
    </row>
    <row r="105" spans="1:14" x14ac:dyDescent="0.25">
      <c r="A105" s="4">
        <f>IF('True_Odds_Calculator_2-way'!A106="","",'True_Odds_Calculator_2-way'!A106)</f>
        <v>1.72</v>
      </c>
      <c r="B105" s="4">
        <f>IF('True_Odds_Calculator_2-way'!B106="","",'True_Odds_Calculator_2-way'!B106)</f>
        <v>2.21</v>
      </c>
      <c r="C105" s="4">
        <f t="shared" si="11"/>
        <v>0.58139534883720934</v>
      </c>
      <c r="D105">
        <f t="shared" si="12"/>
        <v>0.45248868778280543</v>
      </c>
      <c r="E105">
        <f t="shared" si="13"/>
        <v>3.3884036620014824E-2</v>
      </c>
      <c r="F105">
        <f t="shared" si="14"/>
        <v>-0.2291907818583605</v>
      </c>
      <c r="G105">
        <v>0</v>
      </c>
      <c r="H105">
        <f t="shared" si="15"/>
        <v>0.26307481847837527</v>
      </c>
      <c r="I105">
        <f t="shared" si="16"/>
        <v>-1.0713739108887084</v>
      </c>
      <c r="J105">
        <f t="shared" si="17"/>
        <v>1.0713739108887084</v>
      </c>
      <c r="K105">
        <f t="shared" si="18"/>
        <v>0.56452867108930049</v>
      </c>
      <c r="L105">
        <f t="shared" si="19"/>
        <v>0.43547132891069945</v>
      </c>
      <c r="M105">
        <f t="shared" si="20"/>
        <v>1.7713892158398703</v>
      </c>
      <c r="N105">
        <f t="shared" si="21"/>
        <v>2.2963624321753371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2.0099999999999998</v>
      </c>
      <c r="C106" s="4">
        <f t="shared" si="11"/>
        <v>0.53191489361702127</v>
      </c>
      <c r="D106">
        <f t="shared" si="12"/>
        <v>0.49751243781094534</v>
      </c>
      <c r="E106">
        <f t="shared" si="13"/>
        <v>2.9427331427966497E-2</v>
      </c>
      <c r="F106">
        <f t="shared" si="14"/>
        <v>-0.23520694400338749</v>
      </c>
      <c r="G106">
        <v>0</v>
      </c>
      <c r="H106">
        <f t="shared" si="15"/>
        <v>0.26463427543135393</v>
      </c>
      <c r="I106">
        <f t="shared" si="16"/>
        <v>-1.060713208766217</v>
      </c>
      <c r="J106">
        <f t="shared" si="17"/>
        <v>1.060713208766217</v>
      </c>
      <c r="K106">
        <f t="shared" si="18"/>
        <v>0.5172161542198922</v>
      </c>
      <c r="L106">
        <f t="shared" si="19"/>
        <v>0.48278384578010813</v>
      </c>
      <c r="M106">
        <f t="shared" si="20"/>
        <v>1.9334276237142709</v>
      </c>
      <c r="N106">
        <f t="shared" si="21"/>
        <v>2.0713203408538785</v>
      </c>
    </row>
    <row r="107" spans="1:14" x14ac:dyDescent="0.25">
      <c r="A107" s="4">
        <f>IF('True_Odds_Calculator_2-way'!A108="","",'True_Odds_Calculator_2-way'!A108)</f>
        <v>1.9</v>
      </c>
      <c r="B107" s="4">
        <f>IF('True_Odds_Calculator_2-way'!B108="","",'True_Odds_Calculator_2-way'!B108)</f>
        <v>1.99</v>
      </c>
      <c r="C107" s="4">
        <f t="shared" si="11"/>
        <v>0.52631578947368418</v>
      </c>
      <c r="D107">
        <f t="shared" si="12"/>
        <v>0.50251256281407031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0.51191151829848447</v>
      </c>
      <c r="L107">
        <f t="shared" si="19"/>
        <v>0.48808848170151553</v>
      </c>
      <c r="M107">
        <f t="shared" si="20"/>
        <v>1.9534625892455926</v>
      </c>
      <c r="N107">
        <f t="shared" si="21"/>
        <v>2.0488088481701512</v>
      </c>
    </row>
    <row r="108" spans="1:14" x14ac:dyDescent="0.25">
      <c r="A108" s="4">
        <f>IF('True_Odds_Calculator_2-way'!A109="","",'True_Odds_Calculator_2-way'!A109)</f>
        <v>1.71</v>
      </c>
      <c r="B108" s="4">
        <f>IF('True_Odds_Calculator_2-way'!B109="","",'True_Odds_Calculator_2-way'!B109)</f>
        <v>2.2200000000000002</v>
      </c>
      <c r="C108" s="4">
        <f t="shared" si="11"/>
        <v>0.58479532163742687</v>
      </c>
      <c r="D108">
        <f t="shared" si="12"/>
        <v>0.4504504504504504</v>
      </c>
      <c r="E108">
        <f t="shared" si="13"/>
        <v>3.5245772087877381E-2</v>
      </c>
      <c r="F108">
        <f t="shared" si="14"/>
        <v>-0.2281755439650176</v>
      </c>
      <c r="G108">
        <v>0</v>
      </c>
      <c r="H108">
        <f t="shared" si="15"/>
        <v>0.26342131605289498</v>
      </c>
      <c r="I108">
        <f t="shared" si="16"/>
        <v>-1.0744616281415775</v>
      </c>
      <c r="J108">
        <f t="shared" si="17"/>
        <v>1.0744616281415775</v>
      </c>
      <c r="K108">
        <f t="shared" si="18"/>
        <v>0.56725752490934445</v>
      </c>
      <c r="L108">
        <f t="shared" si="19"/>
        <v>0.43274247509065539</v>
      </c>
      <c r="M108">
        <f t="shared" si="20"/>
        <v>1.7628677559805201</v>
      </c>
      <c r="N108">
        <f t="shared" si="21"/>
        <v>2.310843186332725</v>
      </c>
    </row>
    <row r="109" spans="1:14" x14ac:dyDescent="0.25">
      <c r="A109" s="4">
        <f>IF('True_Odds_Calculator_2-way'!A110="","",'True_Odds_Calculator_2-way'!A110)</f>
        <v>2.34</v>
      </c>
      <c r="B109" s="4">
        <f>IF('True_Odds_Calculator_2-way'!B110="","",'True_Odds_Calculator_2-way'!B110)</f>
        <v>1.59</v>
      </c>
      <c r="C109" s="4">
        <f t="shared" si="11"/>
        <v>0.42735042735042739</v>
      </c>
      <c r="D109">
        <f t="shared" si="12"/>
        <v>0.62893081761006286</v>
      </c>
      <c r="E109">
        <f t="shared" si="13"/>
        <v>5.6281244960490362E-2</v>
      </c>
      <c r="F109">
        <f t="shared" si="14"/>
        <v>-0.21249260871902376</v>
      </c>
      <c r="G109">
        <v>0</v>
      </c>
      <c r="H109">
        <f t="shared" si="15"/>
        <v>0.26877385367951406</v>
      </c>
      <c r="I109">
        <f t="shared" si="16"/>
        <v>-1.1246608955715618</v>
      </c>
      <c r="J109">
        <f t="shared" si="17"/>
        <v>1.1246608955715618</v>
      </c>
      <c r="K109">
        <f t="shared" si="18"/>
        <v>0.3988758720518355</v>
      </c>
      <c r="L109">
        <f t="shared" si="19"/>
        <v>0.60112412794816461</v>
      </c>
      <c r="M109">
        <f t="shared" si="20"/>
        <v>2.5070456000658923</v>
      </c>
      <c r="N109">
        <f t="shared" si="21"/>
        <v>1.663549928387221</v>
      </c>
    </row>
    <row r="110" spans="1:14" x14ac:dyDescent="0.25">
      <c r="A110" s="4">
        <f>IF('True_Odds_Calculator_2-way'!A111="","",'True_Odds_Calculator_2-way'!A111)</f>
        <v>1.96</v>
      </c>
      <c r="B110" s="4">
        <f>IF('True_Odds_Calculator_2-way'!B111="","",'True_Odds_Calculator_2-way'!B111)</f>
        <v>1.94</v>
      </c>
      <c r="C110" s="4">
        <f t="shared" si="11"/>
        <v>0.51020408163265307</v>
      </c>
      <c r="D110">
        <f t="shared" si="12"/>
        <v>0.51546391752577325</v>
      </c>
      <c r="E110">
        <f t="shared" si="13"/>
        <v>2.5667999158426325E-2</v>
      </c>
      <c r="F110">
        <f t="shared" si="14"/>
        <v>-0.23732379549758043</v>
      </c>
      <c r="G110">
        <v>0</v>
      </c>
      <c r="H110">
        <f t="shared" si="15"/>
        <v>0.26299179465600675</v>
      </c>
      <c r="I110">
        <f t="shared" si="16"/>
        <v>-1.052689901333149</v>
      </c>
      <c r="J110">
        <f t="shared" si="17"/>
        <v>1.052689901333149</v>
      </c>
      <c r="K110">
        <f t="shared" si="18"/>
        <v>0.49736834815166897</v>
      </c>
      <c r="L110">
        <f t="shared" si="19"/>
        <v>0.50263165184833114</v>
      </c>
      <c r="M110">
        <f t="shared" si="20"/>
        <v>2.0105823052798226</v>
      </c>
      <c r="N110">
        <f t="shared" si="21"/>
        <v>1.9895285072531594</v>
      </c>
    </row>
    <row r="111" spans="1:14" x14ac:dyDescent="0.25">
      <c r="A111" s="4">
        <f>IF('True_Odds_Calculator_2-way'!A112="","",'True_Odds_Calculator_2-way'!A112)</f>
        <v>1.91</v>
      </c>
      <c r="B111" s="4">
        <f>IF('True_Odds_Calculator_2-way'!B112="","",'True_Odds_Calculator_2-way'!B112)</f>
        <v>2</v>
      </c>
      <c r="C111" s="4">
        <f t="shared" si="11"/>
        <v>0.52356020942408377</v>
      </c>
      <c r="D111">
        <f t="shared" si="12"/>
        <v>0.5</v>
      </c>
      <c r="E111">
        <f t="shared" si="13"/>
        <v>2.3560209424083656E-2</v>
      </c>
      <c r="F111">
        <f t="shared" si="14"/>
        <v>-0.23821989528795817</v>
      </c>
      <c r="G111">
        <v>0</v>
      </c>
      <c r="H111">
        <f t="shared" si="15"/>
        <v>0.26178010471204188</v>
      </c>
      <c r="I111">
        <f t="shared" si="16"/>
        <v>-1.0482848367219182</v>
      </c>
      <c r="J111">
        <f t="shared" si="17"/>
        <v>1.0482848367219182</v>
      </c>
      <c r="K111">
        <f t="shared" si="18"/>
        <v>0.51178665092282616</v>
      </c>
      <c r="L111">
        <f t="shared" si="19"/>
        <v>0.4882133490771739</v>
      </c>
      <c r="M111">
        <f t="shared" si="20"/>
        <v>1.9539392014169454</v>
      </c>
      <c r="N111">
        <f t="shared" si="21"/>
        <v>2.0482848367219182</v>
      </c>
    </row>
    <row r="112" spans="1:14" x14ac:dyDescent="0.25">
      <c r="A112" s="4">
        <f>IF('True_Odds_Calculator_2-way'!A113="","",'True_Odds_Calculator_2-way'!A113)</f>
        <v>2.17</v>
      </c>
      <c r="B112" s="4">
        <f>IF('True_Odds_Calculator_2-way'!B113="","",'True_Odds_Calculator_2-way'!B113)</f>
        <v>1.76</v>
      </c>
      <c r="C112" s="4">
        <f t="shared" si="11"/>
        <v>0.46082949308755761</v>
      </c>
      <c r="D112">
        <f t="shared" si="12"/>
        <v>0.56818181818181823</v>
      </c>
      <c r="E112">
        <f t="shared" si="13"/>
        <v>2.9011311269375728E-2</v>
      </c>
      <c r="F112">
        <f t="shared" si="14"/>
        <v>-0.2328236279849184</v>
      </c>
      <c r="G112">
        <v>0</v>
      </c>
      <c r="H112">
        <f t="shared" si="15"/>
        <v>0.26183493925429413</v>
      </c>
      <c r="I112">
        <f t="shared" si="16"/>
        <v>-1.0604746049596294</v>
      </c>
      <c r="J112">
        <f t="shared" si="17"/>
        <v>1.0604746049596294</v>
      </c>
      <c r="K112">
        <f t="shared" si="18"/>
        <v>0.44627809446366512</v>
      </c>
      <c r="L112">
        <f t="shared" si="19"/>
        <v>0.55372190553633505</v>
      </c>
      <c r="M112">
        <f t="shared" si="20"/>
        <v>2.2407552878027661</v>
      </c>
      <c r="N112">
        <f t="shared" si="21"/>
        <v>1.8059606997693183</v>
      </c>
    </row>
    <row r="113" spans="1:14" x14ac:dyDescent="0.25">
      <c r="A113" s="4">
        <f>IF('True_Odds_Calculator_2-way'!A114="","",'True_Odds_Calculator_2-way'!A114)</f>
        <v>2.4</v>
      </c>
      <c r="B113" s="4">
        <f>IF('True_Odds_Calculator_2-way'!B114="","",'True_Odds_Calculator_2-way'!B114)</f>
        <v>1.59</v>
      </c>
      <c r="C113" s="4">
        <f t="shared" si="11"/>
        <v>0.41666666666666669</v>
      </c>
      <c r="D113">
        <f t="shared" si="12"/>
        <v>0.62893081761006286</v>
      </c>
      <c r="E113">
        <f t="shared" si="13"/>
        <v>4.5597484276729494E-2</v>
      </c>
      <c r="F113">
        <f t="shared" si="14"/>
        <v>-0.21645702306079673</v>
      </c>
      <c r="G113">
        <v>0</v>
      </c>
      <c r="H113">
        <f t="shared" si="15"/>
        <v>0.26205450733752622</v>
      </c>
      <c r="I113">
        <f t="shared" si="16"/>
        <v>-1.1002971203391536</v>
      </c>
      <c r="J113">
        <f t="shared" si="17"/>
        <v>1.1002971203391536</v>
      </c>
      <c r="K113">
        <f t="shared" si="18"/>
        <v>0.39363632271622356</v>
      </c>
      <c r="L113">
        <f t="shared" si="19"/>
        <v>0.60636367728377649</v>
      </c>
      <c r="M113">
        <f t="shared" si="20"/>
        <v>2.5404159684748153</v>
      </c>
      <c r="N113">
        <f t="shared" si="21"/>
        <v>1.6491753010001007</v>
      </c>
    </row>
    <row r="114" spans="1:14" x14ac:dyDescent="0.25">
      <c r="A114" s="4">
        <f>IF('True_Odds_Calculator_2-way'!A115="","",'True_Odds_Calculator_2-way'!A115)</f>
        <v>1.82</v>
      </c>
      <c r="B114" s="4">
        <f>IF('True_Odds_Calculator_2-way'!B115="","",'True_Odds_Calculator_2-way'!B115)</f>
        <v>2.0499999999999998</v>
      </c>
      <c r="C114" s="4">
        <f t="shared" si="11"/>
        <v>0.54945054945054939</v>
      </c>
      <c r="D114">
        <f t="shared" si="12"/>
        <v>0.48780487804878053</v>
      </c>
      <c r="E114">
        <f t="shared" si="13"/>
        <v>3.7255427499329974E-2</v>
      </c>
      <c r="F114">
        <f t="shared" si="14"/>
        <v>-0.23076923076923073</v>
      </c>
      <c r="G114">
        <v>0</v>
      </c>
      <c r="H114">
        <f t="shared" si="15"/>
        <v>0.2680246582685607</v>
      </c>
      <c r="I114">
        <f t="shared" si="16"/>
        <v>-1.0777013435226059</v>
      </c>
      <c r="J114">
        <f t="shared" si="17"/>
        <v>1.0777013435226059</v>
      </c>
      <c r="K114">
        <f t="shared" si="18"/>
        <v>0.53086584011754934</v>
      </c>
      <c r="L114">
        <f t="shared" si="19"/>
        <v>0.46913415988245072</v>
      </c>
      <c r="M114">
        <f t="shared" si="20"/>
        <v>1.883715101688537</v>
      </c>
      <c r="N114">
        <f t="shared" si="21"/>
        <v>2.1315864106987359</v>
      </c>
    </row>
    <row r="115" spans="1:14" x14ac:dyDescent="0.25">
      <c r="A115" s="4">
        <f>IF('True_Odds_Calculator_2-way'!A116="","",'True_Odds_Calculator_2-way'!A116)</f>
        <v>1.73</v>
      </c>
      <c r="B115" s="4">
        <f>IF('True_Odds_Calculator_2-way'!B116="","",'True_Odds_Calculator_2-way'!B116)</f>
        <v>2.1800000000000002</v>
      </c>
      <c r="C115" s="4">
        <f t="shared" si="11"/>
        <v>0.5780346820809249</v>
      </c>
      <c r="D115">
        <f t="shared" si="12"/>
        <v>0.4587155963302752</v>
      </c>
      <c r="E115">
        <f t="shared" si="13"/>
        <v>3.6750278411200155E-2</v>
      </c>
      <c r="F115">
        <f t="shared" si="14"/>
        <v>-0.22840324547913238</v>
      </c>
      <c r="G115">
        <v>0</v>
      </c>
      <c r="H115">
        <f t="shared" si="15"/>
        <v>0.26515352389033253</v>
      </c>
      <c r="I115">
        <f t="shared" si="16"/>
        <v>-1.0774510935845933</v>
      </c>
      <c r="J115">
        <f t="shared" si="17"/>
        <v>1.0774510935845933</v>
      </c>
      <c r="K115">
        <f t="shared" si="18"/>
        <v>0.55974139552495883</v>
      </c>
      <c r="L115">
        <f t="shared" si="19"/>
        <v>0.44025860447504123</v>
      </c>
      <c r="M115">
        <f t="shared" si="20"/>
        <v>1.786539298316753</v>
      </c>
      <c r="N115">
        <f t="shared" si="21"/>
        <v>2.2713922904298198</v>
      </c>
    </row>
    <row r="116" spans="1:14" x14ac:dyDescent="0.25">
      <c r="A116" s="4">
        <f>IF('True_Odds_Calculator_2-way'!A117="","",'True_Odds_Calculator_2-way'!A117)</f>
        <v>1.72</v>
      </c>
      <c r="B116" s="4">
        <f>IF('True_Odds_Calculator_2-way'!B117="","",'True_Odds_Calculator_2-way'!B117)</f>
        <v>2.19</v>
      </c>
      <c r="C116" s="4">
        <f t="shared" si="11"/>
        <v>0.58139534883720934</v>
      </c>
      <c r="D116">
        <f t="shared" si="12"/>
        <v>0.45662100456621008</v>
      </c>
      <c r="E116">
        <f t="shared" si="13"/>
        <v>3.8016353403419467E-2</v>
      </c>
      <c r="F116">
        <f t="shared" si="14"/>
        <v>-0.22746097483274919</v>
      </c>
      <c r="G116">
        <v>0</v>
      </c>
      <c r="H116">
        <f t="shared" si="15"/>
        <v>0.26547732823616865</v>
      </c>
      <c r="I116">
        <f t="shared" si="16"/>
        <v>-1.0803395392536077</v>
      </c>
      <c r="J116">
        <f t="shared" si="17"/>
        <v>1.0803395392536077</v>
      </c>
      <c r="K116">
        <f t="shared" si="18"/>
        <v>0.5624788995053388</v>
      </c>
      <c r="L116">
        <f t="shared" si="19"/>
        <v>0.43752110049466114</v>
      </c>
      <c r="M116">
        <f t="shared" si="20"/>
        <v>1.7778444682625973</v>
      </c>
      <c r="N116">
        <f t="shared" si="21"/>
        <v>2.2856040517117928</v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19" sqref="AB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2.2799999999999998</v>
      </c>
      <c r="B3">
        <v>1.67</v>
      </c>
      <c r="C3" s="29">
        <f t="shared" ref="C3:C66" si="0">IF(OR($A3="",$B3=""),"",(1/A3)+(1/B3)-1)</f>
        <v>3.7398886437651102E-2</v>
      </c>
      <c r="D3" s="30">
        <f>IF(OR($A3="",$B3=""),"",A3*'MPTO_working_2-way'!$G2)</f>
        <v>2.3652694610778444</v>
      </c>
      <c r="E3" s="32">
        <f>IF(OR($A3="",$B3=""),"",B3*'MPTO_working_2-way'!$G2)</f>
        <v>1.7324561403508774</v>
      </c>
      <c r="F3" s="30">
        <f>IF(OR($A3="",$B3=""),"",'MPTO_working_2-way'!D2)</f>
        <v>2.3815361521140859</v>
      </c>
      <c r="G3" s="32">
        <f>IF(OR($A3="",$B3=""),"",'MPTO_working_2-way'!E2)</f>
        <v>1.723831944947483</v>
      </c>
      <c r="H3" s="30">
        <f>IF(OR($A3="",$B3=""),"",'OddsRatio_working_2-way'!M2)</f>
        <v>2.382189480930176</v>
      </c>
      <c r="I3" s="30">
        <f>IF(OR($A3="",$B3=""),"",'OddsRatio_working_2-way'!N2)</f>
        <v>1.7234898064243891</v>
      </c>
      <c r="J3" s="30">
        <f>IF('Log_working_2-way'!$D2="","",A3^('Log_working_2-way'!$D2))</f>
        <v>2.3897292266228689</v>
      </c>
      <c r="K3" s="32">
        <f>IF('Log_working_2-way'!$D2="","",B3^('Log_working_2-way'!$D2))</f>
        <v>1.7195646323348297</v>
      </c>
      <c r="L3" s="37">
        <f>(1/D3)</f>
        <v>0.42278481012658226</v>
      </c>
      <c r="M3" s="37">
        <f>(1/E3)</f>
        <v>0.57721518987341769</v>
      </c>
      <c r="N3" s="38">
        <v>100</v>
      </c>
      <c r="O3" s="38">
        <f>(1/A3)*((N3*A3)-N3)</f>
        <v>56.140350877192972</v>
      </c>
      <c r="P3" s="38">
        <f>(1/B3)*((N3*B3)-N3)</f>
        <v>40.119760479041922</v>
      </c>
      <c r="Q3" s="38">
        <f>(1/B3)*N3</f>
        <v>59.880239520958092</v>
      </c>
      <c r="R3" s="38">
        <f>(1/A3)*N3</f>
        <v>43.859649122807021</v>
      </c>
      <c r="S3" s="39">
        <f>O3-Q3</f>
        <v>-3.73988864376512</v>
      </c>
      <c r="T3" s="39">
        <f>P3-R3</f>
        <v>-3.7398886437650987</v>
      </c>
      <c r="U3" t="s">
        <v>130</v>
      </c>
      <c r="V3" t="s">
        <v>131</v>
      </c>
      <c r="W3" t="s">
        <v>308</v>
      </c>
      <c r="X3" s="48" t="s">
        <v>304</v>
      </c>
      <c r="Y3" s="41"/>
    </row>
    <row r="4" spans="1:25" s="12" customFormat="1" ht="15" x14ac:dyDescent="0.25">
      <c r="A4">
        <v>1.89</v>
      </c>
      <c r="B4">
        <v>2</v>
      </c>
      <c r="C4" s="29">
        <f t="shared" si="0"/>
        <v>2.9100529100529293E-2</v>
      </c>
      <c r="D4" s="30">
        <f>IF(OR($A4="",$B4=""),"",A4*'MPTO_working_2-way'!$G3)</f>
        <v>1.9450000000000003</v>
      </c>
      <c r="E4" s="32">
        <f>IF(OR($A4="",$B4=""),"",B4*'MPTO_working_2-way'!$G3)</f>
        <v>2.0582010582010586</v>
      </c>
      <c r="F4" s="30">
        <f>IF(OR($A4="",$B4=""),"",'MPTO_working_2-way'!D3)</f>
        <v>1.9434447300771212</v>
      </c>
      <c r="G4" s="32">
        <f>IF(OR($A4="",$B4=""),"",'MPTO_working_2-way'!E3)</f>
        <v>2.0599455040871937</v>
      </c>
      <c r="H4" s="30">
        <f>IF(OR($A4="",$B4=""),"",'OddsRatio_working_2-way'!M3)</f>
        <v>1.9433981132056606</v>
      </c>
      <c r="I4" s="30">
        <f>IF(OR($A4="",$B4=""),"",'OddsRatio_working_2-way'!N3)</f>
        <v>2.0599978800063603</v>
      </c>
      <c r="J4" s="30">
        <f>IF('Log_working_2-way'!$D3="","",A4^('Log_working_2-way'!$D3))</f>
        <v>1.9426935194379702</v>
      </c>
      <c r="K4" s="32">
        <f>IF('Log_working_2-way'!$D3="","",B4^('Log_working_2-way'!$D3))</f>
        <v>2.0607901501181232</v>
      </c>
      <c r="L4" s="37">
        <f t="shared" ref="L4" si="1">(1/D4)</f>
        <v>0.51413881748071977</v>
      </c>
      <c r="M4" s="37">
        <f t="shared" ref="M4" si="2">(1/E4)</f>
        <v>0.48586118251928012</v>
      </c>
      <c r="N4" s="38">
        <v>100</v>
      </c>
      <c r="O4" s="38">
        <f t="shared" ref="O4" si="3">(1/A4)*((N4*A4)-N4)</f>
        <v>47.089947089947096</v>
      </c>
      <c r="P4" s="38">
        <f t="shared" ref="P4" si="4">(1/B4)*((N4*B4)-N4)</f>
        <v>50</v>
      </c>
      <c r="Q4" s="38">
        <f t="shared" ref="Q4" si="5">(1/B4)*N4</f>
        <v>50</v>
      </c>
      <c r="R4" s="38">
        <f t="shared" ref="R4" si="6">(1/A4)*N4</f>
        <v>52.910052910052919</v>
      </c>
      <c r="S4" s="39">
        <f t="shared" ref="S4" si="7">O4-Q4</f>
        <v>-2.9100529100529045</v>
      </c>
      <c r="T4" s="39">
        <f t="shared" ref="T4" si="8">P4-R4</f>
        <v>-2.9100529100529187</v>
      </c>
      <c r="U4" t="s">
        <v>132</v>
      </c>
      <c r="V4" t="s">
        <v>133</v>
      </c>
      <c r="W4" t="s">
        <v>309</v>
      </c>
      <c r="X4" s="48" t="s">
        <v>304</v>
      </c>
      <c r="Y4" s="41"/>
    </row>
    <row r="5" spans="1:25" s="12" customFormat="1" ht="15" x14ac:dyDescent="0.25">
      <c r="A5">
        <v>1.44</v>
      </c>
      <c r="B5">
        <v>2.87</v>
      </c>
      <c r="C5" s="29">
        <f t="shared" si="0"/>
        <v>4.2876500193573364E-2</v>
      </c>
      <c r="D5" s="30">
        <f>IF(OR($A5="",$B5=""),"",A5*'MPTO_working_2-way'!$G4)</f>
        <v>1.5017421602787455</v>
      </c>
      <c r="E5" s="32">
        <f>IF(OR($A5="",$B5=""),"",B5*'MPTO_working_2-way'!$G4)</f>
        <v>2.9930555555555558</v>
      </c>
      <c r="F5" s="30">
        <f>IF(OR($A5="",$B5=""),"",'MPTO_working_2-way'!D4)</f>
        <v>1.4858704249658445</v>
      </c>
      <c r="G5" s="32">
        <f>IF(OR($A5="",$B5=""),"",'MPTO_working_2-way'!E4)</f>
        <v>3.0581619061713776</v>
      </c>
      <c r="H5" s="30">
        <f>IF(OR($A5="",$B5=""),"",'OddsRatio_working_2-way'!M4)</f>
        <v>1.4850712500726662</v>
      </c>
      <c r="I5" s="30">
        <f>IF(OR($A5="",$B5=""),"",'OddsRatio_working_2-way'!N4)</f>
        <v>3.0615528128088303</v>
      </c>
      <c r="J5" s="30">
        <f>IF('Log_working_2-way'!$D4="","",A5^('Log_working_2-way'!$D4))</f>
        <v>1.4777663648165758</v>
      </c>
      <c r="K5" s="32">
        <f>IF('Log_working_2-way'!$D4="","",B5^('Log_working_2-way'!$D4))</f>
        <v>3.0930732542922734</v>
      </c>
      <c r="L5" s="37">
        <f t="shared" ref="L5:L68" si="9">(1/D5)</f>
        <v>0.66589327146171695</v>
      </c>
      <c r="M5" s="37">
        <f t="shared" ref="M5:M68" si="10">(1/E5)</f>
        <v>0.33410672853828305</v>
      </c>
      <c r="N5" s="38">
        <v>101</v>
      </c>
      <c r="O5" s="38">
        <f t="shared" ref="O5:O68" si="11">(1/A5)*((N5*A5)-N5)</f>
        <v>30.861111111111107</v>
      </c>
      <c r="P5" s="38">
        <f t="shared" ref="P5:P68" si="12">(1/B5)*((N5*B5)-N5)</f>
        <v>65.808362369337971</v>
      </c>
      <c r="Q5" s="38">
        <f t="shared" ref="Q5:Q68" si="13">(1/B5)*N5</f>
        <v>35.191637630662015</v>
      </c>
      <c r="R5" s="38">
        <f t="shared" ref="R5:R68" si="14">(1/A5)*N5</f>
        <v>70.138888888888886</v>
      </c>
      <c r="S5" s="39">
        <f t="shared" ref="S5:S68" si="15">O5-Q5</f>
        <v>-4.3305265195509079</v>
      </c>
      <c r="T5" s="39">
        <f t="shared" ref="T5:T68" si="16">P5-R5</f>
        <v>-4.3305265195509151</v>
      </c>
      <c r="U5" t="s">
        <v>134</v>
      </c>
      <c r="V5" t="s">
        <v>135</v>
      </c>
      <c r="W5" t="s">
        <v>310</v>
      </c>
      <c r="X5" s="48" t="s">
        <v>304</v>
      </c>
      <c r="Y5" s="41"/>
    </row>
    <row r="6" spans="1:25" s="12" customFormat="1" ht="15" x14ac:dyDescent="0.25">
      <c r="A6">
        <v>2.29</v>
      </c>
      <c r="B6">
        <v>1.68</v>
      </c>
      <c r="C6" s="29">
        <f t="shared" si="0"/>
        <v>3.1919317945518833E-2</v>
      </c>
      <c r="D6" s="30">
        <f>IF(OR($A6="",$B6=""),"",A6*'MPTO_working_2-way'!$G5)</f>
        <v>2.3630952380952381</v>
      </c>
      <c r="E6" s="32">
        <f>IF(OR($A6="",$B6=""),"",B6*'MPTO_working_2-way'!$G5)</f>
        <v>1.7336244541484715</v>
      </c>
      <c r="F6" s="30">
        <f>IF(OR($A6="",$B6=""),"",'MPTO_working_2-way'!D5)</f>
        <v>2.3768688990485605</v>
      </c>
      <c r="G6" s="32">
        <f>IF(OR($A6="",$B6=""),"",'MPTO_working_2-way'!E5)</f>
        <v>1.7262855604415328</v>
      </c>
      <c r="H6" s="30">
        <f>IF(OR($A6="",$B6=""),"",'OddsRatio_working_2-way'!M5)</f>
        <v>2.3773375851727168</v>
      </c>
      <c r="I6" s="30">
        <f>IF(OR($A6="",$B6=""),"",'OddsRatio_working_2-way'!N5)</f>
        <v>1.7260384169902692</v>
      </c>
      <c r="J6" s="30">
        <f>IF('Log_working_2-way'!$D5="","",A6^('Log_working_2-way'!$D5))</f>
        <v>2.3836811049586637</v>
      </c>
      <c r="K6" s="32">
        <f>IF('Log_working_2-way'!$D5="","",B6^('Log_working_2-way'!$D5))</f>
        <v>1.7227098761530257</v>
      </c>
      <c r="L6" s="37">
        <f t="shared" si="9"/>
        <v>0.42317380352644834</v>
      </c>
      <c r="M6" s="37">
        <f t="shared" si="10"/>
        <v>0.57682619647355171</v>
      </c>
      <c r="N6" s="38">
        <v>102</v>
      </c>
      <c r="O6" s="38">
        <f t="shared" si="11"/>
        <v>57.4585152838428</v>
      </c>
      <c r="P6" s="38">
        <f t="shared" si="12"/>
        <v>41.285714285714278</v>
      </c>
      <c r="Q6" s="38">
        <f t="shared" si="13"/>
        <v>60.714285714285715</v>
      </c>
      <c r="R6" s="38">
        <f t="shared" si="14"/>
        <v>44.541484716157207</v>
      </c>
      <c r="S6" s="39">
        <f t="shared" si="15"/>
        <v>-3.2557704304429151</v>
      </c>
      <c r="T6" s="39">
        <f t="shared" si="16"/>
        <v>-3.2557704304429294</v>
      </c>
      <c r="U6" t="s">
        <v>136</v>
      </c>
      <c r="V6" t="s">
        <v>137</v>
      </c>
      <c r="W6" t="s">
        <v>310</v>
      </c>
      <c r="X6" s="48" t="s">
        <v>304</v>
      </c>
      <c r="Y6" s="41"/>
    </row>
    <row r="7" spans="1:25" s="12" customFormat="1" ht="15" x14ac:dyDescent="0.25">
      <c r="A7">
        <v>1.99</v>
      </c>
      <c r="B7">
        <v>1.85</v>
      </c>
      <c r="C7" s="29">
        <f t="shared" si="0"/>
        <v>4.3053103354610656E-2</v>
      </c>
      <c r="D7" s="30">
        <f>IF(OR($A7="",$B7=""),"",A7*'MPTO_working_2-way'!$G6)</f>
        <v>2.0756756756756753</v>
      </c>
      <c r="E7" s="32">
        <f>IF(OR($A7="",$B7=""),"",B7*'MPTO_working_2-way'!$G6)</f>
        <v>1.9296482412060298</v>
      </c>
      <c r="F7" s="30">
        <f>IF(OR($A7="",$B7=""),"",'MPTO_working_2-way'!D6)</f>
        <v>2.0790625441197226</v>
      </c>
      <c r="G7" s="32">
        <f>IF(OR($A7="",$B7=""),"",'MPTO_working_2-way'!E6)</f>
        <v>1.9267303414889438</v>
      </c>
      <c r="H7" s="30">
        <f>IF(OR($A7="",$B7=""),"",'OddsRatio_working_2-way'!M6)</f>
        <v>2.0792154012767514</v>
      </c>
      <c r="I7" s="30">
        <f>IF(OR($A7="",$B7=""),"",'OddsRatio_working_2-way'!N6)</f>
        <v>1.9265990819042815</v>
      </c>
      <c r="J7" s="30">
        <f>IF('Log_working_2-way'!$D6="","",A7^('Log_working_2-way'!$D6))</f>
        <v>2.0807741676242877</v>
      </c>
      <c r="K7" s="32">
        <f>IF('Log_working_2-way'!$D6="","",B7^('Log_working_2-way'!$D6))</f>
        <v>1.9252626773989769</v>
      </c>
      <c r="L7" s="37">
        <f t="shared" si="9"/>
        <v>0.48177083333333343</v>
      </c>
      <c r="M7" s="37">
        <f t="shared" si="10"/>
        <v>0.51822916666666674</v>
      </c>
      <c r="N7" s="38">
        <v>103</v>
      </c>
      <c r="O7" s="38">
        <f t="shared" si="11"/>
        <v>51.241206030150749</v>
      </c>
      <c r="P7" s="38">
        <f t="shared" si="12"/>
        <v>47.324324324324323</v>
      </c>
      <c r="Q7" s="38">
        <f t="shared" si="13"/>
        <v>55.67567567567567</v>
      </c>
      <c r="R7" s="38">
        <f t="shared" si="14"/>
        <v>51.758793969849243</v>
      </c>
      <c r="S7" s="39">
        <f t="shared" si="15"/>
        <v>-4.4344696455249206</v>
      </c>
      <c r="T7" s="39">
        <f t="shared" si="16"/>
        <v>-4.4344696455249206</v>
      </c>
      <c r="U7" t="s">
        <v>138</v>
      </c>
      <c r="V7" t="s">
        <v>139</v>
      </c>
      <c r="W7" t="s">
        <v>311</v>
      </c>
      <c r="X7" s="48" t="s">
        <v>304</v>
      </c>
      <c r="Y7" s="41"/>
    </row>
    <row r="8" spans="1:25" ht="15" x14ac:dyDescent="0.25">
      <c r="A8">
        <v>2.4500000000000002</v>
      </c>
      <c r="B8">
        <v>1.61</v>
      </c>
      <c r="C8" s="29">
        <f t="shared" si="0"/>
        <v>2.9281277728482547E-2</v>
      </c>
      <c r="D8" s="30">
        <f>IF(OR($A8="",$B8=""),"",A8*'MPTO_working_2-way'!$G7)</f>
        <v>2.5217391304347823</v>
      </c>
      <c r="E8" s="32">
        <f>IF(OR($A8="",$B8=""),"",B8*'MPTO_working_2-way'!$G7)</f>
        <v>1.657142857142857</v>
      </c>
      <c r="F8" s="30">
        <f>IF(OR($A8="",$B8=""),"",'MPTO_working_2-way'!D7)</f>
        <v>2.5411499436302138</v>
      </c>
      <c r="G8" s="32">
        <f>IF(OR($A8="",$B8=""),"",'MPTO_working_2-way'!E7)</f>
        <v>1.6488661302121432</v>
      </c>
      <c r="H8" s="30">
        <f>IF(OR($A8="",$B8=""),"",'OddsRatio_working_2-way'!M7)</f>
        <v>2.5417681992854404</v>
      </c>
      <c r="I8" s="30">
        <f>IF(OR($A8="",$B8=""),"",'OddsRatio_working_2-way'!N7)</f>
        <v>1.648605932113185</v>
      </c>
      <c r="J8" s="30">
        <f>IF('Log_working_2-way'!$D7="","",A8^('Log_working_2-way'!$D7))</f>
        <v>2.5507436683605564</v>
      </c>
      <c r="K8" s="32">
        <f>IF('Log_working_2-way'!$D7="","",B8^('Log_working_2-way'!$D7))</f>
        <v>1.6448518993839698</v>
      </c>
      <c r="L8" s="37">
        <f t="shared" si="9"/>
        <v>0.39655172413793111</v>
      </c>
      <c r="M8" s="37">
        <f t="shared" si="10"/>
        <v>0.60344827586206906</v>
      </c>
      <c r="N8" s="38">
        <v>104</v>
      </c>
      <c r="O8" s="38">
        <f t="shared" si="11"/>
        <v>61.551020408163261</v>
      </c>
      <c r="P8" s="38">
        <f t="shared" si="12"/>
        <v>39.403726708074529</v>
      </c>
      <c r="Q8" s="38">
        <f t="shared" si="13"/>
        <v>64.596273291925456</v>
      </c>
      <c r="R8" s="38">
        <f t="shared" si="14"/>
        <v>42.448979591836732</v>
      </c>
      <c r="S8" s="39">
        <f t="shared" si="15"/>
        <v>-3.0452528837621955</v>
      </c>
      <c r="T8" s="39">
        <f t="shared" si="16"/>
        <v>-3.0452528837622026</v>
      </c>
      <c r="U8" t="s">
        <v>140</v>
      </c>
      <c r="V8" t="s">
        <v>141</v>
      </c>
      <c r="W8" t="s">
        <v>129</v>
      </c>
      <c r="X8" s="48" t="s">
        <v>304</v>
      </c>
      <c r="Y8" s="41"/>
    </row>
    <row r="9" spans="1:25" ht="15" x14ac:dyDescent="0.25">
      <c r="A9">
        <v>1.93</v>
      </c>
      <c r="B9">
        <v>1.97</v>
      </c>
      <c r="C9" s="29">
        <f t="shared" si="0"/>
        <v>2.5748928223876311E-2</v>
      </c>
      <c r="D9" s="30">
        <f>IF(OR($A9="",$B9=""),"",A9*'MPTO_working_2-way'!$G8)</f>
        <v>1.9796954314720812</v>
      </c>
      <c r="E9" s="32">
        <f>IF(OR($A9="",$B9=""),"",B9*'MPTO_working_2-way'!$G8)</f>
        <v>2.0207253886010363</v>
      </c>
      <c r="F9" s="30">
        <f>IF(OR($A9="",$B9=""),"",'MPTO_working_2-way'!D8)</f>
        <v>1.9791780536685666</v>
      </c>
      <c r="G9" s="32">
        <f>IF(OR($A9="",$B9=""),"",'MPTO_working_2-way'!E8)</f>
        <v>2.0212647191728026</v>
      </c>
      <c r="H9" s="30">
        <f>IF(OR($A9="",$B9=""),"",'OddsRatio_working_2-way'!M8)</f>
        <v>1.9791643818062103</v>
      </c>
      <c r="I9" s="30">
        <f>IF(OR($A9="",$B9=""),"",'OddsRatio_working_2-way'!N8)</f>
        <v>2.021278978873144</v>
      </c>
      <c r="J9" s="30">
        <f>IF('Log_working_2-way'!$D8="","",A9^('Log_working_2-way'!$D8))</f>
        <v>1.9789304913693861</v>
      </c>
      <c r="K9" s="32">
        <f>IF('Log_working_2-way'!$D8="","",B9^('Log_working_2-way'!$D8))</f>
        <v>2.0215229873993761</v>
      </c>
      <c r="L9" s="37">
        <f t="shared" si="9"/>
        <v>0.50512820512820511</v>
      </c>
      <c r="M9" s="37">
        <f t="shared" si="10"/>
        <v>0.49487179487179483</v>
      </c>
      <c r="N9" s="38">
        <v>105</v>
      </c>
      <c r="O9" s="38">
        <f t="shared" si="11"/>
        <v>50.595854922279806</v>
      </c>
      <c r="P9" s="38">
        <f t="shared" si="12"/>
        <v>51.700507614213194</v>
      </c>
      <c r="Q9" s="38">
        <f t="shared" si="13"/>
        <v>53.299492385786799</v>
      </c>
      <c r="R9" s="38">
        <f t="shared" si="14"/>
        <v>54.404145077720216</v>
      </c>
      <c r="S9" s="39">
        <f t="shared" si="15"/>
        <v>-2.7036374635069933</v>
      </c>
      <c r="T9" s="39">
        <f t="shared" si="16"/>
        <v>-2.7036374635070217</v>
      </c>
      <c r="U9" t="s">
        <v>128</v>
      </c>
      <c r="V9" t="s">
        <v>142</v>
      </c>
      <c r="W9" t="s">
        <v>129</v>
      </c>
      <c r="X9" s="48" t="s">
        <v>304</v>
      </c>
      <c r="Y9" s="41"/>
    </row>
    <row r="10" spans="1:25" ht="14.25" customHeight="1" x14ac:dyDescent="0.25">
      <c r="A10">
        <v>2.21</v>
      </c>
      <c r="B10">
        <v>1.7</v>
      </c>
      <c r="C10" s="29">
        <f t="shared" si="0"/>
        <v>4.0723981900452566E-2</v>
      </c>
      <c r="D10" s="30">
        <f>IF(OR($A10="",$B10=""),"",A10*'MPTO_working_2-way'!$G9)</f>
        <v>2.3000000000000003</v>
      </c>
      <c r="E10" s="32">
        <f>IF(OR($A10="",$B10=""),"",B10*'MPTO_working_2-way'!$G9)</f>
        <v>1.7692307692307694</v>
      </c>
      <c r="F10" s="30">
        <f>IF(OR($A10="",$B10=""),"",'MPTO_working_2-way'!D9)</f>
        <v>2.3141361256544504</v>
      </c>
      <c r="G10" s="32">
        <f>IF(OR($A10="",$B10=""),"",'MPTO_working_2-way'!E9)</f>
        <v>1.760956175298805</v>
      </c>
      <c r="H10" s="30">
        <f>IF(OR($A10="",$B10=""),"",'OddsRatio_working_2-way'!M9)</f>
        <v>2.3147514702678329</v>
      </c>
      <c r="I10" s="30">
        <f>IF(OR($A10="",$B10=""),"",'OddsRatio_working_2-way'!N9)</f>
        <v>1.7606000241218864</v>
      </c>
      <c r="J10" s="30">
        <f>IF('Log_working_2-way'!$D9="","",A10^('Log_working_2-way'!$D9))</f>
        <v>2.3213074858188989</v>
      </c>
      <c r="K10" s="32">
        <f>IF('Log_working_2-way'!$D9="","",B10^('Log_working_2-way'!$D9))</f>
        <v>1.7568261065137158</v>
      </c>
      <c r="L10" s="37">
        <f t="shared" si="9"/>
        <v>0.43478260869565211</v>
      </c>
      <c r="M10" s="37">
        <f t="shared" si="10"/>
        <v>0.56521739130434778</v>
      </c>
      <c r="N10" s="38">
        <v>106</v>
      </c>
      <c r="O10" s="38">
        <f t="shared" si="11"/>
        <v>58.036199095022617</v>
      </c>
      <c r="P10" s="38">
        <f t="shared" si="12"/>
        <v>43.647058823529406</v>
      </c>
      <c r="Q10" s="38">
        <f t="shared" si="13"/>
        <v>62.352941176470587</v>
      </c>
      <c r="R10" s="38">
        <f t="shared" si="14"/>
        <v>47.963800904977376</v>
      </c>
      <c r="S10" s="39">
        <f t="shared" si="15"/>
        <v>-4.3167420814479698</v>
      </c>
      <c r="T10" s="39">
        <f t="shared" si="16"/>
        <v>-4.3167420814479698</v>
      </c>
      <c r="U10" t="s">
        <v>143</v>
      </c>
      <c r="V10" t="s">
        <v>144</v>
      </c>
      <c r="W10" t="s">
        <v>312</v>
      </c>
      <c r="X10" s="48" t="s">
        <v>304</v>
      </c>
      <c r="Y10" s="41"/>
    </row>
    <row r="11" spans="1:25" ht="15" x14ac:dyDescent="0.25">
      <c r="A11">
        <v>2.5299999999999998</v>
      </c>
      <c r="B11">
        <v>1.55</v>
      </c>
      <c r="C11" s="29">
        <f t="shared" si="0"/>
        <v>4.0418207318628108E-2</v>
      </c>
      <c r="D11" s="30">
        <f>IF(OR($A11="",$B11=""),"",A11*'MPTO_working_2-way'!$G10)</f>
        <v>2.6322580645161291</v>
      </c>
      <c r="E11" s="32">
        <f>IF(OR($A11="",$B11=""),"",B11*'MPTO_working_2-way'!$G10)</f>
        <v>1.6126482213438735</v>
      </c>
      <c r="F11" s="30">
        <f>IF(OR($A11="",$B11=""),"",'MPTO_working_2-way'!D10)</f>
        <v>2.6663267040625529</v>
      </c>
      <c r="G11" s="32">
        <f>IF(OR($A11="",$B11=""),"",'MPTO_working_2-way'!E10)</f>
        <v>1.6001224115066817</v>
      </c>
      <c r="H11" s="30">
        <f>IF(OR($A11="",$B11=""),"",'OddsRatio_working_2-way'!M10)</f>
        <v>2.6678783474277079</v>
      </c>
      <c r="I11" s="30">
        <f>IF(OR($A11="",$B11=""),"",'OddsRatio_working_2-way'!N10)</f>
        <v>1.5995641118204185</v>
      </c>
      <c r="J11" s="30">
        <f>IF('Log_working_2-way'!$D10="","",A11^('Log_working_2-way'!$D10))</f>
        <v>2.6839566506152583</v>
      </c>
      <c r="K11" s="32">
        <f>IF('Log_working_2-way'!$D10="","",B11^('Log_working_2-way'!$D10))</f>
        <v>1.593839514594479</v>
      </c>
      <c r="L11" s="37">
        <f t="shared" si="9"/>
        <v>0.37990196078431371</v>
      </c>
      <c r="M11" s="37">
        <f t="shared" si="10"/>
        <v>0.62009803921568629</v>
      </c>
      <c r="N11" s="38">
        <v>107</v>
      </c>
      <c r="O11" s="38">
        <f t="shared" si="11"/>
        <v>64.707509881422922</v>
      </c>
      <c r="P11" s="38">
        <f t="shared" si="12"/>
        <v>37.967741935483865</v>
      </c>
      <c r="Q11" s="38">
        <f t="shared" si="13"/>
        <v>69.032258064516128</v>
      </c>
      <c r="R11" s="38">
        <f t="shared" si="14"/>
        <v>42.292490118577078</v>
      </c>
      <c r="S11" s="39">
        <f t="shared" si="15"/>
        <v>-4.324748183093206</v>
      </c>
      <c r="T11" s="39">
        <f t="shared" si="16"/>
        <v>-4.3247481830932131</v>
      </c>
      <c r="U11" t="s">
        <v>145</v>
      </c>
      <c r="V11" t="s">
        <v>146</v>
      </c>
      <c r="W11" t="s">
        <v>312</v>
      </c>
      <c r="X11" s="48" t="s">
        <v>304</v>
      </c>
      <c r="Y11" s="41"/>
    </row>
    <row r="12" spans="1:25" ht="15" x14ac:dyDescent="0.25">
      <c r="A12">
        <v>2.72</v>
      </c>
      <c r="B12">
        <v>1.49</v>
      </c>
      <c r="C12" s="29">
        <f t="shared" si="0"/>
        <v>3.8787998420844794E-2</v>
      </c>
      <c r="D12" s="30">
        <f>IF(OR($A12="",$B12=""),"",A12*'MPTO_working_2-way'!$G11)</f>
        <v>2.825503355704698</v>
      </c>
      <c r="E12" s="32">
        <f>IF(OR($A12="",$B12=""),"",B12*'MPTO_working_2-way'!$G11)</f>
        <v>1.5477941176470587</v>
      </c>
      <c r="F12" s="30">
        <f>IF(OR($A12="",$B12=""),"",'MPTO_working_2-way'!D11)</f>
        <v>2.871475131075528</v>
      </c>
      <c r="G12" s="32">
        <f>IF(OR($A12="",$B12=""),"",'MPTO_working_2-way'!E11)</f>
        <v>1.5343378511395471</v>
      </c>
      <c r="H12" s="30">
        <f>IF(OR($A12="",$B12=""),"",'OddsRatio_working_2-way'!M11)</f>
        <v>2.8735538640862863</v>
      </c>
      <c r="I12" s="30">
        <f>IF(OR($A12="",$B12=""),"",'OddsRatio_working_2-way'!N11)</f>
        <v>1.5337449961641161</v>
      </c>
      <c r="J12" s="30">
        <f>IF('Log_working_2-way'!$D11="","",A12^('Log_working_2-way'!$D11))</f>
        <v>2.8954403780457492</v>
      </c>
      <c r="K12" s="32">
        <f>IF('Log_working_2-way'!$D11="","",B12^('Log_working_2-way'!$D11))</f>
        <v>1.5275818810140851</v>
      </c>
      <c r="L12" s="37">
        <f t="shared" si="9"/>
        <v>0.35391923990498814</v>
      </c>
      <c r="M12" s="37">
        <f t="shared" si="10"/>
        <v>0.64608076009501192</v>
      </c>
      <c r="N12" s="38">
        <v>108</v>
      </c>
      <c r="O12" s="38">
        <f t="shared" si="11"/>
        <v>68.29411764705884</v>
      </c>
      <c r="P12" s="38">
        <f t="shared" si="12"/>
        <v>35.516778523489926</v>
      </c>
      <c r="Q12" s="38">
        <f t="shared" si="13"/>
        <v>72.483221476510067</v>
      </c>
      <c r="R12" s="38">
        <f t="shared" si="14"/>
        <v>39.705882352941174</v>
      </c>
      <c r="S12" s="39">
        <f t="shared" si="15"/>
        <v>-4.1891038294512271</v>
      </c>
      <c r="T12" s="39">
        <f t="shared" si="16"/>
        <v>-4.1891038294512484</v>
      </c>
      <c r="U12" t="s">
        <v>147</v>
      </c>
      <c r="V12" t="s">
        <v>148</v>
      </c>
      <c r="W12" t="s">
        <v>312</v>
      </c>
      <c r="X12" s="48" t="s">
        <v>304</v>
      </c>
      <c r="Y12" s="41"/>
    </row>
    <row r="13" spans="1:25" ht="15" x14ac:dyDescent="0.25">
      <c r="A13">
        <v>1.78</v>
      </c>
      <c r="B13">
        <v>2.11</v>
      </c>
      <c r="C13" s="29">
        <f t="shared" si="0"/>
        <v>3.5731402098088338E-2</v>
      </c>
      <c r="D13" s="30">
        <f>IF(OR($A13="",$B13=""),"",A13*'MPTO_working_2-way'!$G12)</f>
        <v>1.8436018957345972</v>
      </c>
      <c r="E13" s="32">
        <f>IF(OR($A13="",$B13=""),"",B13*'MPTO_working_2-way'!$G12)</f>
        <v>2.1853932584269664</v>
      </c>
      <c r="F13" s="30">
        <f>IF(OR($A13="",$B13=""),"",'MPTO_working_2-way'!D12)</f>
        <v>1.8384649273092173</v>
      </c>
      <c r="G13" s="32">
        <f>IF(OR($A13="",$B13=""),"",'MPTO_working_2-way'!E12)</f>
        <v>2.1926557300484557</v>
      </c>
      <c r="H13" s="30">
        <f>IF(OR($A13="",$B13=""),"",'OddsRatio_working_2-way'!M12)</f>
        <v>1.838273644284909</v>
      </c>
      <c r="I13" s="30">
        <f>IF(OR($A13="",$B13=""),"",'OddsRatio_working_2-way'!N12)</f>
        <v>2.192927878405448</v>
      </c>
      <c r="J13" s="30">
        <f>IF('Log_working_2-way'!$D12="","",A13^('Log_working_2-way'!$D12))</f>
        <v>1.8359377980310738</v>
      </c>
      <c r="K13" s="32">
        <f>IF('Log_working_2-way'!$D12="","",B13^('Log_working_2-way'!$D12))</f>
        <v>2.1962612557480616</v>
      </c>
      <c r="L13" s="37">
        <f t="shared" si="9"/>
        <v>0.54241645244215941</v>
      </c>
      <c r="M13" s="37">
        <f t="shared" si="10"/>
        <v>0.45758354755784059</v>
      </c>
      <c r="N13" s="38">
        <v>109</v>
      </c>
      <c r="O13" s="38">
        <f t="shared" si="11"/>
        <v>47.764044943820231</v>
      </c>
      <c r="P13" s="38">
        <f t="shared" si="12"/>
        <v>57.341232227488142</v>
      </c>
      <c r="Q13" s="38">
        <f t="shared" si="13"/>
        <v>51.658767772511851</v>
      </c>
      <c r="R13" s="38">
        <f t="shared" si="14"/>
        <v>61.235955056179776</v>
      </c>
      <c r="S13" s="39">
        <f t="shared" si="15"/>
        <v>-3.89472282869162</v>
      </c>
      <c r="T13" s="39">
        <f t="shared" si="16"/>
        <v>-3.8947228286916342</v>
      </c>
      <c r="U13" t="s">
        <v>149</v>
      </c>
      <c r="V13" t="s">
        <v>150</v>
      </c>
      <c r="W13" t="s">
        <v>308</v>
      </c>
      <c r="X13" s="48" t="s">
        <v>305</v>
      </c>
      <c r="Y13" s="41"/>
    </row>
    <row r="14" spans="1:25" s="35" customFormat="1" ht="15" x14ac:dyDescent="0.25">
      <c r="A14">
        <v>1.85</v>
      </c>
      <c r="B14">
        <v>2.0299999999999998</v>
      </c>
      <c r="C14" s="29">
        <f t="shared" si="0"/>
        <v>3.315137797896428E-2</v>
      </c>
      <c r="D14" s="30">
        <f>IF(OR($A14="",$B14=""),"",A14*'MPTO_working_2-way'!$G13)</f>
        <v>1.9113300492610841</v>
      </c>
      <c r="E14" s="32">
        <f>IF(OR($A14="",$B14=""),"",B14*'MPTO_working_2-way'!$G13)</f>
        <v>2.0972972972972972</v>
      </c>
      <c r="F14" s="30">
        <f>IF(OR($A14="",$B14=""),"",'MPTO_working_2-way'!D13)</f>
        <v>1.9085249650616189</v>
      </c>
      <c r="G14" s="32">
        <f>IF(OR($A14="",$B14=""),"",'MPTO_working_2-way'!E13)</f>
        <v>2.1006852188505105</v>
      </c>
      <c r="H14" s="30">
        <f>IF(OR($A14="",$B14=""),"",'OddsRatio_working_2-way'!M13)</f>
        <v>1.9084287085108012</v>
      </c>
      <c r="I14" s="30">
        <f>IF(OR($A14="",$B14=""),"",'OddsRatio_working_2-way'!N13)</f>
        <v>2.1008018467836762</v>
      </c>
      <c r="J14" s="30">
        <f>IF('Log_working_2-way'!$D13="","",A14^('Log_working_2-way'!$D13))</f>
        <v>1.9071545307970494</v>
      </c>
      <c r="K14" s="32">
        <f>IF('Log_working_2-way'!$D13="","",B14^('Log_working_2-way'!$D13))</f>
        <v>2.1023480190539692</v>
      </c>
      <c r="L14" s="37">
        <f t="shared" si="9"/>
        <v>0.52319587628865971</v>
      </c>
      <c r="M14" s="37">
        <f t="shared" si="10"/>
        <v>0.47680412371134023</v>
      </c>
      <c r="N14" s="38">
        <v>110</v>
      </c>
      <c r="O14" s="38">
        <f t="shared" si="11"/>
        <v>50.540540540540533</v>
      </c>
      <c r="P14" s="38">
        <f t="shared" si="12"/>
        <v>55.812807881773395</v>
      </c>
      <c r="Q14" s="38">
        <f t="shared" si="13"/>
        <v>54.187192118226605</v>
      </c>
      <c r="R14" s="38">
        <f t="shared" si="14"/>
        <v>59.459459459459453</v>
      </c>
      <c r="S14" s="39">
        <f t="shared" si="15"/>
        <v>-3.6466515776860717</v>
      </c>
      <c r="T14" s="39">
        <f t="shared" si="16"/>
        <v>-3.6466515776860575</v>
      </c>
      <c r="U14" t="s">
        <v>151</v>
      </c>
      <c r="V14" t="s">
        <v>152</v>
      </c>
      <c r="W14" t="s">
        <v>308</v>
      </c>
      <c r="X14" s="48" t="s">
        <v>305</v>
      </c>
      <c r="Y14" s="41"/>
    </row>
    <row r="15" spans="1:25" ht="15" x14ac:dyDescent="0.25">
      <c r="A15">
        <v>1.77</v>
      </c>
      <c r="B15">
        <v>2.11</v>
      </c>
      <c r="C15" s="29">
        <f t="shared" si="0"/>
        <v>3.8905400701529036E-2</v>
      </c>
      <c r="D15" s="30">
        <f>IF(OR($A15="",$B15=""),"",A15*'MPTO_working_2-way'!$G14)</f>
        <v>1.8388625592417065</v>
      </c>
      <c r="E15" s="32">
        <f>IF(OR($A15="",$B15=""),"",B15*'MPTO_working_2-way'!$G14)</f>
        <v>2.1920903954802262</v>
      </c>
      <c r="F15" s="30">
        <f>IF(OR($A15="",$B15=""),"",'MPTO_working_2-way'!D14)</f>
        <v>1.8331165484575556</v>
      </c>
      <c r="G15" s="32">
        <f>IF(OR($A15="",$B15=""),"",'MPTO_working_2-way'!E14)</f>
        <v>2.2003122514507911</v>
      </c>
      <c r="H15" s="30">
        <f>IF(OR($A15="",$B15=""),"",'OddsRatio_working_2-way'!M14)</f>
        <v>1.8328827610736662</v>
      </c>
      <c r="I15" s="30">
        <f>IF(OR($A15="",$B15=""),"",'OddsRatio_working_2-way'!N14)</f>
        <v>2.2006491750542465</v>
      </c>
      <c r="J15" s="30">
        <f>IF('Log_working_2-way'!$D14="","",A15^('Log_working_2-way'!$D14))</f>
        <v>1.8302640711133078</v>
      </c>
      <c r="K15" s="32">
        <f>IF('Log_working_2-way'!$D14="","",B15^('Log_working_2-way'!$D14))</f>
        <v>2.2044360761738599</v>
      </c>
      <c r="L15" s="37">
        <f t="shared" si="9"/>
        <v>0.54381443298969068</v>
      </c>
      <c r="M15" s="37">
        <f t="shared" si="10"/>
        <v>0.45618556701030921</v>
      </c>
      <c r="N15" s="38">
        <v>111</v>
      </c>
      <c r="O15" s="38">
        <f t="shared" si="11"/>
        <v>48.288135593220339</v>
      </c>
      <c r="P15" s="38">
        <f t="shared" si="12"/>
        <v>58.393364928909946</v>
      </c>
      <c r="Q15" s="38">
        <f t="shared" si="13"/>
        <v>52.606635071090047</v>
      </c>
      <c r="R15" s="38">
        <f t="shared" si="14"/>
        <v>62.711864406779661</v>
      </c>
      <c r="S15" s="39">
        <f t="shared" si="15"/>
        <v>-4.3184994778697074</v>
      </c>
      <c r="T15" s="39">
        <f t="shared" si="16"/>
        <v>-4.3184994778697146</v>
      </c>
      <c r="U15" t="s">
        <v>153</v>
      </c>
      <c r="V15" t="s">
        <v>154</v>
      </c>
      <c r="W15" t="s">
        <v>308</v>
      </c>
      <c r="X15" s="48" t="s">
        <v>305</v>
      </c>
      <c r="Y15" s="41"/>
    </row>
    <row r="16" spans="1:25" ht="15" x14ac:dyDescent="0.25">
      <c r="A16">
        <v>2.0499999999999998</v>
      </c>
      <c r="B16">
        <v>1.83</v>
      </c>
      <c r="C16" s="29">
        <f t="shared" si="0"/>
        <v>3.4252965480474407E-2</v>
      </c>
      <c r="D16" s="30">
        <f>IF(OR($A16="",$B16=""),"",A16*'MPTO_working_2-way'!$G15)</f>
        <v>2.1202185792349724</v>
      </c>
      <c r="E16" s="32">
        <f>IF(OR($A16="",$B16=""),"",B16*'MPTO_working_2-way'!$G15)</f>
        <v>1.8926829268292682</v>
      </c>
      <c r="F16" s="30">
        <f>IF(OR($A16="",$B16=""),"",'MPTO_working_2-way'!D15)</f>
        <v>2.1245929491717397</v>
      </c>
      <c r="G16" s="32">
        <f>IF(OR($A16="",$B16=""),"",'MPTO_working_2-way'!E15)</f>
        <v>1.8892106257081707</v>
      </c>
      <c r="H16" s="30">
        <f>IF(OR($A16="",$B16=""),"",'OddsRatio_working_2-way'!M15)</f>
        <v>2.1247489679763456</v>
      </c>
      <c r="I16" s="30">
        <f>IF(OR($A16="",$B16=""),"",'OddsRatio_working_2-way'!N15)</f>
        <v>1.8890872794479689</v>
      </c>
      <c r="J16" s="30">
        <f>IF('Log_working_2-way'!$D15="","",A16^('Log_working_2-way'!$D15))</f>
        <v>2.1267489530128172</v>
      </c>
      <c r="K16" s="32">
        <f>IF('Log_working_2-way'!$D15="","",B16^('Log_working_2-way'!$D15))</f>
        <v>1.8875091450726849</v>
      </c>
      <c r="L16" s="37">
        <f t="shared" si="9"/>
        <v>0.47164948453608252</v>
      </c>
      <c r="M16" s="37">
        <f t="shared" si="10"/>
        <v>0.52835051546391754</v>
      </c>
      <c r="N16" s="38">
        <v>112</v>
      </c>
      <c r="O16" s="38">
        <f t="shared" si="11"/>
        <v>57.365853658536572</v>
      </c>
      <c r="P16" s="38">
        <f t="shared" si="12"/>
        <v>50.797814207650269</v>
      </c>
      <c r="Q16" s="38">
        <f t="shared" si="13"/>
        <v>61.202185792349724</v>
      </c>
      <c r="R16" s="38">
        <f t="shared" si="14"/>
        <v>54.634146341463421</v>
      </c>
      <c r="S16" s="39">
        <f t="shared" si="15"/>
        <v>-3.8363321338131513</v>
      </c>
      <c r="T16" s="39">
        <f t="shared" si="16"/>
        <v>-3.8363321338131513</v>
      </c>
      <c r="U16" t="s">
        <v>155</v>
      </c>
      <c r="V16" t="s">
        <v>156</v>
      </c>
      <c r="W16" t="s">
        <v>308</v>
      </c>
      <c r="X16" s="48" t="s">
        <v>305</v>
      </c>
      <c r="Y16" s="41"/>
    </row>
    <row r="17" spans="1:25" ht="15" x14ac:dyDescent="0.25">
      <c r="A17">
        <v>1.9</v>
      </c>
      <c r="B17">
        <v>1.97</v>
      </c>
      <c r="C17" s="29">
        <f t="shared" si="0"/>
        <v>3.3930002671653803E-2</v>
      </c>
      <c r="D17" s="30">
        <f>IF(OR($A17="",$B17=""),"",A17*'MPTO_working_2-way'!$G16)</f>
        <v>1.9644670050761421</v>
      </c>
      <c r="E17" s="32">
        <f>IF(OR($A17="",$B17=""),"",B17*'MPTO_working_2-way'!$G16)</f>
        <v>2.0368421052631578</v>
      </c>
      <c r="F17" s="30">
        <f>IF(OR($A17="",$B17=""),"",'MPTO_working_2-way'!D16)</f>
        <v>1.9632835038027801</v>
      </c>
      <c r="G17" s="32">
        <f>IF(OR($A17="",$B17=""),"",'MPTO_working_2-way'!E16)</f>
        <v>2.0381159814865235</v>
      </c>
      <c r="H17" s="30">
        <f>IF(OR($A17="",$B17=""),"",'OddsRatio_working_2-way'!M16)</f>
        <v>1.963241948601903</v>
      </c>
      <c r="I17" s="30">
        <f>IF(OR($A17="",$B17=""),"",'OddsRatio_working_2-way'!N16)</f>
        <v>2.0381607668264961</v>
      </c>
      <c r="J17" s="30">
        <f>IF('Log_working_2-way'!$D16="","",A17^('Log_working_2-way'!$D16))</f>
        <v>1.9627034600020314</v>
      </c>
      <c r="K17" s="32">
        <f>IF('Log_working_2-way'!$D16="","",B17^('Log_working_2-way'!$D16))</f>
        <v>2.0387414625037734</v>
      </c>
      <c r="L17" s="37">
        <f t="shared" si="9"/>
        <v>0.50904392764857886</v>
      </c>
      <c r="M17" s="37">
        <f t="shared" si="10"/>
        <v>0.49095607235142119</v>
      </c>
      <c r="N17" s="38">
        <v>113</v>
      </c>
      <c r="O17" s="38">
        <f t="shared" si="11"/>
        <v>53.526315789473678</v>
      </c>
      <c r="P17" s="38">
        <f t="shared" si="12"/>
        <v>55.639593908629429</v>
      </c>
      <c r="Q17" s="38">
        <f t="shared" si="13"/>
        <v>57.360406091370557</v>
      </c>
      <c r="R17" s="38">
        <f t="shared" si="14"/>
        <v>59.473684210526315</v>
      </c>
      <c r="S17" s="39">
        <f t="shared" si="15"/>
        <v>-3.8340903018968788</v>
      </c>
      <c r="T17" s="39">
        <f t="shared" si="16"/>
        <v>-3.8340903018968859</v>
      </c>
      <c r="U17" t="s">
        <v>68</v>
      </c>
      <c r="V17" t="s">
        <v>72</v>
      </c>
      <c r="W17" t="s">
        <v>87</v>
      </c>
      <c r="X17" s="48" t="s">
        <v>305</v>
      </c>
      <c r="Y17" s="41"/>
    </row>
    <row r="18" spans="1:25" ht="15" x14ac:dyDescent="0.25">
      <c r="A18">
        <v>1.97</v>
      </c>
      <c r="B18">
        <v>1.9</v>
      </c>
      <c r="C18" s="29">
        <f t="shared" si="0"/>
        <v>3.3930002671653803E-2</v>
      </c>
      <c r="D18" s="30">
        <f>IF(OR($A18="",$B18=""),"",A18*'MPTO_working_2-way'!$G17)</f>
        <v>2.0368421052631578</v>
      </c>
      <c r="E18" s="32">
        <f>IF(OR($A18="",$B18=""),"",B18*'MPTO_working_2-way'!$G17)</f>
        <v>1.9644670050761421</v>
      </c>
      <c r="F18" s="30">
        <f>IF(OR($A18="",$B18=""),"",'MPTO_working_2-way'!D17)</f>
        <v>2.0381159814865235</v>
      </c>
      <c r="G18" s="32">
        <f>IF(OR($A18="",$B18=""),"",'MPTO_working_2-way'!E17)</f>
        <v>1.9632835038027801</v>
      </c>
      <c r="H18" s="30">
        <f>IF(OR($A18="",$B18=""),"",'OddsRatio_working_2-way'!M17)</f>
        <v>2.0381607668264961</v>
      </c>
      <c r="I18" s="30">
        <f>IF(OR($A18="",$B18=""),"",'OddsRatio_working_2-way'!N17)</f>
        <v>1.963241948601903</v>
      </c>
      <c r="J18" s="30">
        <f>IF('Log_working_2-way'!$D17="","",A18^('Log_working_2-way'!$D17))</f>
        <v>2.0387414625037734</v>
      </c>
      <c r="K18" s="32">
        <f>IF('Log_working_2-way'!$D17="","",B18^('Log_working_2-way'!$D17))</f>
        <v>1.9627034600020314</v>
      </c>
      <c r="L18" s="37">
        <f t="shared" si="9"/>
        <v>0.49095607235142119</v>
      </c>
      <c r="M18" s="37">
        <f t="shared" si="10"/>
        <v>0.50904392764857886</v>
      </c>
      <c r="N18" s="38">
        <v>114</v>
      </c>
      <c r="O18" s="38">
        <f t="shared" si="11"/>
        <v>56.131979695431461</v>
      </c>
      <c r="P18" s="38">
        <f t="shared" si="12"/>
        <v>53.999999999999993</v>
      </c>
      <c r="Q18" s="38">
        <f t="shared" si="13"/>
        <v>60</v>
      </c>
      <c r="R18" s="38">
        <f t="shared" si="14"/>
        <v>57.868020304568525</v>
      </c>
      <c r="S18" s="39">
        <f t="shared" si="15"/>
        <v>-3.8680203045685388</v>
      </c>
      <c r="T18" s="39">
        <f t="shared" si="16"/>
        <v>-3.8680203045685317</v>
      </c>
      <c r="U18" t="s">
        <v>71</v>
      </c>
      <c r="V18" t="s">
        <v>70</v>
      </c>
      <c r="W18" t="s">
        <v>87</v>
      </c>
      <c r="X18" s="48" t="s">
        <v>305</v>
      </c>
      <c r="Y18" s="41"/>
    </row>
    <row r="19" spans="1:25" ht="15" x14ac:dyDescent="0.25">
      <c r="A19">
        <v>2.06</v>
      </c>
      <c r="B19">
        <v>1.78</v>
      </c>
      <c r="C19" s="29">
        <f t="shared" si="0"/>
        <v>4.7234646012872306E-2</v>
      </c>
      <c r="D19" s="30">
        <f>IF(OR($A19="",$B19=""),"",A19*'MPTO_working_2-way'!$G18)</f>
        <v>2.1573033707865168</v>
      </c>
      <c r="E19" s="32">
        <f>IF(OR($A19="",$B19=""),"",B19*'MPTO_working_2-way'!$G18)</f>
        <v>1.8640776699029127</v>
      </c>
      <c r="F19" s="30">
        <f>IF(OR($A19="",$B19=""),"",'MPTO_working_2-way'!D18)</f>
        <v>2.165347820951931</v>
      </c>
      <c r="G19" s="32">
        <f>IF(OR($A19="",$B19=""),"",'MPTO_working_2-way'!E18)</f>
        <v>1.8581129015911626</v>
      </c>
      <c r="H19" s="30">
        <f>IF(OR($A19="",$B19=""),"",'OddsRatio_working_2-way'!M18)</f>
        <v>2.1657505560686463</v>
      </c>
      <c r="I19" s="30">
        <f>IF(OR($A19="",$B19=""),"",'OddsRatio_working_2-way'!N18)</f>
        <v>1.8578164469184384</v>
      </c>
      <c r="J19" s="30">
        <f>IF('Log_working_2-way'!$D18="","",A19^('Log_working_2-way'!$D18))</f>
        <v>2.169481150379414</v>
      </c>
      <c r="K19" s="32">
        <f>IF('Log_working_2-way'!$D18="","",B19^('Log_working_2-way'!$D18))</f>
        <v>1.855080049537273</v>
      </c>
      <c r="L19" s="37">
        <f t="shared" si="9"/>
        <v>0.46354166666666669</v>
      </c>
      <c r="M19" s="37">
        <f t="shared" si="10"/>
        <v>0.53645833333333337</v>
      </c>
      <c r="N19" s="38">
        <v>115</v>
      </c>
      <c r="O19" s="38">
        <f t="shared" si="11"/>
        <v>59.174757281553404</v>
      </c>
      <c r="P19" s="38">
        <f t="shared" si="12"/>
        <v>50.393258426966305</v>
      </c>
      <c r="Q19" s="38">
        <f t="shared" si="13"/>
        <v>64.606741573033716</v>
      </c>
      <c r="R19" s="38">
        <f t="shared" si="14"/>
        <v>55.825242718446603</v>
      </c>
      <c r="S19" s="39">
        <f t="shared" si="15"/>
        <v>-5.4319842914803118</v>
      </c>
      <c r="T19" s="39">
        <f t="shared" si="16"/>
        <v>-5.4319842914802976</v>
      </c>
      <c r="U19" t="s">
        <v>75</v>
      </c>
      <c r="V19" t="s">
        <v>73</v>
      </c>
      <c r="W19" t="s">
        <v>87</v>
      </c>
      <c r="X19" s="48" t="s">
        <v>305</v>
      </c>
      <c r="Y19" s="41"/>
    </row>
    <row r="20" spans="1:25" ht="15" x14ac:dyDescent="0.25">
      <c r="A20">
        <v>2.0499999999999998</v>
      </c>
      <c r="B20">
        <v>1.78</v>
      </c>
      <c r="C20" s="29">
        <f t="shared" si="0"/>
        <v>4.9602630857769281E-2</v>
      </c>
      <c r="D20" s="30">
        <f>IF(OR($A20="",$B20=""),"",A20*'MPTO_working_2-way'!$G19)</f>
        <v>2.1516853932584268</v>
      </c>
      <c r="E20" s="32">
        <f>IF(OR($A20="",$B20=""),"",B20*'MPTO_working_2-way'!$G19)</f>
        <v>1.8682926829268294</v>
      </c>
      <c r="F20" s="30">
        <f>IF(OR($A20="",$B20=""),"",'MPTO_working_2-way'!D19)</f>
        <v>2.1598105948505473</v>
      </c>
      <c r="G20" s="32">
        <f>IF(OR($A20="",$B20=""),"",'MPTO_working_2-way'!E19)</f>
        <v>1.8622097473845369</v>
      </c>
      <c r="H20" s="30">
        <f>IF(OR($A20="",$B20=""),"",'OddsRatio_working_2-way'!M19)</f>
        <v>2.1602387022306426</v>
      </c>
      <c r="I20" s="30">
        <f>IF(OR($A20="",$B20=""),"",'OddsRatio_working_2-way'!N19)</f>
        <v>1.8618916073713347</v>
      </c>
      <c r="J20" s="30">
        <f>IF('Log_working_2-way'!$D19="","",A20^('Log_working_2-way'!$D19))</f>
        <v>2.1640146619594889</v>
      </c>
      <c r="K20" s="32">
        <f>IF('Log_working_2-way'!$D19="","",B20^('Log_working_2-way'!$D19))</f>
        <v>1.8590957078802146</v>
      </c>
      <c r="L20" s="37">
        <f t="shared" si="9"/>
        <v>0.46475195822454313</v>
      </c>
      <c r="M20" s="37">
        <f t="shared" si="10"/>
        <v>0.53524804177545693</v>
      </c>
      <c r="N20" s="38">
        <v>116</v>
      </c>
      <c r="O20" s="38">
        <f t="shared" si="11"/>
        <v>59.414634146341463</v>
      </c>
      <c r="P20" s="38">
        <f t="shared" si="12"/>
        <v>50.831460674157299</v>
      </c>
      <c r="Q20" s="38">
        <f t="shared" si="13"/>
        <v>65.168539325842701</v>
      </c>
      <c r="R20" s="38">
        <f t="shared" si="14"/>
        <v>56.585365853658544</v>
      </c>
      <c r="S20" s="39">
        <f t="shared" si="15"/>
        <v>-5.7539051795012384</v>
      </c>
      <c r="T20" s="39">
        <f t="shared" si="16"/>
        <v>-5.7539051795012455</v>
      </c>
      <c r="U20" t="s">
        <v>74</v>
      </c>
      <c r="V20" t="s">
        <v>69</v>
      </c>
      <c r="W20" t="s">
        <v>87</v>
      </c>
      <c r="X20" s="48" t="s">
        <v>305</v>
      </c>
      <c r="Y20" s="41"/>
    </row>
    <row r="21" spans="1:25" ht="15" x14ac:dyDescent="0.25">
      <c r="A21">
        <v>2.2799999999999998</v>
      </c>
      <c r="B21">
        <v>1.67</v>
      </c>
      <c r="C21" s="29">
        <f t="shared" si="0"/>
        <v>3.7398886437651102E-2</v>
      </c>
      <c r="D21" s="30">
        <f>IF(OR($A21="",$B21=""),"",A21*'MPTO_working_2-way'!$G20)</f>
        <v>2.3652694610778444</v>
      </c>
      <c r="E21" s="32">
        <f>IF(OR($A21="",$B21=""),"",B21*'MPTO_working_2-way'!$G20)</f>
        <v>1.7324561403508774</v>
      </c>
      <c r="F21" s="30">
        <f>IF(OR($A21="",$B21=""),"",'MPTO_working_2-way'!D20)</f>
        <v>2.3815361521140859</v>
      </c>
      <c r="G21" s="32">
        <f>IF(OR($A21="",$B21=""),"",'MPTO_working_2-way'!E20)</f>
        <v>1.723831944947483</v>
      </c>
      <c r="H21" s="30">
        <f>IF(OR($A21="",$B21=""),"",'OddsRatio_working_2-way'!M20)</f>
        <v>2.382189480930176</v>
      </c>
      <c r="I21" s="30">
        <f>IF(OR($A21="",$B21=""),"",'OddsRatio_working_2-way'!N20)</f>
        <v>1.7234898064243891</v>
      </c>
      <c r="J21" s="30">
        <f>IF('Log_working_2-way'!$D20="","",A21^('Log_working_2-way'!$D20))</f>
        <v>2.3897292266228689</v>
      </c>
      <c r="K21" s="32">
        <f>IF('Log_working_2-way'!$D20="","",B21^('Log_working_2-way'!$D20))</f>
        <v>1.7195646323348297</v>
      </c>
      <c r="L21" s="37">
        <f t="shared" si="9"/>
        <v>0.42278481012658226</v>
      </c>
      <c r="M21" s="37">
        <f t="shared" si="10"/>
        <v>0.57721518987341769</v>
      </c>
      <c r="N21" s="38">
        <v>117</v>
      </c>
      <c r="O21" s="38">
        <f t="shared" si="11"/>
        <v>65.684210526315795</v>
      </c>
      <c r="P21" s="38">
        <f t="shared" si="12"/>
        <v>46.940119760479035</v>
      </c>
      <c r="Q21" s="38">
        <f t="shared" si="13"/>
        <v>70.059880239520965</v>
      </c>
      <c r="R21" s="38">
        <f t="shared" si="14"/>
        <v>51.315789473684212</v>
      </c>
      <c r="S21" s="39">
        <f t="shared" si="15"/>
        <v>-4.3756697132051698</v>
      </c>
      <c r="T21" s="39">
        <f t="shared" si="16"/>
        <v>-4.3756697132051769</v>
      </c>
      <c r="U21" t="s">
        <v>81</v>
      </c>
      <c r="V21" t="s">
        <v>77</v>
      </c>
      <c r="W21" t="s">
        <v>86</v>
      </c>
      <c r="X21" s="48" t="s">
        <v>305</v>
      </c>
      <c r="Y21" s="41"/>
    </row>
    <row r="22" spans="1:25" ht="15" x14ac:dyDescent="0.25">
      <c r="A22">
        <v>2.21</v>
      </c>
      <c r="B22">
        <v>1.71</v>
      </c>
      <c r="C22" s="29">
        <f t="shared" si="0"/>
        <v>3.7284009420232245E-2</v>
      </c>
      <c r="D22" s="30">
        <f>IF(OR($A22="",$B22=""),"",A22*'MPTO_working_2-way'!$G21)</f>
        <v>2.2923976608187133</v>
      </c>
      <c r="E22" s="32">
        <f>IF(OR($A22="",$B22=""),"",B22*'MPTO_working_2-way'!$G21)</f>
        <v>1.7737556561085972</v>
      </c>
      <c r="F22" s="30">
        <f>IF(OR($A22="",$B22=""),"",'MPTO_working_2-way'!D21)</f>
        <v>2.3049617273032235</v>
      </c>
      <c r="G22" s="32">
        <f>IF(OR($A22="",$B22=""),"",'MPTO_working_2-way'!E21)</f>
        <v>1.7663059989250076</v>
      </c>
      <c r="H22" s="30">
        <f>IF(OR($A22="",$B22=""),"",'OddsRatio_working_2-way'!M21)</f>
        <v>2.305459824013238</v>
      </c>
      <c r="I22" s="30">
        <f>IF(OR($A22="",$B22=""),"",'OddsRatio_working_2-way'!N21)</f>
        <v>1.7660136157433048</v>
      </c>
      <c r="J22" s="30">
        <f>IF('Log_working_2-way'!$D21="","",A22^('Log_working_2-way'!$D21))</f>
        <v>2.3112626061065349</v>
      </c>
      <c r="K22" s="32">
        <f>IF('Log_working_2-way'!$D21="","",B22^('Log_working_2-way'!$D21))</f>
        <v>1.7626237454975722</v>
      </c>
      <c r="L22" s="37">
        <f t="shared" si="9"/>
        <v>0.43622448979591838</v>
      </c>
      <c r="M22" s="37">
        <f t="shared" si="10"/>
        <v>0.56377551020408168</v>
      </c>
      <c r="N22" s="38">
        <v>118</v>
      </c>
      <c r="O22" s="38">
        <f t="shared" si="11"/>
        <v>64.60633484162895</v>
      </c>
      <c r="P22" s="38">
        <f t="shared" si="12"/>
        <v>48.994152046783626</v>
      </c>
      <c r="Q22" s="38">
        <f t="shared" si="13"/>
        <v>69.005847953216374</v>
      </c>
      <c r="R22" s="38">
        <f t="shared" si="14"/>
        <v>53.393665158371043</v>
      </c>
      <c r="S22" s="39">
        <f t="shared" si="15"/>
        <v>-4.3995131115874244</v>
      </c>
      <c r="T22" s="39">
        <f t="shared" si="16"/>
        <v>-4.3995131115874173</v>
      </c>
      <c r="U22" t="s">
        <v>92</v>
      </c>
      <c r="V22" t="s">
        <v>85</v>
      </c>
      <c r="W22" t="s">
        <v>86</v>
      </c>
      <c r="X22" s="48" t="s">
        <v>305</v>
      </c>
      <c r="Y22" s="41"/>
    </row>
    <row r="23" spans="1:25" ht="15" x14ac:dyDescent="0.25">
      <c r="A23">
        <v>2.2200000000000002</v>
      </c>
      <c r="B23">
        <v>1.7</v>
      </c>
      <c r="C23" s="29">
        <f t="shared" si="0"/>
        <v>3.868574456809748E-2</v>
      </c>
      <c r="D23" s="30">
        <f>IF(OR($A23="",$B23=""),"",A23*'MPTO_working_2-way'!$G22)</f>
        <v>2.3058823529411767</v>
      </c>
      <c r="E23" s="32">
        <f>IF(OR($A23="",$B23=""),"",B23*'MPTO_working_2-way'!$G22)</f>
        <v>1.7657657657657657</v>
      </c>
      <c r="F23" s="30">
        <f>IF(OR($A23="",$B23=""),"",'MPTO_working_2-way'!D22)</f>
        <v>2.3196066379840201</v>
      </c>
      <c r="G23" s="32">
        <f>IF(OR($A23="",$B23=""),"",'MPTO_working_2-way'!E22)</f>
        <v>1.7578015836050302</v>
      </c>
      <c r="H23" s="30">
        <f>IF(OR($A23="",$B23=""),"",'OddsRatio_working_2-way'!M22)</f>
        <v>2.3201731488169055</v>
      </c>
      <c r="I23" s="30">
        <f>IF(OR($A23="",$B23=""),"",'OddsRatio_working_2-way'!N22)</f>
        <v>1.7574763968621581</v>
      </c>
      <c r="J23" s="30">
        <f>IF('Log_working_2-way'!$D22="","",A23^('Log_working_2-way'!$D22))</f>
        <v>2.3265255894258647</v>
      </c>
      <c r="K23" s="32">
        <f>IF('Log_working_2-way'!$D22="","",B23^('Log_working_2-way'!$D22))</f>
        <v>1.7538490082446418</v>
      </c>
      <c r="L23" s="37">
        <f t="shared" si="9"/>
        <v>0.43367346938775503</v>
      </c>
      <c r="M23" s="37">
        <f t="shared" si="10"/>
        <v>0.56632653061224492</v>
      </c>
      <c r="N23" s="38">
        <v>119</v>
      </c>
      <c r="O23" s="38">
        <f t="shared" si="11"/>
        <v>65.396396396396398</v>
      </c>
      <c r="P23" s="38">
        <f t="shared" si="12"/>
        <v>48.999999999999993</v>
      </c>
      <c r="Q23" s="38">
        <f t="shared" si="13"/>
        <v>70</v>
      </c>
      <c r="R23" s="38">
        <f t="shared" si="14"/>
        <v>53.603603603603595</v>
      </c>
      <c r="S23" s="39">
        <f t="shared" si="15"/>
        <v>-4.6036036036036023</v>
      </c>
      <c r="T23" s="39">
        <f t="shared" si="16"/>
        <v>-4.6036036036036023</v>
      </c>
      <c r="U23" t="s">
        <v>76</v>
      </c>
      <c r="V23" t="s">
        <v>84</v>
      </c>
      <c r="W23" t="s">
        <v>86</v>
      </c>
      <c r="X23" s="48" t="s">
        <v>305</v>
      </c>
      <c r="Y23" s="41"/>
    </row>
    <row r="24" spans="1:25" ht="15" x14ac:dyDescent="0.25">
      <c r="A24">
        <v>2.1</v>
      </c>
      <c r="B24">
        <v>1.78</v>
      </c>
      <c r="C24" s="29">
        <f t="shared" si="0"/>
        <v>3.7988228999465079E-2</v>
      </c>
      <c r="D24" s="30">
        <f>IF(OR($A24="",$B24=""),"",A24*'MPTO_working_2-way'!$G23)</f>
        <v>2.1797752808988768</v>
      </c>
      <c r="E24" s="32">
        <f>IF(OR($A24="",$B24=""),"",B24*'MPTO_working_2-way'!$G23)</f>
        <v>1.8476190476190479</v>
      </c>
      <c r="F24" s="30">
        <f>IF(OR($A24="",$B24=""),"",'MPTO_working_2-way'!D23)</f>
        <v>2.1872440023405506</v>
      </c>
      <c r="G24" s="32">
        <f>IF(OR($A24="",$B24=""),"",'MPTO_working_2-way'!E23)</f>
        <v>1.8422868408082802</v>
      </c>
      <c r="H24" s="30">
        <f>IF(OR($A24="",$B24=""),"",'OddsRatio_working_2-way'!M23)</f>
        <v>2.1875421719907089</v>
      </c>
      <c r="I24" s="30">
        <f>IF(OR($A24="",$B24=""),"",'OddsRatio_working_2-way'!N23)</f>
        <v>1.8420753583206844</v>
      </c>
      <c r="J24" s="30">
        <f>IF('Log_working_2-way'!$D23="","",A24^('Log_working_2-way'!$D23))</f>
        <v>2.1909772182449698</v>
      </c>
      <c r="K24" s="32">
        <f>IF('Log_working_2-way'!$D23="","",B24^('Log_working_2-way'!$D23))</f>
        <v>1.8396466235294411</v>
      </c>
      <c r="L24" s="37">
        <f t="shared" si="9"/>
        <v>0.45876288659793807</v>
      </c>
      <c r="M24" s="37">
        <f t="shared" si="10"/>
        <v>0.54123711340206171</v>
      </c>
      <c r="N24" s="38">
        <v>120</v>
      </c>
      <c r="O24" s="38">
        <f t="shared" si="11"/>
        <v>62.857142857142854</v>
      </c>
      <c r="P24" s="38">
        <f t="shared" si="12"/>
        <v>52.584269662921351</v>
      </c>
      <c r="Q24" s="38">
        <f t="shared" si="13"/>
        <v>67.415730337078656</v>
      </c>
      <c r="R24" s="38">
        <f t="shared" si="14"/>
        <v>57.142857142857139</v>
      </c>
      <c r="S24" s="39">
        <f t="shared" si="15"/>
        <v>-4.5585874799358024</v>
      </c>
      <c r="T24" s="39">
        <f t="shared" si="16"/>
        <v>-4.5585874799357882</v>
      </c>
      <c r="U24" t="s">
        <v>91</v>
      </c>
      <c r="V24" t="s">
        <v>80</v>
      </c>
      <c r="W24" t="s">
        <v>86</v>
      </c>
      <c r="X24" s="48" t="s">
        <v>305</v>
      </c>
      <c r="Y24" s="41"/>
    </row>
    <row r="25" spans="1:25" ht="15" x14ac:dyDescent="0.25">
      <c r="A25">
        <v>2.2799999999999998</v>
      </c>
      <c r="B25">
        <v>1.67</v>
      </c>
      <c r="C25" s="29">
        <f t="shared" si="0"/>
        <v>3.7398886437651102E-2</v>
      </c>
      <c r="D25" s="30">
        <f>IF(OR($A25="",$B25=""),"",A25*'MPTO_working_2-way'!$G24)</f>
        <v>2.3652694610778444</v>
      </c>
      <c r="E25" s="32">
        <f>IF(OR($A25="",$B25=""),"",B25*'MPTO_working_2-way'!$G24)</f>
        <v>1.7324561403508774</v>
      </c>
      <c r="F25" s="30">
        <f>IF(OR($A25="",$B25=""),"",'MPTO_working_2-way'!D24)</f>
        <v>2.3815361521140859</v>
      </c>
      <c r="G25" s="32">
        <f>IF(OR($A25="",$B25=""),"",'MPTO_working_2-way'!E24)</f>
        <v>1.723831944947483</v>
      </c>
      <c r="H25" s="30">
        <f>IF(OR($A25="",$B25=""),"",'OddsRatio_working_2-way'!M24)</f>
        <v>2.382189480930176</v>
      </c>
      <c r="I25" s="30">
        <f>IF(OR($A25="",$B25=""),"",'OddsRatio_working_2-way'!N24)</f>
        <v>1.7234898064243891</v>
      </c>
      <c r="J25" s="30">
        <f>IF('Log_working_2-way'!$D24="","",A25^('Log_working_2-way'!$D24))</f>
        <v>2.3897292266228689</v>
      </c>
      <c r="K25" s="32">
        <f>IF('Log_working_2-way'!$D24="","",B25^('Log_working_2-way'!$D24))</f>
        <v>1.7195646323348297</v>
      </c>
      <c r="L25" s="37">
        <f t="shared" si="9"/>
        <v>0.42278481012658226</v>
      </c>
      <c r="M25" s="37">
        <f t="shared" si="10"/>
        <v>0.57721518987341769</v>
      </c>
      <c r="N25" s="38">
        <v>121</v>
      </c>
      <c r="O25" s="38">
        <f t="shared" si="11"/>
        <v>67.929824561403507</v>
      </c>
      <c r="P25" s="38">
        <f t="shared" si="12"/>
        <v>48.544910179640716</v>
      </c>
      <c r="Q25" s="38">
        <f t="shared" si="13"/>
        <v>72.455089820359291</v>
      </c>
      <c r="R25" s="38">
        <f t="shared" si="14"/>
        <v>53.070175438596493</v>
      </c>
      <c r="S25" s="39">
        <f t="shared" si="15"/>
        <v>-4.525265258955784</v>
      </c>
      <c r="T25" s="39">
        <f t="shared" si="16"/>
        <v>-4.5252652589557769</v>
      </c>
      <c r="U25" t="s">
        <v>82</v>
      </c>
      <c r="V25" t="s">
        <v>89</v>
      </c>
      <c r="W25" t="s">
        <v>86</v>
      </c>
      <c r="X25" s="48" t="s">
        <v>305</v>
      </c>
      <c r="Y25" s="41"/>
    </row>
    <row r="26" spans="1:25" ht="15" x14ac:dyDescent="0.25">
      <c r="A26">
        <v>2.27</v>
      </c>
      <c r="B26">
        <v>1.67</v>
      </c>
      <c r="C26" s="29">
        <f t="shared" si="0"/>
        <v>3.9331029570814469E-2</v>
      </c>
      <c r="D26" s="30">
        <f>IF(OR($A26="",$B26=""),"",A26*'MPTO_working_2-way'!$G25)</f>
        <v>2.3592814371257487</v>
      </c>
      <c r="E26" s="32">
        <f>IF(OR($A26="",$B26=""),"",B26*'MPTO_working_2-way'!$G25)</f>
        <v>1.7356828193832601</v>
      </c>
      <c r="F26" s="30">
        <f>IF(OR($A26="",$B26=""),"",'MPTO_working_2-way'!D25)</f>
        <v>2.3760694474913038</v>
      </c>
      <c r="G26" s="32">
        <f>IF(OR($A26="",$B26=""),"",'MPTO_working_2-way'!E25)</f>
        <v>1.7267075087111983</v>
      </c>
      <c r="H26" s="30">
        <f>IF(OR($A26="",$B26=""),"",'OddsRatio_working_2-way'!M25)</f>
        <v>2.376779716606729</v>
      </c>
      <c r="I26" s="30">
        <f>IF(OR($A26="",$B26=""),"",'OddsRatio_working_2-way'!N25)</f>
        <v>1.7263326063988251</v>
      </c>
      <c r="J26" s="30">
        <f>IF('Log_working_2-way'!$D25="","",A26^('Log_working_2-way'!$D25))</f>
        <v>2.3845761893383783</v>
      </c>
      <c r="K26" s="32">
        <f>IF('Log_working_2-way'!$D25="","",B26^('Log_working_2-way'!$D25))</f>
        <v>1.7222426672508611</v>
      </c>
      <c r="L26" s="37">
        <f t="shared" si="9"/>
        <v>0.42385786802030456</v>
      </c>
      <c r="M26" s="37">
        <f t="shared" si="10"/>
        <v>0.57614213197969533</v>
      </c>
      <c r="N26" s="38">
        <v>122</v>
      </c>
      <c r="O26" s="38">
        <f t="shared" si="11"/>
        <v>68.255506607929505</v>
      </c>
      <c r="P26" s="38">
        <f t="shared" si="12"/>
        <v>48.946107784431128</v>
      </c>
      <c r="Q26" s="38">
        <f t="shared" si="13"/>
        <v>73.053892215568865</v>
      </c>
      <c r="R26" s="38">
        <f t="shared" si="14"/>
        <v>53.744493392070481</v>
      </c>
      <c r="S26" s="39">
        <f t="shared" si="15"/>
        <v>-4.7983856076393607</v>
      </c>
      <c r="T26" s="39">
        <f t="shared" si="16"/>
        <v>-4.7983856076393536</v>
      </c>
      <c r="U26" t="s">
        <v>90</v>
      </c>
      <c r="V26" t="s">
        <v>79</v>
      </c>
      <c r="W26" t="s">
        <v>86</v>
      </c>
      <c r="X26" s="48" t="s">
        <v>305</v>
      </c>
      <c r="Y26" s="41"/>
    </row>
    <row r="27" spans="1:25" ht="15" x14ac:dyDescent="0.25">
      <c r="A27">
        <v>2.4300000000000002</v>
      </c>
      <c r="B27">
        <v>1.57</v>
      </c>
      <c r="C27" s="29">
        <f t="shared" si="0"/>
        <v>4.846530890409162E-2</v>
      </c>
      <c r="D27" s="30">
        <f>IF(OR($A27="",$B27=""),"",A27*'MPTO_working_2-way'!$G26)</f>
        <v>2.547770700636943</v>
      </c>
      <c r="E27" s="32">
        <f>IF(OR($A27="",$B27=""),"",B27*'MPTO_working_2-way'!$G26)</f>
        <v>1.6460905349794239</v>
      </c>
      <c r="F27" s="30">
        <f>IF(OR($A27="",$B27=""),"",'MPTO_working_2-way'!D26)</f>
        <v>2.5820446008595312</v>
      </c>
      <c r="G27" s="32">
        <f>IF(OR($A27="",$B27=""),"",'MPTO_working_2-way'!E26)</f>
        <v>1.6320934311565529</v>
      </c>
      <c r="H27" s="30">
        <f>IF(OR($A27="",$B27=""),"",'OddsRatio_working_2-way'!M26)</f>
        <v>2.5839103288458478</v>
      </c>
      <c r="I27" s="30">
        <f>IF(OR($A27="",$B27=""),"",'OddsRatio_working_2-way'!N26)</f>
        <v>1.6313488723371565</v>
      </c>
      <c r="J27" s="30">
        <f>IF('Log_working_2-way'!$D26="","",A27^('Log_working_2-way'!$D26))</f>
        <v>2.6001815147642611</v>
      </c>
      <c r="K27" s="32">
        <f>IF('Log_working_2-way'!$D26="","",B27^('Log_working_2-way'!$D26))</f>
        <v>1.6249291038371019</v>
      </c>
      <c r="L27" s="37">
        <f t="shared" si="9"/>
        <v>0.39249999999999996</v>
      </c>
      <c r="M27" s="37">
        <f t="shared" si="10"/>
        <v>0.60749999999999993</v>
      </c>
      <c r="N27" s="38">
        <v>123</v>
      </c>
      <c r="O27" s="38">
        <f t="shared" si="11"/>
        <v>72.382716049382722</v>
      </c>
      <c r="P27" s="38">
        <f t="shared" si="12"/>
        <v>44.656050955414017</v>
      </c>
      <c r="Q27" s="38">
        <f t="shared" si="13"/>
        <v>78.343949044585983</v>
      </c>
      <c r="R27" s="38">
        <f t="shared" si="14"/>
        <v>50.617283950617278</v>
      </c>
      <c r="S27" s="39">
        <f t="shared" si="15"/>
        <v>-5.961232995203261</v>
      </c>
      <c r="T27" s="39">
        <f t="shared" si="16"/>
        <v>-5.961232995203261</v>
      </c>
      <c r="U27" t="s">
        <v>78</v>
      </c>
      <c r="V27" t="s">
        <v>83</v>
      </c>
      <c r="W27" t="s">
        <v>86</v>
      </c>
      <c r="X27" s="48" t="s">
        <v>305</v>
      </c>
      <c r="Y27" s="41"/>
    </row>
    <row r="28" spans="1:25" ht="15" x14ac:dyDescent="0.25">
      <c r="A28">
        <v>1.56</v>
      </c>
      <c r="B28">
        <v>2.4700000000000002</v>
      </c>
      <c r="C28" s="29">
        <f t="shared" si="0"/>
        <v>4.5883940620782715E-2</v>
      </c>
      <c r="D28" s="30">
        <f>IF(OR($A28="",$B28=""),"",A28*'MPTO_working_2-way'!$G27)</f>
        <v>1.631578947368421</v>
      </c>
      <c r="E28" s="32">
        <f>IF(OR($A28="",$B28=""),"",B28*'MPTO_working_2-way'!$G27)</f>
        <v>2.5833333333333335</v>
      </c>
      <c r="F28" s="30">
        <f>IF(OR($A28="",$B28=""),"",'MPTO_working_2-way'!D27)</f>
        <v>1.6179039301310043</v>
      </c>
      <c r="G28" s="32">
        <f>IF(OR($A28="",$B28=""),"",'MPTO_working_2-way'!E27)</f>
        <v>2.6183745583038869</v>
      </c>
      <c r="H28" s="30">
        <f>IF(OR($A28="",$B28=""),"",'OddsRatio_working_2-way'!M27)</f>
        <v>1.6172133998483678</v>
      </c>
      <c r="I28" s="30">
        <f>IF(OR($A28="",$B28=""),"",'OddsRatio_working_2-way'!N27)</f>
        <v>2.6201851746019651</v>
      </c>
      <c r="J28" s="30">
        <f>IF('Log_working_2-way'!$D27="","",A28^('Log_working_2-way'!$D27))</f>
        <v>1.6109485063736875</v>
      </c>
      <c r="K28" s="32">
        <f>IF('Log_working_2-way'!$D27="","",B28^('Log_working_2-way'!$D27))</f>
        <v>2.6367991566660174</v>
      </c>
      <c r="L28" s="37">
        <f t="shared" si="9"/>
        <v>0.61290322580645162</v>
      </c>
      <c r="M28" s="37">
        <f t="shared" si="10"/>
        <v>0.38709677419354838</v>
      </c>
      <c r="N28" s="38">
        <v>124</v>
      </c>
      <c r="O28" s="38">
        <f t="shared" si="11"/>
        <v>44.512820512820504</v>
      </c>
      <c r="P28" s="38">
        <f t="shared" si="12"/>
        <v>73.797570850202433</v>
      </c>
      <c r="Q28" s="38">
        <f t="shared" si="13"/>
        <v>50.202429149797567</v>
      </c>
      <c r="R28" s="38">
        <f t="shared" si="14"/>
        <v>79.487179487179475</v>
      </c>
      <c r="S28" s="39">
        <f t="shared" si="15"/>
        <v>-5.6896086369770629</v>
      </c>
      <c r="T28" s="39">
        <f t="shared" si="16"/>
        <v>-5.6896086369770416</v>
      </c>
      <c r="U28" t="s">
        <v>101</v>
      </c>
      <c r="V28" t="s">
        <v>110</v>
      </c>
      <c r="W28" t="s">
        <v>121</v>
      </c>
      <c r="X28" s="48" t="s">
        <v>305</v>
      </c>
      <c r="Y28" s="41"/>
    </row>
    <row r="29" spans="1:25" ht="15" x14ac:dyDescent="0.25">
      <c r="A29">
        <v>1.76</v>
      </c>
      <c r="B29">
        <v>2.09</v>
      </c>
      <c r="C29" s="29">
        <f t="shared" si="0"/>
        <v>4.6650717703349276E-2</v>
      </c>
      <c r="D29" s="30">
        <f>IF(OR($A29="",$B29=""),"",A29*'MPTO_working_2-way'!$G28)</f>
        <v>1.8421052631578947</v>
      </c>
      <c r="E29" s="32">
        <f>IF(OR($A29="",$B29=""),"",B29*'MPTO_working_2-way'!$G28)</f>
        <v>2.1875</v>
      </c>
      <c r="F29" s="30">
        <f>IF(OR($A29="",$B29=""),"",'MPTO_working_2-way'!D28)</f>
        <v>1.8353457738748626</v>
      </c>
      <c r="G29" s="32">
        <f>IF(OR($A29="",$B29=""),"",'MPTO_working_2-way'!E28)</f>
        <v>2.1971090670170828</v>
      </c>
      <c r="H29" s="30">
        <f>IF(OR($A29="",$B29=""),"",'OddsRatio_working_2-way'!M28)</f>
        <v>1.8350135965491927</v>
      </c>
      <c r="I29" s="30">
        <f>IF(OR($A29="",$B29=""),"",'OddsRatio_working_2-way'!N28)</f>
        <v>2.197585289787658</v>
      </c>
      <c r="J29" s="30">
        <f>IF('Log_working_2-way'!$D28="","",A29^('Log_working_2-way'!$D28))</f>
        <v>1.8319153686125185</v>
      </c>
      <c r="K29" s="32">
        <f>IF('Log_working_2-way'!$D28="","",B29^('Log_working_2-way'!$D28))</f>
        <v>2.2020453494773053</v>
      </c>
      <c r="L29" s="37">
        <f t="shared" si="9"/>
        <v>0.54285714285714282</v>
      </c>
      <c r="M29" s="37">
        <f t="shared" si="10"/>
        <v>0.45714285714285713</v>
      </c>
      <c r="N29" s="38">
        <v>125</v>
      </c>
      <c r="O29" s="38">
        <f t="shared" si="11"/>
        <v>53.977272727272734</v>
      </c>
      <c r="P29" s="38">
        <f t="shared" si="12"/>
        <v>65.191387559808618</v>
      </c>
      <c r="Q29" s="38">
        <f t="shared" si="13"/>
        <v>59.808612440191396</v>
      </c>
      <c r="R29" s="38">
        <f t="shared" si="14"/>
        <v>71.02272727272728</v>
      </c>
      <c r="S29" s="39">
        <f t="shared" si="15"/>
        <v>-5.8313397129186626</v>
      </c>
      <c r="T29" s="39">
        <f t="shared" si="16"/>
        <v>-5.8313397129186626</v>
      </c>
      <c r="U29" t="s">
        <v>103</v>
      </c>
      <c r="V29" t="s">
        <v>114</v>
      </c>
      <c r="W29" t="s">
        <v>121</v>
      </c>
      <c r="X29" s="48" t="s">
        <v>305</v>
      </c>
      <c r="Y29" s="41"/>
    </row>
    <row r="30" spans="1:25" s="35" customFormat="1" ht="15" x14ac:dyDescent="0.25">
      <c r="A30">
        <v>1.74</v>
      </c>
      <c r="B30">
        <v>2.12</v>
      </c>
      <c r="C30" s="29">
        <f t="shared" si="0"/>
        <v>4.6410756885707949E-2</v>
      </c>
      <c r="D30" s="30">
        <f>IF(OR($A30="",$B30=""),"",A30*'MPTO_working_2-way'!$G29)</f>
        <v>1.8207547169811318</v>
      </c>
      <c r="E30" s="32">
        <f>IF(OR($A30="",$B30=""),"",B30*'MPTO_working_2-way'!$G29)</f>
        <v>2.2183908045977008</v>
      </c>
      <c r="F30" s="30">
        <f>IF(OR($A30="",$B30=""),"",'MPTO_working_2-way'!D29)</f>
        <v>1.8132127408572549</v>
      </c>
      <c r="G30" s="32">
        <f>IF(OR($A30="",$B30=""),"",'MPTO_working_2-way'!E29)</f>
        <v>2.2296905222437133</v>
      </c>
      <c r="H30" s="30">
        <f>IF(OR($A30="",$B30=""),"",'OddsRatio_working_2-way'!M29)</f>
        <v>1.8128433340529317</v>
      </c>
      <c r="I30" s="30">
        <f>IF(OR($A30="",$B30=""),"",'OddsRatio_working_2-way'!N29)</f>
        <v>2.2302493704584911</v>
      </c>
      <c r="J30" s="30">
        <f>IF('Log_working_2-way'!$D29="","",A30^('Log_working_2-way'!$D29))</f>
        <v>1.8093883298066613</v>
      </c>
      <c r="K30" s="32">
        <f>IF('Log_working_2-way'!$D29="","",B30^('Log_working_2-way'!$D29))</f>
        <v>2.235500887736106</v>
      </c>
      <c r="L30" s="37">
        <f t="shared" si="9"/>
        <v>0.5492227979274612</v>
      </c>
      <c r="M30" s="37">
        <f t="shared" si="10"/>
        <v>0.45077720207253896</v>
      </c>
      <c r="N30" s="38">
        <v>126</v>
      </c>
      <c r="O30" s="38">
        <f t="shared" si="11"/>
        <v>53.58620689655173</v>
      </c>
      <c r="P30" s="38">
        <f t="shared" si="12"/>
        <v>66.566037735849051</v>
      </c>
      <c r="Q30" s="38">
        <f t="shared" si="13"/>
        <v>59.433962264150935</v>
      </c>
      <c r="R30" s="38">
        <f t="shared" si="14"/>
        <v>72.41379310344827</v>
      </c>
      <c r="S30" s="39">
        <f t="shared" si="15"/>
        <v>-5.8477553675992056</v>
      </c>
      <c r="T30" s="39">
        <f t="shared" si="16"/>
        <v>-5.8477553675992198</v>
      </c>
      <c r="U30" t="s">
        <v>105</v>
      </c>
      <c r="V30" t="s">
        <v>120</v>
      </c>
      <c r="W30" t="s">
        <v>121</v>
      </c>
      <c r="X30" s="48" t="s">
        <v>305</v>
      </c>
      <c r="Y30" s="41"/>
    </row>
    <row r="31" spans="1:25" ht="15" x14ac:dyDescent="0.25">
      <c r="A31">
        <v>1.88</v>
      </c>
      <c r="B31">
        <v>1.94</v>
      </c>
      <c r="C31" s="29">
        <f t="shared" si="0"/>
        <v>4.7378811142794408E-2</v>
      </c>
      <c r="D31" s="30">
        <f>IF(OR($A31="",$B31=""),"",A31*'MPTO_working_2-way'!$G30)</f>
        <v>1.9690721649484533</v>
      </c>
      <c r="E31" s="32">
        <f>IF(OR($A31="",$B31=""),"",B31*'MPTO_working_2-way'!$G30)</f>
        <v>2.0319148936170213</v>
      </c>
      <c r="F31" s="30">
        <f>IF(OR($A31="",$B31=""),"",'MPTO_working_2-way'!D30)</f>
        <v>1.9676305567544234</v>
      </c>
      <c r="G31" s="32">
        <f>IF(OR($A31="",$B31=""),"",'MPTO_working_2-way'!E30)</f>
        <v>2.033452274754683</v>
      </c>
      <c r="H31" s="30">
        <f>IF(OR($A31="",$B31=""),"",'OddsRatio_working_2-way'!M30)</f>
        <v>1.9675588936937933</v>
      </c>
      <c r="I31" s="30">
        <f>IF(OR($A31="",$B31=""),"",'OddsRatio_working_2-way'!N30)</f>
        <v>2.0335288182638238</v>
      </c>
      <c r="J31" s="30">
        <f>IF('Log_working_2-way'!$D30="","",A31^('Log_working_2-way'!$D30))</f>
        <v>1.9668954787958726</v>
      </c>
      <c r="K31" s="32">
        <f>IF('Log_working_2-way'!$D30="","",B31^('Log_working_2-way'!$D30))</f>
        <v>2.0342379522187155</v>
      </c>
      <c r="L31" s="37">
        <f t="shared" si="9"/>
        <v>0.50785340314136129</v>
      </c>
      <c r="M31" s="37">
        <f t="shared" si="10"/>
        <v>0.49214659685863876</v>
      </c>
      <c r="N31" s="38">
        <v>127</v>
      </c>
      <c r="O31" s="38">
        <f t="shared" si="11"/>
        <v>59.446808510638292</v>
      </c>
      <c r="P31" s="38">
        <f t="shared" si="12"/>
        <v>61.536082474226809</v>
      </c>
      <c r="Q31" s="38">
        <f t="shared" si="13"/>
        <v>65.463917525773198</v>
      </c>
      <c r="R31" s="38">
        <f t="shared" si="14"/>
        <v>67.553191489361694</v>
      </c>
      <c r="S31" s="39">
        <f t="shared" si="15"/>
        <v>-6.0171090151349063</v>
      </c>
      <c r="T31" s="39">
        <f t="shared" si="16"/>
        <v>-6.0171090151348849</v>
      </c>
      <c r="U31" t="s">
        <v>106</v>
      </c>
      <c r="V31" t="s">
        <v>102</v>
      </c>
      <c r="W31" t="s">
        <v>121</v>
      </c>
      <c r="X31" s="48" t="s">
        <v>305</v>
      </c>
      <c r="Y31" s="41"/>
    </row>
    <row r="32" spans="1:25" ht="15" x14ac:dyDescent="0.25">
      <c r="A32">
        <v>1.69</v>
      </c>
      <c r="B32">
        <v>2.2000000000000002</v>
      </c>
      <c r="C32" s="29">
        <f t="shared" si="0"/>
        <v>4.6261430876815446E-2</v>
      </c>
      <c r="D32" s="30">
        <f>IF(OR($A32="",$B32=""),"",A32*'MPTO_working_2-way'!$G31)</f>
        <v>1.7681818181818181</v>
      </c>
      <c r="E32" s="32">
        <f>IF(OR($A32="",$B32=""),"",B32*'MPTO_working_2-way'!$G31)</f>
        <v>2.3017751479289941</v>
      </c>
      <c r="F32" s="30">
        <f>IF(OR($A32="",$B32=""),"",'MPTO_working_2-way'!D31)</f>
        <v>1.7587511825922422</v>
      </c>
      <c r="G32" s="32">
        <f>IF(OR($A32="",$B32=""),"",'MPTO_working_2-way'!E31)</f>
        <v>2.3179551122194515</v>
      </c>
      <c r="H32" s="30">
        <f>IF(OR($A32="",$B32=""),"",'OddsRatio_working_2-way'!M31)</f>
        <v>1.7582875444051547</v>
      </c>
      <c r="I32" s="30">
        <f>IF(OR($A32="",$B32=""),"",'OddsRatio_working_2-way'!N31)</f>
        <v>2.3187609467915737</v>
      </c>
      <c r="J32" s="30">
        <f>IF('Log_working_2-way'!$D31="","",A32^('Log_working_2-way'!$D31))</f>
        <v>1.7539703842782741</v>
      </c>
      <c r="K32" s="32">
        <f>IF('Log_working_2-way'!$D31="","",B32^('Log_working_2-way'!$D31))</f>
        <v>2.3263120420260779</v>
      </c>
      <c r="L32" s="37">
        <f t="shared" si="9"/>
        <v>0.56555269922879181</v>
      </c>
      <c r="M32" s="37">
        <f t="shared" si="10"/>
        <v>0.43444730077120824</v>
      </c>
      <c r="N32" s="38">
        <v>128</v>
      </c>
      <c r="O32" s="38">
        <f t="shared" si="11"/>
        <v>52.260355029585796</v>
      </c>
      <c r="P32" s="38">
        <f t="shared" si="12"/>
        <v>69.818181818181827</v>
      </c>
      <c r="Q32" s="38">
        <f t="shared" si="13"/>
        <v>58.18181818181818</v>
      </c>
      <c r="R32" s="38">
        <f t="shared" si="14"/>
        <v>75.739644970414204</v>
      </c>
      <c r="S32" s="39">
        <f t="shared" si="15"/>
        <v>-5.9214631522323842</v>
      </c>
      <c r="T32" s="39">
        <f t="shared" si="16"/>
        <v>-5.9214631522323771</v>
      </c>
      <c r="U32" t="s">
        <v>108</v>
      </c>
      <c r="V32" t="s">
        <v>111</v>
      </c>
      <c r="W32" t="s">
        <v>121</v>
      </c>
      <c r="X32" s="48" t="s">
        <v>305</v>
      </c>
      <c r="Y32" s="41"/>
    </row>
    <row r="33" spans="1:25" ht="15" x14ac:dyDescent="0.25">
      <c r="A33">
        <v>1.94</v>
      </c>
      <c r="B33">
        <v>1.89</v>
      </c>
      <c r="C33" s="29">
        <f t="shared" si="0"/>
        <v>4.4564446626302434E-2</v>
      </c>
      <c r="D33" s="30">
        <f>IF(OR($A33="",$B33=""),"",A33*'MPTO_working_2-way'!$G32)</f>
        <v>2.0264550264550265</v>
      </c>
      <c r="E33" s="32">
        <f>IF(OR($A33="",$B33=""),"",B33*'MPTO_working_2-way'!$G32)</f>
        <v>1.9742268041237114</v>
      </c>
      <c r="F33" s="30">
        <f>IF(OR($A33="",$B33=""),"",'MPTO_working_2-way'!D32)</f>
        <v>2.0276502792678208</v>
      </c>
      <c r="G33" s="32">
        <f>IF(OR($A33="",$B33=""),"",'MPTO_working_2-way'!E32)</f>
        <v>1.9730936877791532</v>
      </c>
      <c r="H33" s="30">
        <f>IF(OR($A33="",$B33=""),"",'OddsRatio_working_2-way'!M32)</f>
        <v>2.0277060743621682</v>
      </c>
      <c r="I33" s="30">
        <f>IF(OR($A33="",$B33=""),"",'OddsRatio_working_2-way'!N32)</f>
        <v>1.9730408576407765</v>
      </c>
      <c r="J33" s="30">
        <f>IF('Log_working_2-way'!$D32="","",A33^('Log_working_2-way'!$D32))</f>
        <v>2.0282558996234914</v>
      </c>
      <c r="K33" s="32">
        <f>IF('Log_working_2-way'!$D32="","",B33^('Log_working_2-way'!$D32))</f>
        <v>1.9725205567658568</v>
      </c>
      <c r="L33" s="37">
        <f t="shared" si="9"/>
        <v>0.49347258485639683</v>
      </c>
      <c r="M33" s="37">
        <f t="shared" si="10"/>
        <v>0.50652741514360311</v>
      </c>
      <c r="N33" s="38">
        <v>129</v>
      </c>
      <c r="O33" s="38">
        <f t="shared" si="11"/>
        <v>62.505154639175259</v>
      </c>
      <c r="P33" s="38">
        <f t="shared" si="12"/>
        <v>60.74603174603174</v>
      </c>
      <c r="Q33" s="38">
        <f t="shared" si="13"/>
        <v>68.253968253968267</v>
      </c>
      <c r="R33" s="38">
        <f t="shared" si="14"/>
        <v>66.494845360824755</v>
      </c>
      <c r="S33" s="39">
        <f t="shared" si="15"/>
        <v>-5.7488136147930078</v>
      </c>
      <c r="T33" s="39">
        <f t="shared" si="16"/>
        <v>-5.7488136147930149</v>
      </c>
      <c r="U33" t="s">
        <v>112</v>
      </c>
      <c r="V33" t="s">
        <v>117</v>
      </c>
      <c r="W33" t="s">
        <v>121</v>
      </c>
      <c r="X33" s="48" t="s">
        <v>305</v>
      </c>
      <c r="Y33" s="41"/>
    </row>
    <row r="34" spans="1:25" ht="15" x14ac:dyDescent="0.25">
      <c r="A34">
        <v>1.94</v>
      </c>
      <c r="B34">
        <v>1.89</v>
      </c>
      <c r="C34" s="29">
        <f t="shared" si="0"/>
        <v>4.4564446626302434E-2</v>
      </c>
      <c r="D34" s="30">
        <f>IF(OR($A34="",$B34=""),"",A34*'MPTO_working_2-way'!$G33)</f>
        <v>2.0264550264550265</v>
      </c>
      <c r="E34" s="32">
        <f>IF(OR($A34="",$B34=""),"",B34*'MPTO_working_2-way'!$G33)</f>
        <v>1.9742268041237114</v>
      </c>
      <c r="F34" s="30">
        <f>IF(OR($A34="",$B34=""),"",'MPTO_working_2-way'!D33)</f>
        <v>2.0276502792678208</v>
      </c>
      <c r="G34" s="32">
        <f>IF(OR($A34="",$B34=""),"",'MPTO_working_2-way'!E33)</f>
        <v>1.9730936877791532</v>
      </c>
      <c r="H34" s="30">
        <f>IF(OR($A34="",$B34=""),"",'OddsRatio_working_2-way'!M33)</f>
        <v>2.0277060743621682</v>
      </c>
      <c r="I34" s="30">
        <f>IF(OR($A34="",$B34=""),"",'OddsRatio_working_2-way'!N33)</f>
        <v>1.9730408576407765</v>
      </c>
      <c r="J34" s="30">
        <f>IF('Log_working_2-way'!$D33="","",A34^('Log_working_2-way'!$D33))</f>
        <v>2.0282558996234914</v>
      </c>
      <c r="K34" s="32">
        <f>IF('Log_working_2-way'!$D33="","",B34^('Log_working_2-way'!$D33))</f>
        <v>1.9725205567658568</v>
      </c>
      <c r="L34" s="37">
        <f t="shared" si="9"/>
        <v>0.49347258485639683</v>
      </c>
      <c r="M34" s="37">
        <f t="shared" si="10"/>
        <v>0.50652741514360311</v>
      </c>
      <c r="N34" s="38">
        <v>130</v>
      </c>
      <c r="O34" s="38">
        <f t="shared" si="11"/>
        <v>62.989690721649488</v>
      </c>
      <c r="P34" s="38">
        <f t="shared" si="12"/>
        <v>61.216931216931222</v>
      </c>
      <c r="Q34" s="38">
        <f t="shared" si="13"/>
        <v>68.783068783068799</v>
      </c>
      <c r="R34" s="38">
        <f t="shared" si="14"/>
        <v>67.010309278350519</v>
      </c>
      <c r="S34" s="39">
        <f t="shared" si="15"/>
        <v>-5.7933780614193111</v>
      </c>
      <c r="T34" s="39">
        <f t="shared" si="16"/>
        <v>-5.7933780614192969</v>
      </c>
      <c r="U34" t="s">
        <v>113</v>
      </c>
      <c r="V34" t="s">
        <v>118</v>
      </c>
      <c r="W34" t="s">
        <v>121</v>
      </c>
      <c r="X34" s="48" t="s">
        <v>305</v>
      </c>
      <c r="Y34" s="41"/>
    </row>
    <row r="35" spans="1:25" ht="15" x14ac:dyDescent="0.25">
      <c r="A35">
        <v>2.0499999999999998</v>
      </c>
      <c r="B35">
        <v>1.79</v>
      </c>
      <c r="C35" s="29">
        <f t="shared" si="0"/>
        <v>4.6464095925875526E-2</v>
      </c>
      <c r="D35" s="30">
        <f>IF(OR($A35="",$B35=""),"",A35*'MPTO_working_2-way'!$G34)</f>
        <v>2.1452513966480447</v>
      </c>
      <c r="E35" s="32">
        <f>IF(OR($A35="",$B35=""),"",B35*'MPTO_working_2-way'!$G34)</f>
        <v>1.8731707317073172</v>
      </c>
      <c r="F35" s="30">
        <f>IF(OR($A35="",$B35=""),"",'MPTO_working_2-way'!D34)</f>
        <v>2.1525150315295498</v>
      </c>
      <c r="G35" s="32">
        <f>IF(OR($A35="",$B35=""),"",'MPTO_working_2-way'!E34)</f>
        <v>1.8676676421936633</v>
      </c>
      <c r="H35" s="30">
        <f>IF(OR($A35="",$B35=""),"",'OddsRatio_working_2-way'!M34)</f>
        <v>2.1528720328165796</v>
      </c>
      <c r="I35" s="30">
        <f>IF(OR($A35="",$B35=""),"",'OddsRatio_working_2-way'!N34)</f>
        <v>1.8673989580239028</v>
      </c>
      <c r="J35" s="30">
        <f>IF('Log_working_2-way'!$D34="","",A35^('Log_working_2-way'!$D34))</f>
        <v>2.1562360266982945</v>
      </c>
      <c r="K35" s="32">
        <f>IF('Log_working_2-way'!$D34="","",B35^('Log_working_2-way'!$D34))</f>
        <v>1.8648753168978718</v>
      </c>
      <c r="L35" s="37">
        <f t="shared" si="9"/>
        <v>0.46614583333333331</v>
      </c>
      <c r="M35" s="37">
        <f t="shared" si="10"/>
        <v>0.53385416666666663</v>
      </c>
      <c r="N35" s="38">
        <v>131</v>
      </c>
      <c r="O35" s="38">
        <f t="shared" si="11"/>
        <v>67.097560975609738</v>
      </c>
      <c r="P35" s="38">
        <f t="shared" si="12"/>
        <v>57.815642458100562</v>
      </c>
      <c r="Q35" s="38">
        <f t="shared" si="13"/>
        <v>73.184357541899431</v>
      </c>
      <c r="R35" s="38">
        <f t="shared" si="14"/>
        <v>63.902439024390247</v>
      </c>
      <c r="S35" s="39">
        <f t="shared" si="15"/>
        <v>-6.0867965662896921</v>
      </c>
      <c r="T35" s="39">
        <f t="shared" si="16"/>
        <v>-6.086796566289685</v>
      </c>
      <c r="U35" t="s">
        <v>115</v>
      </c>
      <c r="V35" t="s">
        <v>104</v>
      </c>
      <c r="W35" t="s">
        <v>121</v>
      </c>
      <c r="X35" s="48" t="s">
        <v>305</v>
      </c>
      <c r="Y35" s="41"/>
    </row>
    <row r="36" spans="1:25" ht="15" x14ac:dyDescent="0.25">
      <c r="A36">
        <v>1.97</v>
      </c>
      <c r="B36">
        <v>1.87</v>
      </c>
      <c r="C36" s="29">
        <f t="shared" si="0"/>
        <v>4.2373571486739481E-2</v>
      </c>
      <c r="D36" s="30">
        <f>IF(OR($A36="",$B36=""),"",A36*'MPTO_working_2-way'!$G35)</f>
        <v>2.0534759358288768</v>
      </c>
      <c r="E36" s="32">
        <f>IF(OR($A36="",$B36=""),"",B36*'MPTO_working_2-way'!$G35)</f>
        <v>1.9492385786802029</v>
      </c>
      <c r="F36" s="30">
        <f>IF(OR($A36="",$B36=""),"",'MPTO_working_2-way'!D35)</f>
        <v>2.0558051284913081</v>
      </c>
      <c r="G36" s="32">
        <f>IF(OR($A36="",$B36=""),"",'MPTO_working_2-way'!E35)</f>
        <v>1.9471444805623825</v>
      </c>
      <c r="H36" s="30">
        <f>IF(OR($A36="",$B36=""),"",'OddsRatio_working_2-way'!M35)</f>
        <v>2.0559083903140616</v>
      </c>
      <c r="I36" s="30">
        <f>IF(OR($A36="",$B36=""),"",'OddsRatio_working_2-way'!N35)</f>
        <v>1.9470518552301377</v>
      </c>
      <c r="J36" s="30">
        <f>IF('Log_working_2-way'!$D35="","",A36^('Log_working_2-way'!$D35))</f>
        <v>2.0569787979748906</v>
      </c>
      <c r="K36" s="32">
        <f>IF('Log_working_2-way'!$D35="","",B36^('Log_working_2-way'!$D35))</f>
        <v>1.9460927711281228</v>
      </c>
      <c r="L36" s="37">
        <f t="shared" si="9"/>
        <v>0.48697916666666674</v>
      </c>
      <c r="M36" s="37">
        <f t="shared" si="10"/>
        <v>0.51302083333333337</v>
      </c>
      <c r="N36" s="38">
        <v>132</v>
      </c>
      <c r="O36" s="38">
        <f t="shared" si="11"/>
        <v>64.994923857868031</v>
      </c>
      <c r="P36" s="38">
        <f t="shared" si="12"/>
        <v>61.411764705882348</v>
      </c>
      <c r="Q36" s="38">
        <f t="shared" si="13"/>
        <v>70.588235294117638</v>
      </c>
      <c r="R36" s="38">
        <f t="shared" si="14"/>
        <v>67.005076142131969</v>
      </c>
      <c r="S36" s="39">
        <f t="shared" si="15"/>
        <v>-5.593311436249607</v>
      </c>
      <c r="T36" s="39">
        <f t="shared" si="16"/>
        <v>-5.5933114362496212</v>
      </c>
      <c r="U36" t="s">
        <v>116</v>
      </c>
      <c r="V36" t="s">
        <v>109</v>
      </c>
      <c r="W36" t="s">
        <v>121</v>
      </c>
      <c r="X36" s="48" t="s">
        <v>305</v>
      </c>
      <c r="Y36" s="41"/>
    </row>
    <row r="37" spans="1:25" ht="15" x14ac:dyDescent="0.25">
      <c r="A37">
        <v>1.87</v>
      </c>
      <c r="B37">
        <v>1.97</v>
      </c>
      <c r="C37" s="29">
        <f t="shared" si="0"/>
        <v>4.2373571486739481E-2</v>
      </c>
      <c r="D37" s="30">
        <f>IF(OR($A37="",$B37=""),"",A37*'MPTO_working_2-way'!$G36)</f>
        <v>1.9492385786802029</v>
      </c>
      <c r="E37" s="32">
        <f>IF(OR($A37="",$B37=""),"",B37*'MPTO_working_2-way'!$G36)</f>
        <v>2.0534759358288768</v>
      </c>
      <c r="F37" s="30">
        <f>IF(OR($A37="",$B37=""),"",'MPTO_working_2-way'!D36)</f>
        <v>1.9471444805623825</v>
      </c>
      <c r="G37" s="32">
        <f>IF(OR($A37="",$B37=""),"",'MPTO_working_2-way'!E36)</f>
        <v>2.0558051284913081</v>
      </c>
      <c r="H37" s="30">
        <f>IF(OR($A37="",$B37=""),"",'OddsRatio_working_2-way'!M36)</f>
        <v>1.9470518552301377</v>
      </c>
      <c r="I37" s="30">
        <f>IF(OR($A37="",$B37=""),"",'OddsRatio_working_2-way'!N36)</f>
        <v>2.0559083903140616</v>
      </c>
      <c r="J37" s="30">
        <f>IF('Log_working_2-way'!$D36="","",A37^('Log_working_2-way'!$D36))</f>
        <v>1.9460927711281228</v>
      </c>
      <c r="K37" s="32">
        <f>IF('Log_working_2-way'!$D36="","",B37^('Log_working_2-way'!$D36))</f>
        <v>2.0569787979748906</v>
      </c>
      <c r="L37" s="37">
        <f t="shared" si="9"/>
        <v>0.51302083333333337</v>
      </c>
      <c r="M37" s="37">
        <f t="shared" si="10"/>
        <v>0.48697916666666674</v>
      </c>
      <c r="N37" s="38">
        <v>133</v>
      </c>
      <c r="O37" s="38">
        <f t="shared" si="11"/>
        <v>61.877005347593581</v>
      </c>
      <c r="P37" s="38">
        <f t="shared" si="12"/>
        <v>65.487309644670049</v>
      </c>
      <c r="Q37" s="38">
        <f t="shared" si="13"/>
        <v>67.512690355329951</v>
      </c>
      <c r="R37" s="38">
        <f t="shared" si="14"/>
        <v>71.122994652406405</v>
      </c>
      <c r="S37" s="39">
        <f t="shared" si="15"/>
        <v>-5.6356850077363703</v>
      </c>
      <c r="T37" s="39">
        <f t="shared" si="16"/>
        <v>-5.6356850077363561</v>
      </c>
      <c r="U37" t="s">
        <v>119</v>
      </c>
      <c r="V37" t="s">
        <v>107</v>
      </c>
      <c r="W37" t="s">
        <v>121</v>
      </c>
      <c r="X37" s="48" t="s">
        <v>305</v>
      </c>
      <c r="Y37" s="41"/>
    </row>
    <row r="38" spans="1:25" ht="15" x14ac:dyDescent="0.25">
      <c r="A38">
        <v>2.44</v>
      </c>
      <c r="B38">
        <v>1.57</v>
      </c>
      <c r="C38" s="29">
        <f t="shared" si="0"/>
        <v>4.6778740733006252E-2</v>
      </c>
      <c r="D38" s="30">
        <f>IF(OR($A38="",$B38=""),"",A38*'MPTO_working_2-way'!$G37)</f>
        <v>2.5541401273885351</v>
      </c>
      <c r="E38" s="32">
        <f>IF(OR($A38="",$B38=""),"",B38*'MPTO_working_2-way'!$G37)</f>
        <v>1.6434426229508199</v>
      </c>
      <c r="F38" s="30">
        <f>IF(OR($A38="",$B38=""),"",'MPTO_working_2-way'!D37)</f>
        <v>2.5876790056741421</v>
      </c>
      <c r="G38" s="32">
        <f>IF(OR($A38="",$B38=""),"",'MPTO_working_2-way'!E37)</f>
        <v>1.6298502382573181</v>
      </c>
      <c r="H38" s="30">
        <f>IF(OR($A38="",$B38=""),"",'OddsRatio_working_2-way'!M37)</f>
        <v>2.5894388284780527</v>
      </c>
      <c r="I38" s="30">
        <f>IF(OR($A38="",$B38=""),"",'OddsRatio_working_2-way'!N37)</f>
        <v>1.6291528696058957</v>
      </c>
      <c r="J38" s="30">
        <f>IF('Log_working_2-way'!$D37="","",A38^('Log_working_2-way'!$D37))</f>
        <v>2.6053313936761384</v>
      </c>
      <c r="K38" s="32">
        <f>IF('Log_working_2-way'!$D37="","",B38^('Log_working_2-way'!$D37))</f>
        <v>1.6229243406925202</v>
      </c>
      <c r="L38" s="37">
        <f t="shared" si="9"/>
        <v>0.39152119700748128</v>
      </c>
      <c r="M38" s="37">
        <f t="shared" si="10"/>
        <v>0.60847880299251866</v>
      </c>
      <c r="N38" s="38">
        <v>134</v>
      </c>
      <c r="O38" s="38">
        <f t="shared" si="11"/>
        <v>79.081967213114751</v>
      </c>
      <c r="P38" s="38">
        <f t="shared" si="12"/>
        <v>48.649681528662413</v>
      </c>
      <c r="Q38" s="38">
        <f t="shared" si="13"/>
        <v>85.350318471337573</v>
      </c>
      <c r="R38" s="38">
        <f t="shared" si="14"/>
        <v>54.918032786885249</v>
      </c>
      <c r="S38" s="39">
        <f t="shared" si="15"/>
        <v>-6.2683512582228218</v>
      </c>
      <c r="T38" s="39">
        <f t="shared" si="16"/>
        <v>-6.268351258222836</v>
      </c>
      <c r="U38" t="s">
        <v>157</v>
      </c>
      <c r="V38" t="s">
        <v>158</v>
      </c>
      <c r="W38" t="s">
        <v>313</v>
      </c>
      <c r="X38" s="48" t="s">
        <v>305</v>
      </c>
      <c r="Y38" s="41"/>
    </row>
    <row r="39" spans="1:25" ht="15" x14ac:dyDescent="0.25">
      <c r="A39">
        <v>2.2000000000000002</v>
      </c>
      <c r="B39">
        <v>1.68</v>
      </c>
      <c r="C39" s="29">
        <f t="shared" si="0"/>
        <v>4.9783549783549708E-2</v>
      </c>
      <c r="D39" s="30">
        <f>IF(OR($A39="",$B39=""),"",A39*'MPTO_working_2-way'!$G38)</f>
        <v>2.3095238095238098</v>
      </c>
      <c r="E39" s="32">
        <f>IF(OR($A39="",$B39=""),"",B39*'MPTO_working_2-way'!$G38)</f>
        <v>1.7636363636363634</v>
      </c>
      <c r="F39" s="30">
        <f>IF(OR($A39="",$B39=""),"",'MPTO_working_2-way'!D38)</f>
        <v>2.327455919395466</v>
      </c>
      <c r="G39" s="32">
        <f>IF(OR($A39="",$B39=""),"",'MPTO_working_2-way'!E38)</f>
        <v>1.7533206831119543</v>
      </c>
      <c r="H39" s="30">
        <f>IF(OR($A39="",$B39=""),"",'OddsRatio_working_2-way'!M38)</f>
        <v>2.3284223283101424</v>
      </c>
      <c r="I39" s="30">
        <f>IF(OR($A39="",$B39=""),"",'OddsRatio_working_2-way'!N38)</f>
        <v>1.7527726527090808</v>
      </c>
      <c r="J39" s="30">
        <f>IF('Log_working_2-way'!$D38="","",A39^('Log_working_2-way'!$D38))</f>
        <v>2.3368281041445402</v>
      </c>
      <c r="K39" s="32">
        <f>IF('Log_working_2-way'!$D38="","",B39^('Log_working_2-way'!$D38))</f>
        <v>1.7480393304857011</v>
      </c>
      <c r="L39" s="37">
        <f t="shared" si="9"/>
        <v>0.43298969072164945</v>
      </c>
      <c r="M39" s="37">
        <f t="shared" si="10"/>
        <v>0.56701030927835061</v>
      </c>
      <c r="N39" s="38">
        <v>135</v>
      </c>
      <c r="O39" s="38">
        <f t="shared" si="11"/>
        <v>73.63636363636364</v>
      </c>
      <c r="P39" s="38">
        <f t="shared" si="12"/>
        <v>54.642857142857132</v>
      </c>
      <c r="Q39" s="38">
        <f t="shared" si="13"/>
        <v>80.357142857142861</v>
      </c>
      <c r="R39" s="38">
        <f t="shared" si="14"/>
        <v>61.36363636363636</v>
      </c>
      <c r="S39" s="39">
        <f t="shared" si="15"/>
        <v>-6.720779220779221</v>
      </c>
      <c r="T39" s="39">
        <f t="shared" si="16"/>
        <v>-6.7207792207792281</v>
      </c>
      <c r="U39" t="s">
        <v>159</v>
      </c>
      <c r="V39" t="s">
        <v>160</v>
      </c>
      <c r="W39" t="s">
        <v>313</v>
      </c>
      <c r="X39" s="48" t="s">
        <v>305</v>
      </c>
      <c r="Y39" s="41"/>
    </row>
    <row r="40" spans="1:25" ht="15" x14ac:dyDescent="0.25">
      <c r="A40">
        <v>1.78</v>
      </c>
      <c r="B40">
        <v>2.14</v>
      </c>
      <c r="C40" s="29">
        <f t="shared" si="0"/>
        <v>2.908747243515708E-2</v>
      </c>
      <c r="D40" s="30">
        <f>IF(OR($A40="",$B40=""),"",A40*'MPTO_working_2-way'!$G39)</f>
        <v>1.8317757009345796</v>
      </c>
      <c r="E40" s="32">
        <f>IF(OR($A40="",$B40=""),"",B40*'MPTO_working_2-way'!$G39)</f>
        <v>2.2022471910112364</v>
      </c>
      <c r="F40" s="30">
        <f>IF(OR($A40="",$B40=""),"",'MPTO_working_2-way'!D39)</f>
        <v>1.8273049985608751</v>
      </c>
      <c r="G40" s="32">
        <f>IF(OR($A40="",$B40=""),"",'MPTO_working_2-way'!E39)</f>
        <v>2.2087440565928333</v>
      </c>
      <c r="H40" s="30">
        <f>IF(OR($A40="",$B40=""),"",'OddsRatio_working_2-way'!M39)</f>
        <v>1.8271701918685113</v>
      </c>
      <c r="I40" s="30">
        <f>IF(OR($A40="",$B40=""),"",'OddsRatio_working_2-way'!N39)</f>
        <v>2.2089410496539781</v>
      </c>
      <c r="J40" s="30">
        <f>IF('Log_working_2-way'!$D39="","",A40^('Log_working_2-way'!$D39))</f>
        <v>1.8251471689098502</v>
      </c>
      <c r="K40" s="32">
        <f>IF('Log_working_2-way'!$D39="","",B40^('Log_working_2-way'!$D39))</f>
        <v>2.2119050245559748</v>
      </c>
      <c r="L40" s="37">
        <f t="shared" si="9"/>
        <v>0.54591836734693866</v>
      </c>
      <c r="M40" s="37">
        <f t="shared" si="10"/>
        <v>0.45408163265306112</v>
      </c>
      <c r="N40" s="38">
        <v>136</v>
      </c>
      <c r="O40" s="38">
        <f t="shared" si="11"/>
        <v>59.595505617977537</v>
      </c>
      <c r="P40" s="38">
        <f t="shared" si="12"/>
        <v>72.448598130841134</v>
      </c>
      <c r="Q40" s="38">
        <f t="shared" si="13"/>
        <v>63.55140186915888</v>
      </c>
      <c r="R40" s="38">
        <f t="shared" si="14"/>
        <v>76.404494382022477</v>
      </c>
      <c r="S40" s="39">
        <f t="shared" si="15"/>
        <v>-3.9558962511813434</v>
      </c>
      <c r="T40" s="39">
        <f t="shared" si="16"/>
        <v>-3.9558962511813434</v>
      </c>
      <c r="U40" t="s">
        <v>161</v>
      </c>
      <c r="V40" t="s">
        <v>162</v>
      </c>
      <c r="W40" t="s">
        <v>314</v>
      </c>
      <c r="X40" s="48" t="s">
        <v>305</v>
      </c>
      <c r="Y40" s="41"/>
    </row>
    <row r="41" spans="1:25" s="35" customFormat="1" ht="15" x14ac:dyDescent="0.25">
      <c r="A41">
        <v>2.0099999999999998</v>
      </c>
      <c r="B41">
        <v>1.9</v>
      </c>
      <c r="C41" s="29">
        <f t="shared" si="0"/>
        <v>2.3828227284629522E-2</v>
      </c>
      <c r="D41" s="30">
        <f>IF(OR($A41="",$B41=""),"",A41*'MPTO_working_2-way'!$G40)</f>
        <v>2.0578947368421052</v>
      </c>
      <c r="E41" s="32">
        <f>IF(OR($A41="",$B41=""),"",B41*'MPTO_working_2-way'!$G40)</f>
        <v>1.9452736318407959</v>
      </c>
      <c r="F41" s="30">
        <f>IF(OR($A41="",$B41=""),"",'MPTO_working_2-way'!D40)</f>
        <v>2.05931517929361</v>
      </c>
      <c r="G41" s="32">
        <f>IF(OR($A41="",$B41=""),"",'MPTO_working_2-way'!E40)</f>
        <v>1.9440061084245355</v>
      </c>
      <c r="H41" s="30">
        <f>IF(OR($A41="",$B41=""),"",'OddsRatio_working_2-way'!M40)</f>
        <v>2.0593499054713802</v>
      </c>
      <c r="I41" s="30">
        <f>IF(OR($A41="",$B41=""),"",'OddsRatio_working_2-way'!N40)</f>
        <v>1.9439751632913294</v>
      </c>
      <c r="J41" s="30">
        <f>IF('Log_working_2-way'!$D40="","",A41^('Log_working_2-way'!$D40))</f>
        <v>2.0599919987911819</v>
      </c>
      <c r="K41" s="32">
        <f>IF('Log_working_2-way'!$D40="","",B41^('Log_working_2-way'!$D40))</f>
        <v>1.9434033475162076</v>
      </c>
      <c r="L41" s="37">
        <f t="shared" si="9"/>
        <v>0.48593350383631717</v>
      </c>
      <c r="M41" s="37">
        <f t="shared" si="10"/>
        <v>0.51406649616368294</v>
      </c>
      <c r="N41" s="38">
        <v>137</v>
      </c>
      <c r="O41" s="38">
        <f t="shared" si="11"/>
        <v>68.84079601990048</v>
      </c>
      <c r="P41" s="38">
        <f t="shared" si="12"/>
        <v>64.89473684210526</v>
      </c>
      <c r="Q41" s="38">
        <f t="shared" si="13"/>
        <v>72.10526315789474</v>
      </c>
      <c r="R41" s="38">
        <f t="shared" si="14"/>
        <v>68.159203980099505</v>
      </c>
      <c r="S41" s="39">
        <f t="shared" si="15"/>
        <v>-3.2644671379942594</v>
      </c>
      <c r="T41" s="39">
        <f t="shared" si="16"/>
        <v>-3.2644671379942451</v>
      </c>
      <c r="U41" t="s">
        <v>163</v>
      </c>
      <c r="V41" t="s">
        <v>164</v>
      </c>
      <c r="W41" t="s">
        <v>314</v>
      </c>
      <c r="X41" s="48" t="s">
        <v>305</v>
      </c>
      <c r="Y41" s="41"/>
    </row>
    <row r="42" spans="1:25" ht="15" x14ac:dyDescent="0.25">
      <c r="A42">
        <v>1.69</v>
      </c>
      <c r="B42">
        <v>2.29</v>
      </c>
      <c r="C42" s="29">
        <f t="shared" si="0"/>
        <v>2.8397199038784571E-2</v>
      </c>
      <c r="D42" s="30">
        <f>IF(OR($A42="",$B42=""),"",A42*'MPTO_working_2-way'!$G41)</f>
        <v>1.7379912663755459</v>
      </c>
      <c r="E42" s="32">
        <f>IF(OR($A42="",$B42=""),"",B42*'MPTO_working_2-way'!$G41)</f>
        <v>2.3550295857988166</v>
      </c>
      <c r="F42" s="30">
        <f>IF(OR($A42="",$B42=""),"",'MPTO_working_2-way'!D41)</f>
        <v>1.7315496297621977</v>
      </c>
      <c r="G42" s="32">
        <f>IF(OR($A42="",$B42=""),"",'MPTO_working_2-way'!E41)</f>
        <v>2.3669612550074923</v>
      </c>
      <c r="H42" s="30">
        <f>IF(OR($A42="",$B42=""),"",'OddsRatio_working_2-way'!M41)</f>
        <v>1.7313574508612271</v>
      </c>
      <c r="I42" s="30">
        <f>IF(OR($A42="",$B42=""),"",'OddsRatio_working_2-way'!N41)</f>
        <v>2.3673204516101207</v>
      </c>
      <c r="J42" s="30">
        <f>IF('Log_working_2-way'!$D41="","",A42^('Log_working_2-way'!$D41))</f>
        <v>1.7284425512400656</v>
      </c>
      <c r="K42" s="32">
        <f>IF('Log_working_2-way'!$D41="","",B42^('Log_working_2-way'!$D41))</f>
        <v>2.372791853383128</v>
      </c>
      <c r="L42" s="37">
        <f t="shared" si="9"/>
        <v>0.57537688442211055</v>
      </c>
      <c r="M42" s="37">
        <f t="shared" si="10"/>
        <v>0.42462311557788945</v>
      </c>
      <c r="N42" s="38">
        <v>138</v>
      </c>
      <c r="O42" s="38">
        <f t="shared" si="11"/>
        <v>56.34319526627219</v>
      </c>
      <c r="P42" s="38">
        <f t="shared" si="12"/>
        <v>77.737991266375545</v>
      </c>
      <c r="Q42" s="38">
        <f t="shared" si="13"/>
        <v>60.262008733624455</v>
      </c>
      <c r="R42" s="38">
        <f t="shared" si="14"/>
        <v>81.65680473372781</v>
      </c>
      <c r="S42" s="39">
        <f t="shared" si="15"/>
        <v>-3.9188134673522654</v>
      </c>
      <c r="T42" s="39">
        <f t="shared" si="16"/>
        <v>-3.9188134673522654</v>
      </c>
      <c r="U42" t="s">
        <v>165</v>
      </c>
      <c r="V42" t="s">
        <v>166</v>
      </c>
      <c r="W42" t="s">
        <v>314</v>
      </c>
      <c r="X42" s="48" t="s">
        <v>305</v>
      </c>
      <c r="Y42" s="41"/>
    </row>
    <row r="43" spans="1:25" ht="15" x14ac:dyDescent="0.25">
      <c r="A43">
        <v>1.79</v>
      </c>
      <c r="B43">
        <v>2.11</v>
      </c>
      <c r="C43" s="29">
        <f t="shared" si="0"/>
        <v>3.2592867166194583E-2</v>
      </c>
      <c r="D43" s="30">
        <f>IF(OR($A43="",$B43=""),"",A43*'MPTO_working_2-way'!$G42)</f>
        <v>1.8483412322274884</v>
      </c>
      <c r="E43" s="32">
        <f>IF(OR($A43="",$B43=""),"",B43*'MPTO_working_2-way'!$G42)</f>
        <v>2.1787709497206706</v>
      </c>
      <c r="F43" s="30">
        <f>IF(OR($A43="",$B43=""),"",'MPTO_working_2-way'!D42)</f>
        <v>1.8437843247333352</v>
      </c>
      <c r="G43" s="32">
        <f>IF(OR($A43="",$B43=""),"",'MPTO_working_2-way'!E42)</f>
        <v>2.1851369724319478</v>
      </c>
      <c r="H43" s="30">
        <f>IF(OR($A43="",$B43=""),"",'OddsRatio_working_2-way'!M42)</f>
        <v>1.8436300798997822</v>
      </c>
      <c r="I43" s="30">
        <f>IF(OR($A43="",$B43=""),"",'OddsRatio_working_2-way'!N42)</f>
        <v>2.1853536565680476</v>
      </c>
      <c r="J43" s="30">
        <f>IF('Log_working_2-way'!$D42="","",A43^('Log_working_2-way'!$D42))</f>
        <v>1.8415626408173078</v>
      </c>
      <c r="K43" s="32">
        <f>IF('Log_working_2-way'!$D42="","",B43^('Log_working_2-way'!$D42))</f>
        <v>2.1882656756587764</v>
      </c>
      <c r="L43" s="37">
        <f t="shared" si="9"/>
        <v>0.54102564102564099</v>
      </c>
      <c r="M43" s="37">
        <f t="shared" si="10"/>
        <v>0.4589743589743589</v>
      </c>
      <c r="N43" s="38">
        <v>139</v>
      </c>
      <c r="O43" s="38">
        <f t="shared" si="11"/>
        <v>61.346368715083798</v>
      </c>
      <c r="P43" s="38">
        <f t="shared" si="12"/>
        <v>73.123222748815152</v>
      </c>
      <c r="Q43" s="38">
        <f t="shared" si="13"/>
        <v>65.876777251184834</v>
      </c>
      <c r="R43" s="38">
        <f t="shared" si="14"/>
        <v>77.653631284916202</v>
      </c>
      <c r="S43" s="39">
        <f t="shared" si="15"/>
        <v>-4.5304085361010351</v>
      </c>
      <c r="T43" s="39">
        <f t="shared" si="16"/>
        <v>-4.5304085361010493</v>
      </c>
      <c r="U43" t="s">
        <v>167</v>
      </c>
      <c r="V43" t="s">
        <v>168</v>
      </c>
      <c r="W43" t="s">
        <v>309</v>
      </c>
      <c r="X43" s="48" t="s">
        <v>305</v>
      </c>
      <c r="Y43" s="41"/>
    </row>
    <row r="44" spans="1:25" ht="15" x14ac:dyDescent="0.25">
      <c r="A44">
        <v>1.64</v>
      </c>
      <c r="B44">
        <v>2.36</v>
      </c>
      <c r="C44" s="29">
        <f t="shared" si="0"/>
        <v>3.3484911120297722E-2</v>
      </c>
      <c r="D44" s="30">
        <f>IF(OR($A44="",$B44=""),"",A44*'MPTO_working_2-way'!$G43)</f>
        <v>1.6949152542372881</v>
      </c>
      <c r="E44" s="32">
        <f>IF(OR($A44="",$B44=""),"",B44*'MPTO_working_2-way'!$G43)</f>
        <v>2.4390243902439024</v>
      </c>
      <c r="F44" s="30">
        <f>IF(OR($A44="",$B44=""),"",'MPTO_working_2-way'!D43)</f>
        <v>1.6863018473335656</v>
      </c>
      <c r="G44" s="32">
        <f>IF(OR($A44="",$B44=""),"",'MPTO_working_2-way'!E43)</f>
        <v>2.4570848146267141</v>
      </c>
      <c r="H44" s="30">
        <f>IF(OR($A44="",$B44=""),"",'OddsRatio_working_2-way'!M43)</f>
        <v>1.6859943405700353</v>
      </c>
      <c r="I44" s="30">
        <f>IF(OR($A44="",$B44=""),"",'OddsRatio_working_2-way'!N43)</f>
        <v>2.4577379737113252</v>
      </c>
      <c r="J44" s="30">
        <f>IF('Log_working_2-way'!$D43="","",A44^('Log_working_2-way'!$D43))</f>
        <v>1.6820816748919711</v>
      </c>
      <c r="K44" s="32">
        <f>IF('Log_working_2-way'!$D43="","",B44^('Log_working_2-way'!$D43))</f>
        <v>2.4661000827478752</v>
      </c>
      <c r="L44" s="37">
        <f t="shared" si="9"/>
        <v>0.59000000000000008</v>
      </c>
      <c r="M44" s="37">
        <f t="shared" si="10"/>
        <v>0.41000000000000003</v>
      </c>
      <c r="N44" s="38">
        <v>140</v>
      </c>
      <c r="O44" s="38">
        <f t="shared" si="11"/>
        <v>54.634146341463413</v>
      </c>
      <c r="P44" s="38">
        <f t="shared" si="12"/>
        <v>80.677966101694906</v>
      </c>
      <c r="Q44" s="38">
        <f t="shared" si="13"/>
        <v>59.322033898305087</v>
      </c>
      <c r="R44" s="38">
        <f t="shared" si="14"/>
        <v>85.365853658536579</v>
      </c>
      <c r="S44" s="39">
        <f t="shared" si="15"/>
        <v>-4.6878875568416731</v>
      </c>
      <c r="T44" s="39">
        <f t="shared" si="16"/>
        <v>-4.6878875568416731</v>
      </c>
      <c r="U44" t="s">
        <v>169</v>
      </c>
      <c r="V44" t="s">
        <v>170</v>
      </c>
      <c r="W44" t="s">
        <v>309</v>
      </c>
      <c r="X44" s="48" t="s">
        <v>305</v>
      </c>
      <c r="Y44" s="41"/>
    </row>
    <row r="45" spans="1:25" ht="15" x14ac:dyDescent="0.25">
      <c r="A45">
        <v>1.81</v>
      </c>
      <c r="B45">
        <v>2.09</v>
      </c>
      <c r="C45" s="29">
        <f t="shared" si="0"/>
        <v>3.0955087366835166E-2</v>
      </c>
      <c r="D45" s="30">
        <f>IF(OR($A45="",$B45=""),"",A45*'MPTO_working_2-way'!$G44)</f>
        <v>1.8660287081339717</v>
      </c>
      <c r="E45" s="32">
        <f>IF(OR($A45="",$B45=""),"",B45*'MPTO_working_2-way'!$G44)</f>
        <v>2.1546961325966851</v>
      </c>
      <c r="F45" s="30">
        <f>IF(OR($A45="",$B45=""),"",'MPTO_working_2-way'!D44)</f>
        <v>1.8621674173619833</v>
      </c>
      <c r="G45" s="32">
        <f>IF(OR($A45="",$B45=""),"",'MPTO_working_2-way'!E44)</f>
        <v>2.159867538325388</v>
      </c>
      <c r="H45" s="30">
        <f>IF(OR($A45="",$B45=""),"",'OddsRatio_working_2-way'!M44)</f>
        <v>1.8620436566990362</v>
      </c>
      <c r="I45" s="30">
        <f>IF(OR($A45="",$B45=""),"",'OddsRatio_working_2-way'!N44)</f>
        <v>2.1600340565456171</v>
      </c>
      <c r="J45" s="30">
        <f>IF('Log_working_2-way'!$D44="","",A45^('Log_working_2-way'!$D44))</f>
        <v>1.8602936584659731</v>
      </c>
      <c r="K45" s="32">
        <f>IF('Log_working_2-way'!$D44="","",B45^('Log_working_2-way'!$D44))</f>
        <v>2.1623937828196005</v>
      </c>
      <c r="L45" s="37">
        <f t="shared" si="9"/>
        <v>0.53589743589743577</v>
      </c>
      <c r="M45" s="37">
        <f t="shared" si="10"/>
        <v>0.46410256410256412</v>
      </c>
      <c r="N45" s="38">
        <v>141</v>
      </c>
      <c r="O45" s="38">
        <f t="shared" si="11"/>
        <v>63.099447513812166</v>
      </c>
      <c r="P45" s="38">
        <f t="shared" si="12"/>
        <v>73.535885167464116</v>
      </c>
      <c r="Q45" s="38">
        <f t="shared" si="13"/>
        <v>67.464114832535898</v>
      </c>
      <c r="R45" s="38">
        <f t="shared" si="14"/>
        <v>77.900552486187848</v>
      </c>
      <c r="S45" s="39">
        <f t="shared" si="15"/>
        <v>-4.3646673187237326</v>
      </c>
      <c r="T45" s="39">
        <f t="shared" si="16"/>
        <v>-4.3646673187237326</v>
      </c>
      <c r="U45" t="s">
        <v>171</v>
      </c>
      <c r="V45" t="s">
        <v>172</v>
      </c>
      <c r="W45" t="s">
        <v>309</v>
      </c>
      <c r="X45" s="48" t="s">
        <v>305</v>
      </c>
      <c r="Y45" s="41"/>
    </row>
    <row r="46" spans="1:25" s="35" customFormat="1" ht="15" x14ac:dyDescent="0.25">
      <c r="A46">
        <v>1.5</v>
      </c>
      <c r="B46">
        <v>2.65</v>
      </c>
      <c r="C46" s="29">
        <f t="shared" si="0"/>
        <v>4.4025157232704393E-2</v>
      </c>
      <c r="D46" s="30">
        <f>IF(OR($A46="",$B46=""),"",A46*'MPTO_working_2-way'!$G45)</f>
        <v>1.5660377358490565</v>
      </c>
      <c r="E46" s="32">
        <f>IF(OR($A46="",$B46=""),"",B46*'MPTO_working_2-way'!$G45)</f>
        <v>2.7666666666666666</v>
      </c>
      <c r="F46" s="30">
        <f>IF(OR($A46="",$B46=""),"",'MPTO_working_2-way'!D45)</f>
        <v>1.5512195121951218</v>
      </c>
      <c r="G46" s="32">
        <f>IF(OR($A46="",$B46=""),"",'MPTO_working_2-way'!E45)</f>
        <v>2.8141592920353982</v>
      </c>
      <c r="H46" s="30">
        <f>IF(OR($A46="",$B46=""),"",'OddsRatio_working_2-way'!M45)</f>
        <v>1.5504818825631808</v>
      </c>
      <c r="I46" s="30">
        <f>IF(OR($A46="",$B46=""),"",'OddsRatio_working_2-way'!N45)</f>
        <v>2.8165902124584949</v>
      </c>
      <c r="J46" s="30">
        <f>IF('Log_working_2-way'!$D45="","",A46^('Log_working_2-way'!$D45))</f>
        <v>1.5436843776258462</v>
      </c>
      <c r="K46" s="32">
        <f>IF('Log_working_2-way'!$D45="","",B46^('Log_working_2-way'!$D45))</f>
        <v>2.8393024356620948</v>
      </c>
      <c r="L46" s="37">
        <f t="shared" si="9"/>
        <v>0.63855421686746994</v>
      </c>
      <c r="M46" s="37">
        <f t="shared" si="10"/>
        <v>0.36144578313253012</v>
      </c>
      <c r="N46" s="38">
        <v>142</v>
      </c>
      <c r="O46" s="38">
        <f t="shared" si="11"/>
        <v>47.333333333333329</v>
      </c>
      <c r="P46" s="38">
        <f t="shared" si="12"/>
        <v>88.415094339622655</v>
      </c>
      <c r="Q46" s="38">
        <f t="shared" si="13"/>
        <v>53.584905660377359</v>
      </c>
      <c r="R46" s="38">
        <f t="shared" si="14"/>
        <v>94.666666666666657</v>
      </c>
      <c r="S46" s="39">
        <f t="shared" si="15"/>
        <v>-6.2515723270440304</v>
      </c>
      <c r="T46" s="39">
        <f t="shared" si="16"/>
        <v>-6.251572327044002</v>
      </c>
      <c r="U46" t="s">
        <v>173</v>
      </c>
      <c r="V46" t="s">
        <v>174</v>
      </c>
      <c r="W46" t="s">
        <v>309</v>
      </c>
      <c r="X46" s="48" t="s">
        <v>305</v>
      </c>
      <c r="Y46" s="41"/>
    </row>
    <row r="47" spans="1:25" ht="15" x14ac:dyDescent="0.25">
      <c r="A47">
        <v>2.13</v>
      </c>
      <c r="B47">
        <v>1.77</v>
      </c>
      <c r="C47" s="29">
        <f t="shared" si="0"/>
        <v>3.4455319487546765E-2</v>
      </c>
      <c r="D47" s="30">
        <f>IF(OR($A47="",$B47=""),"",A47*'MPTO_working_2-way'!$G46)</f>
        <v>2.2033898305084745</v>
      </c>
      <c r="E47" s="32">
        <f>IF(OR($A47="",$B47=""),"",B47*'MPTO_working_2-way'!$G46)</f>
        <v>1.8309859154929577</v>
      </c>
      <c r="F47" s="30">
        <f>IF(OR($A47="",$B47=""),"",'MPTO_working_2-way'!D46)</f>
        <v>2.2111375032990233</v>
      </c>
      <c r="G47" s="32">
        <f>IF(OR($A47="",$B47=""),"",'MPTO_working_2-way'!E46)</f>
        <v>1.8256700806275876</v>
      </c>
      <c r="H47" s="30">
        <f>IF(OR($A47="",$B47=""),"",'OddsRatio_working_2-way'!M46)</f>
        <v>2.2114175446692466</v>
      </c>
      <c r="I47" s="30">
        <f>IF(OR($A47="",$B47=""),"",'OddsRatio_working_2-way'!N46)</f>
        <v>1.8254792118542653</v>
      </c>
      <c r="J47" s="30">
        <f>IF('Log_working_2-way'!$D46="","",A47^('Log_working_2-way'!$D46))</f>
        <v>2.2149715784230573</v>
      </c>
      <c r="K47" s="32">
        <f>IF('Log_working_2-way'!$D46="","",B47^('Log_working_2-way'!$D46))</f>
        <v>1.8230645208160881</v>
      </c>
      <c r="L47" s="37">
        <f t="shared" si="9"/>
        <v>0.45384615384615384</v>
      </c>
      <c r="M47" s="37">
        <f t="shared" si="10"/>
        <v>0.5461538461538461</v>
      </c>
      <c r="N47" s="38">
        <v>143</v>
      </c>
      <c r="O47" s="38">
        <f t="shared" si="11"/>
        <v>75.863849765258209</v>
      </c>
      <c r="P47" s="38">
        <f t="shared" si="12"/>
        <v>62.209039548022609</v>
      </c>
      <c r="Q47" s="38">
        <f t="shared" si="13"/>
        <v>80.790960451977398</v>
      </c>
      <c r="R47" s="38">
        <f t="shared" si="14"/>
        <v>67.136150234741791</v>
      </c>
      <c r="S47" s="39">
        <f t="shared" si="15"/>
        <v>-4.9271106867191889</v>
      </c>
      <c r="T47" s="39">
        <f t="shared" si="16"/>
        <v>-4.9271106867191818</v>
      </c>
      <c r="U47" t="s">
        <v>175</v>
      </c>
      <c r="V47" t="s">
        <v>176</v>
      </c>
      <c r="W47" t="s">
        <v>310</v>
      </c>
      <c r="X47" s="48" t="s">
        <v>305</v>
      </c>
      <c r="Y47" s="41"/>
    </row>
    <row r="48" spans="1:25" ht="15" x14ac:dyDescent="0.25">
      <c r="A48">
        <v>2.4</v>
      </c>
      <c r="B48">
        <v>1.62</v>
      </c>
      <c r="C48" s="29">
        <f t="shared" si="0"/>
        <v>3.3950617283950546E-2</v>
      </c>
      <c r="D48" s="30">
        <f>IF(OR($A48="",$B48=""),"",A48*'MPTO_working_2-way'!$G47)</f>
        <v>2.4814814814814814</v>
      </c>
      <c r="E48" s="32">
        <f>IF(OR($A48="",$B48=""),"",B48*'MPTO_working_2-way'!$G47)</f>
        <v>1.675</v>
      </c>
      <c r="F48" s="30">
        <f>IF(OR($A48="",$B48=""),"",'MPTO_working_2-way'!D47)</f>
        <v>2.5019305019305014</v>
      </c>
      <c r="G48" s="32">
        <f>IF(OR($A48="",$B48=""),"",'MPTO_working_2-way'!E47)</f>
        <v>1.6658097686375322</v>
      </c>
      <c r="H48" s="30">
        <f>IF(OR($A48="",$B48=""),"",'OddsRatio_working_2-way'!M47)</f>
        <v>2.502685767593821</v>
      </c>
      <c r="I48" s="30">
        <f>IF(OR($A48="",$B48=""),"",'OddsRatio_working_2-way'!N47)</f>
        <v>1.6654751256486924</v>
      </c>
      <c r="J48" s="30">
        <f>IF('Log_working_2-way'!$D47="","",A48^('Log_working_2-way'!$D47))</f>
        <v>2.5121786003771214</v>
      </c>
      <c r="K48" s="32">
        <f>IF('Log_working_2-way'!$D47="","",B48^('Log_working_2-way'!$D47))</f>
        <v>1.6612975476246807</v>
      </c>
      <c r="L48" s="37">
        <f t="shared" si="9"/>
        <v>0.40298507462686567</v>
      </c>
      <c r="M48" s="37">
        <f t="shared" si="10"/>
        <v>0.59701492537313428</v>
      </c>
      <c r="N48" s="38">
        <v>144</v>
      </c>
      <c r="O48" s="38">
        <f t="shared" si="11"/>
        <v>83.999999999999986</v>
      </c>
      <c r="P48" s="38">
        <f t="shared" si="12"/>
        <v>55.111111111111128</v>
      </c>
      <c r="Q48" s="38">
        <f t="shared" si="13"/>
        <v>88.888888888888886</v>
      </c>
      <c r="R48" s="38">
        <f t="shared" si="14"/>
        <v>60</v>
      </c>
      <c r="S48" s="39">
        <f t="shared" si="15"/>
        <v>-4.8888888888888999</v>
      </c>
      <c r="T48" s="39">
        <f t="shared" si="16"/>
        <v>-4.8888888888888715</v>
      </c>
      <c r="U48" t="s">
        <v>177</v>
      </c>
      <c r="V48" t="s">
        <v>178</v>
      </c>
      <c r="W48" t="s">
        <v>310</v>
      </c>
      <c r="X48" s="48" t="s">
        <v>305</v>
      </c>
      <c r="Y48" s="41"/>
    </row>
    <row r="49" spans="1:25" ht="15" x14ac:dyDescent="0.25">
      <c r="A49">
        <v>1.91</v>
      </c>
      <c r="B49">
        <v>1.98</v>
      </c>
      <c r="C49" s="29">
        <f t="shared" si="0"/>
        <v>2.861071447458885E-2</v>
      </c>
      <c r="D49" s="30">
        <f>IF(OR($A49="",$B49=""),"",A49*'MPTO_working_2-way'!$G48)</f>
        <v>1.9646464646464645</v>
      </c>
      <c r="E49" s="32">
        <f>IF(OR($A49="",$B49=""),"",B49*'MPTO_working_2-way'!$G48)</f>
        <v>2.0366492146596857</v>
      </c>
      <c r="F49" s="30">
        <f>IF(OR($A49="",$B49=""),"",'MPTO_working_2-way'!D48)</f>
        <v>1.9636533568721115</v>
      </c>
      <c r="G49" s="32">
        <f>IF(OR($A49="",$B49=""),"",'MPTO_working_2-way'!E48)</f>
        <v>2.0377175494369308</v>
      </c>
      <c r="H49" s="30">
        <f>IF(OR($A49="",$B49=""),"",'OddsRatio_working_2-way'!M48)</f>
        <v>1.9636241116594322</v>
      </c>
      <c r="I49" s="30">
        <f>IF(OR($A49="",$B49=""),"",'OddsRatio_working_2-way'!N48)</f>
        <v>2.0377490433255412</v>
      </c>
      <c r="J49" s="30">
        <f>IF('Log_working_2-way'!$D48="","",A49^('Log_working_2-way'!$D48))</f>
        <v>1.9631742210121639</v>
      </c>
      <c r="K49" s="32">
        <f>IF('Log_working_2-way'!$D48="","",B49^('Log_working_2-way'!$D48))</f>
        <v>2.0382337672504618</v>
      </c>
      <c r="L49" s="37">
        <f t="shared" si="9"/>
        <v>0.50899742930591263</v>
      </c>
      <c r="M49" s="37">
        <f t="shared" si="10"/>
        <v>0.49100257069408743</v>
      </c>
      <c r="N49" s="38">
        <v>145</v>
      </c>
      <c r="O49" s="38">
        <f t="shared" si="11"/>
        <v>69.083769633507842</v>
      </c>
      <c r="P49" s="38">
        <f t="shared" si="12"/>
        <v>71.767676767676789</v>
      </c>
      <c r="Q49" s="38">
        <f t="shared" si="13"/>
        <v>73.232323232323239</v>
      </c>
      <c r="R49" s="38">
        <f t="shared" si="14"/>
        <v>75.916230366492144</v>
      </c>
      <c r="S49" s="39">
        <f t="shared" si="15"/>
        <v>-4.148553598815397</v>
      </c>
      <c r="T49" s="39">
        <f t="shared" si="16"/>
        <v>-4.1485535988153543</v>
      </c>
      <c r="U49" t="s">
        <v>179</v>
      </c>
      <c r="V49" t="s">
        <v>180</v>
      </c>
      <c r="W49" t="s">
        <v>310</v>
      </c>
      <c r="X49" s="48" t="s">
        <v>305</v>
      </c>
      <c r="Y49" s="41"/>
    </row>
    <row r="50" spans="1:25" ht="15" x14ac:dyDescent="0.25">
      <c r="A50">
        <v>2.02</v>
      </c>
      <c r="B50">
        <v>1.87</v>
      </c>
      <c r="C50" s="29">
        <f t="shared" si="0"/>
        <v>2.9808863239265015E-2</v>
      </c>
      <c r="D50" s="30">
        <f>IF(OR($A50="",$B50=""),"",A50*'MPTO_working_2-way'!$G49)</f>
        <v>2.0802139037433154</v>
      </c>
      <c r="E50" s="32">
        <f>IF(OR($A50="",$B50=""),"",B50*'MPTO_working_2-way'!$G49)</f>
        <v>1.9257425742574257</v>
      </c>
      <c r="F50" s="30">
        <f>IF(OR($A50="",$B50=""),"",'MPTO_working_2-way'!D49)</f>
        <v>2.082703865027292</v>
      </c>
      <c r="G50" s="32">
        <f>IF(OR($A50="",$B50=""),"",'MPTO_working_2-way'!E49)</f>
        <v>1.9236135865967305</v>
      </c>
      <c r="H50" s="30">
        <f>IF(OR($A50="",$B50=""),"",'OddsRatio_working_2-way'!M49)</f>
        <v>2.0827805840074194</v>
      </c>
      <c r="I50" s="30">
        <f>IF(OR($A50="",$B50=""),"",'OddsRatio_working_2-way'!N49)</f>
        <v>1.9235481451827992</v>
      </c>
      <c r="J50" s="30">
        <f>IF('Log_working_2-way'!$D49="","",A50^('Log_working_2-way'!$D49))</f>
        <v>2.0839128581602959</v>
      </c>
      <c r="K50" s="32">
        <f>IF('Log_working_2-way'!$D49="","",B50^('Log_working_2-way'!$D49))</f>
        <v>1.9225833907877643</v>
      </c>
      <c r="L50" s="37">
        <f t="shared" si="9"/>
        <v>0.48071979434447304</v>
      </c>
      <c r="M50" s="37">
        <f t="shared" si="10"/>
        <v>0.51928020565552702</v>
      </c>
      <c r="N50" s="38">
        <v>146</v>
      </c>
      <c r="O50" s="38">
        <f t="shared" si="11"/>
        <v>73.722772277227733</v>
      </c>
      <c r="P50" s="38">
        <f t="shared" si="12"/>
        <v>67.925133689839583</v>
      </c>
      <c r="Q50" s="38">
        <f t="shared" si="13"/>
        <v>78.074866310160417</v>
      </c>
      <c r="R50" s="38">
        <f t="shared" si="14"/>
        <v>72.277227722772281</v>
      </c>
      <c r="S50" s="39">
        <f t="shared" si="15"/>
        <v>-4.3520940329326834</v>
      </c>
      <c r="T50" s="39">
        <f t="shared" si="16"/>
        <v>-4.3520940329326976</v>
      </c>
      <c r="U50" t="s">
        <v>181</v>
      </c>
      <c r="V50" t="s">
        <v>182</v>
      </c>
      <c r="W50" t="s">
        <v>315</v>
      </c>
      <c r="X50" s="48" t="s">
        <v>305</v>
      </c>
      <c r="Y50" s="41"/>
    </row>
    <row r="51" spans="1:25" ht="15" x14ac:dyDescent="0.25">
      <c r="A51">
        <v>1.31</v>
      </c>
      <c r="B51">
        <v>3.49</v>
      </c>
      <c r="C51" s="29">
        <f t="shared" si="0"/>
        <v>4.989172991535229E-2</v>
      </c>
      <c r="D51" s="30">
        <f>IF(OR($A51="",$B51=""),"",A51*'MPTO_working_2-way'!$G50)</f>
        <v>1.3753581661891117</v>
      </c>
      <c r="E51" s="32">
        <f>IF(OR($A51="",$B51=""),"",B51*'MPTO_working_2-way'!$G50)</f>
        <v>3.6641221374045796</v>
      </c>
      <c r="F51" s="30">
        <f>IF(OR($A51="",$B51=""),"",'MPTO_working_2-way'!D50)</f>
        <v>1.3542558390971431</v>
      </c>
      <c r="G51" s="32">
        <f>IF(OR($A51="",$B51=""),"",'MPTO_working_2-way'!E50)</f>
        <v>3.8228186797106889</v>
      </c>
      <c r="H51" s="30">
        <f>IF(OR($A51="",$B51=""),"",'OddsRatio_working_2-way'!M50)</f>
        <v>1.3528427297931351</v>
      </c>
      <c r="I51" s="30">
        <f>IF(OR($A51="",$B51=""),"",'OddsRatio_working_2-way'!N50)</f>
        <v>3.8341238618867943</v>
      </c>
      <c r="J51" s="30">
        <f>IF('Log_working_2-way'!$D50="","",A51^('Log_working_2-way'!$D50))</f>
        <v>1.3429768767780239</v>
      </c>
      <c r="K51" s="32">
        <f>IF('Log_working_2-way'!$D50="","",B51^('Log_working_2-way'!$D50))</f>
        <v>3.9156484523212427</v>
      </c>
      <c r="L51" s="37">
        <f t="shared" si="9"/>
        <v>0.72708333333333341</v>
      </c>
      <c r="M51" s="37">
        <f t="shared" si="10"/>
        <v>0.2729166666666667</v>
      </c>
      <c r="N51" s="38">
        <v>147</v>
      </c>
      <c r="O51" s="38">
        <f t="shared" si="11"/>
        <v>34.786259541984748</v>
      </c>
      <c r="P51" s="38">
        <f t="shared" si="12"/>
        <v>104.87965616045847</v>
      </c>
      <c r="Q51" s="38">
        <f t="shared" si="13"/>
        <v>42.120343839541547</v>
      </c>
      <c r="R51" s="38">
        <f t="shared" si="14"/>
        <v>112.21374045801525</v>
      </c>
      <c r="S51" s="39">
        <f t="shared" si="15"/>
        <v>-7.3340842975567995</v>
      </c>
      <c r="T51" s="39">
        <f t="shared" si="16"/>
        <v>-7.3340842975567853</v>
      </c>
      <c r="U51" t="s">
        <v>183</v>
      </c>
      <c r="V51" t="s">
        <v>184</v>
      </c>
      <c r="W51" t="s">
        <v>315</v>
      </c>
      <c r="X51" s="48" t="s">
        <v>305</v>
      </c>
      <c r="Y51" s="41"/>
    </row>
    <row r="52" spans="1:25" ht="15" x14ac:dyDescent="0.25">
      <c r="A52">
        <v>2.25</v>
      </c>
      <c r="B52">
        <v>1.7</v>
      </c>
      <c r="C52" s="29">
        <f t="shared" si="0"/>
        <v>3.2679738562091387E-2</v>
      </c>
      <c r="D52" s="30">
        <f>IF(OR($A52="",$B52=""),"",A52*'MPTO_working_2-way'!$G51)</f>
        <v>2.3235294117647056</v>
      </c>
      <c r="E52" s="32">
        <f>IF(OR($A52="",$B52=""),"",B52*'MPTO_working_2-way'!$G51)</f>
        <v>1.7555555555555553</v>
      </c>
      <c r="F52" s="30">
        <f>IF(OR($A52="",$B52=""),"",'MPTO_working_2-way'!D51)</f>
        <v>2.3358778625954195</v>
      </c>
      <c r="G52" s="32">
        <f>IF(OR($A52="",$B52=""),"",'MPTO_working_2-way'!E51)</f>
        <v>1.7485714285714284</v>
      </c>
      <c r="H52" s="30">
        <f>IF(OR($A52="",$B52=""),"",'OddsRatio_working_2-way'!M51)</f>
        <v>2.3363062095621219</v>
      </c>
      <c r="I52" s="30">
        <f>IF(OR($A52="",$B52=""),"",'OddsRatio_working_2-way'!N51)</f>
        <v>1.7483314773547878</v>
      </c>
      <c r="J52" s="30">
        <f>IF('Log_working_2-way'!$D51="","",A52^('Log_working_2-way'!$D51))</f>
        <v>2.3419883892799152</v>
      </c>
      <c r="K52" s="32">
        <f>IF('Log_working_2-way'!$D51="","",B52^('Log_working_2-way'!$D51))</f>
        <v>1.7451629298644922</v>
      </c>
      <c r="L52" s="37">
        <f t="shared" si="9"/>
        <v>0.43037974683544311</v>
      </c>
      <c r="M52" s="37">
        <f t="shared" si="10"/>
        <v>0.569620253164557</v>
      </c>
      <c r="N52" s="38">
        <v>148</v>
      </c>
      <c r="O52" s="38">
        <f t="shared" si="11"/>
        <v>82.222222222222214</v>
      </c>
      <c r="P52" s="38">
        <f t="shared" si="12"/>
        <v>60.941176470588232</v>
      </c>
      <c r="Q52" s="38">
        <f t="shared" si="13"/>
        <v>87.058823529411768</v>
      </c>
      <c r="R52" s="38">
        <f t="shared" si="14"/>
        <v>65.777777777777771</v>
      </c>
      <c r="S52" s="39">
        <f t="shared" si="15"/>
        <v>-4.8366013071895537</v>
      </c>
      <c r="T52" s="39">
        <f t="shared" si="16"/>
        <v>-4.8366013071895395</v>
      </c>
      <c r="U52" t="s">
        <v>185</v>
      </c>
      <c r="V52" t="s">
        <v>186</v>
      </c>
      <c r="W52" t="s">
        <v>315</v>
      </c>
      <c r="X52" s="48" t="s">
        <v>305</v>
      </c>
      <c r="Y52" s="41"/>
    </row>
    <row r="53" spans="1:25" s="35" customFormat="1" ht="15" x14ac:dyDescent="0.25">
      <c r="A53">
        <v>1.95</v>
      </c>
      <c r="B53">
        <v>1.93</v>
      </c>
      <c r="C53" s="29">
        <f t="shared" si="0"/>
        <v>3.0955227846419575E-2</v>
      </c>
      <c r="D53" s="30">
        <f>IF(OR($A53="",$B53=""),"",A53*'MPTO_working_2-way'!$G52)</f>
        <v>2.0103626943005182</v>
      </c>
      <c r="E53" s="32">
        <f>IF(OR($A53="",$B53=""),"",B53*'MPTO_working_2-way'!$G52)</f>
        <v>1.9897435897435898</v>
      </c>
      <c r="F53" s="30">
        <f>IF(OR($A53="",$B53=""),"",'MPTO_working_2-way'!D52)</f>
        <v>2.0106851876586083</v>
      </c>
      <c r="G53" s="32">
        <f>IF(OR($A53="",$B53=""),"",'MPTO_working_2-way'!E52)</f>
        <v>1.9894277785119598</v>
      </c>
      <c r="H53" s="30">
        <f>IF(OR($A53="",$B53=""),"",'OddsRatio_working_2-way'!M52)</f>
        <v>2.0106954914038573</v>
      </c>
      <c r="I53" s="30">
        <f>IF(OR($A53="",$B53=""),"",'OddsRatio_working_2-way'!N52)</f>
        <v>1.9894176915848294</v>
      </c>
      <c r="J53" s="30">
        <f>IF('Log_working_2-way'!$D52="","",A53^('Log_working_2-way'!$D52))</f>
        <v>2.0108420160403986</v>
      </c>
      <c r="K53" s="32">
        <f>IF('Log_working_2-way'!$D52="","",B53^('Log_working_2-way'!$D52))</f>
        <v>1.9892742724695103</v>
      </c>
      <c r="L53" s="37">
        <f t="shared" si="9"/>
        <v>0.49742268041237114</v>
      </c>
      <c r="M53" s="37">
        <f t="shared" si="10"/>
        <v>0.50257731958762886</v>
      </c>
      <c r="N53" s="38">
        <v>149</v>
      </c>
      <c r="O53" s="38">
        <f t="shared" si="11"/>
        <v>72.589743589743605</v>
      </c>
      <c r="P53" s="38">
        <f t="shared" si="12"/>
        <v>71.797927461139906</v>
      </c>
      <c r="Q53" s="38">
        <f t="shared" si="13"/>
        <v>77.202072538860108</v>
      </c>
      <c r="R53" s="38">
        <f t="shared" si="14"/>
        <v>76.410256410256423</v>
      </c>
      <c r="S53" s="39">
        <f t="shared" si="15"/>
        <v>-4.6123289491165025</v>
      </c>
      <c r="T53" s="39">
        <f t="shared" si="16"/>
        <v>-4.6123289491165167</v>
      </c>
      <c r="U53" t="s">
        <v>187</v>
      </c>
      <c r="V53" t="s">
        <v>188</v>
      </c>
      <c r="W53" t="s">
        <v>315</v>
      </c>
      <c r="X53" s="48" t="s">
        <v>305</v>
      </c>
      <c r="Y53" s="41"/>
    </row>
    <row r="54" spans="1:25" ht="15" x14ac:dyDescent="0.25">
      <c r="A54">
        <v>2.14</v>
      </c>
      <c r="B54">
        <v>1.72</v>
      </c>
      <c r="C54" s="29">
        <f t="shared" si="0"/>
        <v>4.8685068463377501E-2</v>
      </c>
      <c r="D54" s="30">
        <f>IF(OR($A54="",$B54=""),"",A54*'MPTO_working_2-way'!$G53)</f>
        <v>2.2441860465116279</v>
      </c>
      <c r="E54" s="32">
        <f>IF(OR($A54="",$B54=""),"",B54*'MPTO_working_2-way'!$G53)</f>
        <v>1.8037383177570092</v>
      </c>
      <c r="F54" s="30">
        <f>IF(OR($A54="",$B54=""),"",'MPTO_working_2-way'!D53)</f>
        <v>2.2576054955839058</v>
      </c>
      <c r="G54" s="32">
        <f>IF(OR($A54="",$B54=""),"",'MPTO_working_2-way'!E53)</f>
        <v>1.7951619196254389</v>
      </c>
      <c r="H54" s="30">
        <f>IF(OR($A54="",$B54=""),"",'OddsRatio_working_2-way'!M53)</f>
        <v>2.2583057392117913</v>
      </c>
      <c r="I54" s="30">
        <f>IF(OR($A54="",$B54=""),"",'OddsRatio_working_2-way'!N53)</f>
        <v>1.7947194142390264</v>
      </c>
      <c r="J54" s="30">
        <f>IF('Log_working_2-way'!$D53="","",A54^('Log_working_2-way'!$D53))</f>
        <v>2.2645658948599179</v>
      </c>
      <c r="K54" s="32">
        <f>IF('Log_working_2-way'!$D53="","",B54^('Log_working_2-way'!$D53))</f>
        <v>1.7907852046807202</v>
      </c>
      <c r="L54" s="37">
        <f t="shared" si="9"/>
        <v>0.44559585492227982</v>
      </c>
      <c r="M54" s="37">
        <f t="shared" si="10"/>
        <v>0.55440414507772029</v>
      </c>
      <c r="N54" s="38">
        <v>150</v>
      </c>
      <c r="O54" s="38">
        <f t="shared" si="11"/>
        <v>79.90654205607477</v>
      </c>
      <c r="P54" s="38">
        <f t="shared" si="12"/>
        <v>62.79069767441861</v>
      </c>
      <c r="Q54" s="38">
        <f t="shared" si="13"/>
        <v>87.209302325581405</v>
      </c>
      <c r="R54" s="38">
        <f t="shared" si="14"/>
        <v>70.09345794392523</v>
      </c>
      <c r="S54" s="39">
        <f t="shared" si="15"/>
        <v>-7.3027602695066349</v>
      </c>
      <c r="T54" s="39">
        <f t="shared" si="16"/>
        <v>-7.3027602695066207</v>
      </c>
      <c r="U54" t="s">
        <v>189</v>
      </c>
      <c r="V54" t="s">
        <v>190</v>
      </c>
      <c r="W54" t="s">
        <v>311</v>
      </c>
      <c r="X54" s="48" t="s">
        <v>305</v>
      </c>
      <c r="Y54" s="41"/>
    </row>
    <row r="55" spans="1:25" ht="15" x14ac:dyDescent="0.25">
      <c r="A55">
        <v>1.69</v>
      </c>
      <c r="B55">
        <v>2.19</v>
      </c>
      <c r="C55" s="29">
        <f t="shared" si="0"/>
        <v>4.8336980897571102E-2</v>
      </c>
      <c r="D55" s="30">
        <f>IF(OR($A55="",$B55=""),"",A55*'MPTO_working_2-way'!$G54)</f>
        <v>1.7716894977168951</v>
      </c>
      <c r="E55" s="32">
        <f>IF(OR($A55="",$B55=""),"",B55*'MPTO_working_2-way'!$G54)</f>
        <v>2.2958579881656807</v>
      </c>
      <c r="F55" s="30">
        <f>IF(OR($A55="",$B55=""),"",'MPTO_working_2-way'!D54)</f>
        <v>1.7619671038537528</v>
      </c>
      <c r="G55" s="32">
        <f>IF(OR($A55="",$B55=""),"",'MPTO_working_2-way'!E54)</f>
        <v>2.3123926150385805</v>
      </c>
      <c r="H55" s="30">
        <f>IF(OR($A55="",$B55=""),"",'OddsRatio_working_2-way'!M54)</f>
        <v>1.761466961051567</v>
      </c>
      <c r="I55" s="30">
        <f>IF(OR($A55="",$B55=""),"",'OddsRatio_working_2-way'!N54)</f>
        <v>2.3132546139874859</v>
      </c>
      <c r="J55" s="30">
        <f>IF('Log_working_2-way'!$D54="","",A55^('Log_working_2-way'!$D54))</f>
        <v>1.7570098765015589</v>
      </c>
      <c r="K55" s="32">
        <f>IF('Log_working_2-way'!$D54="","",B55^('Log_working_2-way'!$D54))</f>
        <v>2.3209867282319023</v>
      </c>
      <c r="L55" s="37">
        <f t="shared" si="9"/>
        <v>0.56443298969072164</v>
      </c>
      <c r="M55" s="37">
        <f t="shared" si="10"/>
        <v>0.4355670103092783</v>
      </c>
      <c r="N55" s="38">
        <v>151</v>
      </c>
      <c r="O55" s="38">
        <f t="shared" si="11"/>
        <v>61.650887573964496</v>
      </c>
      <c r="P55" s="38">
        <f t="shared" si="12"/>
        <v>82.050228310502291</v>
      </c>
      <c r="Q55" s="38">
        <f t="shared" si="13"/>
        <v>68.949771689497723</v>
      </c>
      <c r="R55" s="38">
        <f t="shared" si="14"/>
        <v>89.349112426035504</v>
      </c>
      <c r="S55" s="39">
        <f t="shared" si="15"/>
        <v>-7.2988841155332267</v>
      </c>
      <c r="T55" s="39">
        <f t="shared" si="16"/>
        <v>-7.2988841155332125</v>
      </c>
      <c r="U55" t="s">
        <v>191</v>
      </c>
      <c r="V55" t="s">
        <v>192</v>
      </c>
      <c r="W55" t="s">
        <v>311</v>
      </c>
      <c r="X55" s="48" t="s">
        <v>305</v>
      </c>
      <c r="Y55" s="41"/>
    </row>
    <row r="56" spans="1:25" ht="15" x14ac:dyDescent="0.25">
      <c r="A56">
        <v>1.73</v>
      </c>
      <c r="B56">
        <v>2.13</v>
      </c>
      <c r="C56" s="29">
        <f t="shared" si="0"/>
        <v>4.7518250156042274E-2</v>
      </c>
      <c r="D56" s="30">
        <f>IF(OR($A56="",$B56=""),"",A56*'MPTO_working_2-way'!$G55)</f>
        <v>1.812206572769953</v>
      </c>
      <c r="E56" s="32">
        <f>IF(OR($A56="",$B56=""),"",B56*'MPTO_working_2-way'!$G55)</f>
        <v>2.2312138728323698</v>
      </c>
      <c r="F56" s="30">
        <f>IF(OR($A56="",$B56=""),"",'MPTO_working_2-way'!D55)</f>
        <v>1.8041567725036107</v>
      </c>
      <c r="G56" s="32">
        <f>IF(OR($A56="",$B56=""),"",'MPTO_working_2-way'!E55)</f>
        <v>2.243538616091814</v>
      </c>
      <c r="H56" s="30">
        <f>IF(OR($A56="",$B56=""),"",'OddsRatio_working_2-way'!M55)</f>
        <v>1.8037522622767821</v>
      </c>
      <c r="I56" s="30">
        <f>IF(OR($A56="",$B56=""),"",'OddsRatio_working_2-way'!N55)</f>
        <v>2.244164460784607</v>
      </c>
      <c r="J56" s="30">
        <f>IF('Log_working_2-way'!$D55="","",A56^('Log_working_2-way'!$D55))</f>
        <v>1.8000621917089168</v>
      </c>
      <c r="K56" s="32">
        <f>IF('Log_working_2-way'!$D55="","",B56^('Log_working_2-way'!$D55))</f>
        <v>2.2499028330075874</v>
      </c>
      <c r="L56" s="37">
        <f t="shared" si="9"/>
        <v>0.55181347150259064</v>
      </c>
      <c r="M56" s="37">
        <f t="shared" si="10"/>
        <v>0.44818652849740936</v>
      </c>
      <c r="N56" s="38">
        <v>152</v>
      </c>
      <c r="O56" s="38">
        <f t="shared" si="11"/>
        <v>64.138728323699411</v>
      </c>
      <c r="P56" s="38">
        <f t="shared" si="12"/>
        <v>80.63849765258216</v>
      </c>
      <c r="Q56" s="38">
        <f t="shared" si="13"/>
        <v>71.36150234741784</v>
      </c>
      <c r="R56" s="38">
        <f t="shared" si="14"/>
        <v>87.861271676300589</v>
      </c>
      <c r="S56" s="39">
        <f t="shared" si="15"/>
        <v>-7.2227740237184292</v>
      </c>
      <c r="T56" s="39">
        <f t="shared" si="16"/>
        <v>-7.2227740237184292</v>
      </c>
      <c r="U56" t="s">
        <v>193</v>
      </c>
      <c r="V56" t="s">
        <v>194</v>
      </c>
      <c r="W56" t="s">
        <v>311</v>
      </c>
      <c r="X56" s="48" t="s">
        <v>305</v>
      </c>
      <c r="Y56" s="41"/>
    </row>
    <row r="57" spans="1:25" ht="15" x14ac:dyDescent="0.25">
      <c r="A57">
        <v>1.91</v>
      </c>
      <c r="B57">
        <v>1.93</v>
      </c>
      <c r="C57" s="29">
        <f t="shared" si="0"/>
        <v>4.1694924449990456E-2</v>
      </c>
      <c r="D57" s="30">
        <f>IF(OR($A57="",$B57=""),"",A57*'MPTO_working_2-way'!$G56)</f>
        <v>1.9896373056994816</v>
      </c>
      <c r="E57" s="32">
        <f>IF(OR($A57="",$B57=""),"",B57*'MPTO_working_2-way'!$G56)</f>
        <v>2.0104712041884816</v>
      </c>
      <c r="F57" s="30">
        <f>IF(OR($A57="",$B57=""),"",'MPTO_working_2-way'!D56)</f>
        <v>1.9892075654965866</v>
      </c>
      <c r="G57" s="32">
        <f>IF(OR($A57="",$B57=""),"",'MPTO_working_2-way'!E56)</f>
        <v>2.0109101819272834</v>
      </c>
      <c r="H57" s="30">
        <f>IF(OR($A57="",$B57=""),"",'OddsRatio_working_2-way'!M56)</f>
        <v>1.9891888715790902</v>
      </c>
      <c r="I57" s="30">
        <f>IF(OR($A57="",$B57=""),"",'OddsRatio_working_2-way'!N56)</f>
        <v>2.0109292863390706</v>
      </c>
      <c r="J57" s="30">
        <f>IF('Log_working_2-way'!$D56="","",A57^('Log_working_2-way'!$D56))</f>
        <v>1.9889919289180891</v>
      </c>
      <c r="K57" s="32">
        <f>IF('Log_working_2-way'!$D56="","",B57^('Log_working_2-way'!$D56))</f>
        <v>2.0111305974900358</v>
      </c>
      <c r="L57" s="37">
        <f t="shared" si="9"/>
        <v>0.50260416666666674</v>
      </c>
      <c r="M57" s="37">
        <f t="shared" si="10"/>
        <v>0.49739583333333337</v>
      </c>
      <c r="N57" s="38">
        <v>153</v>
      </c>
      <c r="O57" s="38">
        <f t="shared" si="11"/>
        <v>72.895287958115162</v>
      </c>
      <c r="P57" s="38">
        <f t="shared" si="12"/>
        <v>73.725388601036258</v>
      </c>
      <c r="Q57" s="38">
        <f t="shared" si="13"/>
        <v>79.274611398963742</v>
      </c>
      <c r="R57" s="38">
        <f t="shared" si="14"/>
        <v>80.10471204188481</v>
      </c>
      <c r="S57" s="39">
        <f t="shared" si="15"/>
        <v>-6.3793234408485802</v>
      </c>
      <c r="T57" s="39">
        <f t="shared" si="16"/>
        <v>-6.3793234408485517</v>
      </c>
      <c r="U57" t="s">
        <v>195</v>
      </c>
      <c r="V57" t="s">
        <v>196</v>
      </c>
      <c r="W57" t="s">
        <v>311</v>
      </c>
      <c r="X57" s="48" t="s">
        <v>305</v>
      </c>
      <c r="Y57" s="41"/>
    </row>
    <row r="58" spans="1:25" ht="15" x14ac:dyDescent="0.25">
      <c r="A58">
        <v>1.76</v>
      </c>
      <c r="B58">
        <v>2.0099999999999998</v>
      </c>
      <c r="C58" s="29">
        <f t="shared" si="0"/>
        <v>6.5694255992763573E-2</v>
      </c>
      <c r="D58" s="30">
        <f>IF(OR($A58="",$B58=""),"",A58*'MPTO_working_2-way'!$G57)</f>
        <v>1.8756218905472639</v>
      </c>
      <c r="E58" s="32">
        <f>IF(OR($A58="",$B58=""),"",B58*'MPTO_working_2-way'!$G57)</f>
        <v>2.1420454545454546</v>
      </c>
      <c r="F58" s="30">
        <f>IF(OR($A58="",$B58=""),"",'MPTO_working_2-way'!D57)</f>
        <v>1.867990284084909</v>
      </c>
      <c r="G58" s="32">
        <f>IF(OR($A58="",$B58=""),"",'MPTO_working_2-way'!E57)</f>
        <v>2.1520866285436187</v>
      </c>
      <c r="H58" s="30">
        <f>IF(OR($A58="",$B58=""),"",'OddsRatio_working_2-way'!M57)</f>
        <v>1.867453311438001</v>
      </c>
      <c r="I58" s="30">
        <f>IF(OR($A58="",$B58=""),"",'OddsRatio_working_2-way'!N57)</f>
        <v>2.152799795463658</v>
      </c>
      <c r="J58" s="30">
        <f>IF('Log_working_2-way'!$D57="","",A58^('Log_working_2-way'!$D57))</f>
        <v>1.8639009449265507</v>
      </c>
      <c r="K58" s="32">
        <f>IF('Log_working_2-way'!$D57="","",B58^('Log_working_2-way'!$D57))</f>
        <v>2.157540115987099</v>
      </c>
      <c r="L58" s="37">
        <f t="shared" si="9"/>
        <v>0.53315649867373993</v>
      </c>
      <c r="M58" s="37">
        <f t="shared" si="10"/>
        <v>0.46684350132625996</v>
      </c>
      <c r="N58" s="38">
        <v>154</v>
      </c>
      <c r="O58" s="38">
        <f t="shared" si="11"/>
        <v>66.500000000000014</v>
      </c>
      <c r="P58" s="38">
        <f t="shared" si="12"/>
        <v>77.383084577114417</v>
      </c>
      <c r="Q58" s="38">
        <f t="shared" si="13"/>
        <v>76.616915422885583</v>
      </c>
      <c r="R58" s="38">
        <f t="shared" si="14"/>
        <v>87.500000000000014</v>
      </c>
      <c r="S58" s="39">
        <f t="shared" si="15"/>
        <v>-10.116915422885569</v>
      </c>
      <c r="T58" s="39">
        <f t="shared" si="16"/>
        <v>-10.116915422885597</v>
      </c>
      <c r="U58" t="s">
        <v>94</v>
      </c>
      <c r="V58" t="s">
        <v>96</v>
      </c>
      <c r="W58" t="s">
        <v>100</v>
      </c>
      <c r="X58" s="48" t="s">
        <v>305</v>
      </c>
      <c r="Y58" s="41"/>
    </row>
    <row r="59" spans="1:25" ht="15" x14ac:dyDescent="0.25">
      <c r="A59">
        <v>1.72</v>
      </c>
      <c r="B59">
        <v>2.1</v>
      </c>
      <c r="C59" s="29">
        <f t="shared" si="0"/>
        <v>5.75858250276855E-2</v>
      </c>
      <c r="D59" s="30">
        <f>IF(OR($A59="",$B59=""),"",A59*'MPTO_working_2-way'!$G58)</f>
        <v>1.819047619047619</v>
      </c>
      <c r="E59" s="32">
        <f>IF(OR($A59="",$B59=""),"",B59*'MPTO_working_2-way'!$G58)</f>
        <v>2.2209302325581395</v>
      </c>
      <c r="F59" s="30">
        <f>IF(OR($A59="",$B59=""),"",'MPTO_working_2-way'!D58)</f>
        <v>1.8096192384769538</v>
      </c>
      <c r="G59" s="32">
        <f>IF(OR($A59="",$B59=""),"",'MPTO_working_2-way'!E58)</f>
        <v>2.2351485148514851</v>
      </c>
      <c r="H59" s="30">
        <f>IF(OR($A59="",$B59=""),"",'OddsRatio_working_2-way'!M58)</f>
        <v>1.8090398349558905</v>
      </c>
      <c r="I59" s="30">
        <f>IF(OR($A59="",$B59=""),"",'OddsRatio_working_2-way'!N58)</f>
        <v>2.2360330811826108</v>
      </c>
      <c r="J59" s="30">
        <f>IF('Log_working_2-way'!$D58="","",A59^('Log_working_2-way'!$D58))</f>
        <v>1.8046858672870141</v>
      </c>
      <c r="K59" s="32">
        <f>IF('Log_working_2-way'!$D58="","",B59^('Log_working_2-way'!$D58))</f>
        <v>2.2427209680817906</v>
      </c>
      <c r="L59" s="37">
        <f t="shared" si="9"/>
        <v>0.54973821989528793</v>
      </c>
      <c r="M59" s="37">
        <f t="shared" si="10"/>
        <v>0.45026178010471207</v>
      </c>
      <c r="N59" s="38">
        <v>155</v>
      </c>
      <c r="O59" s="38">
        <f t="shared" si="11"/>
        <v>64.88372093023257</v>
      </c>
      <c r="P59" s="38">
        <f t="shared" si="12"/>
        <v>81.19047619047619</v>
      </c>
      <c r="Q59" s="38">
        <f t="shared" si="13"/>
        <v>73.80952380952381</v>
      </c>
      <c r="R59" s="38">
        <f t="shared" si="14"/>
        <v>90.116279069767444</v>
      </c>
      <c r="S59" s="39">
        <f t="shared" si="15"/>
        <v>-8.9258028792912398</v>
      </c>
      <c r="T59" s="39">
        <f t="shared" si="16"/>
        <v>-8.925802879291254</v>
      </c>
      <c r="U59" t="s">
        <v>197</v>
      </c>
      <c r="V59" t="s">
        <v>198</v>
      </c>
      <c r="W59" t="s">
        <v>100</v>
      </c>
      <c r="X59" s="48" t="s">
        <v>305</v>
      </c>
      <c r="Y59" s="41"/>
    </row>
    <row r="60" spans="1:25" s="35" customFormat="1" ht="15" x14ac:dyDescent="0.25">
      <c r="A60">
        <v>1.86</v>
      </c>
      <c r="B60">
        <v>1.96</v>
      </c>
      <c r="C60" s="29">
        <f t="shared" si="0"/>
        <v>4.7838490234803466E-2</v>
      </c>
      <c r="D60" s="30">
        <f>IF(OR($A60="",$B60=""),"",A60*'MPTO_working_2-way'!$G59)</f>
        <v>1.9489795918367345</v>
      </c>
      <c r="E60" s="32">
        <f>IF(OR($A60="",$B60=""),"",B60*'MPTO_working_2-way'!$G59)</f>
        <v>2.0537634408602146</v>
      </c>
      <c r="F60" s="30">
        <f>IF(OR($A60="",$B60=""),"",'MPTO_working_2-way'!D59)</f>
        <v>1.9466040153780435</v>
      </c>
      <c r="G60" s="32">
        <f>IF(OR($A60="",$B60=""),"",'MPTO_working_2-way'!E59)</f>
        <v>2.0564079422382671</v>
      </c>
      <c r="H60" s="30">
        <f>IF(OR($A60="",$B60=""),"",'OddsRatio_working_2-way'!M59)</f>
        <v>1.9464847243000454</v>
      </c>
      <c r="I60" s="30">
        <f>IF(OR($A60="",$B60=""),"",'OddsRatio_working_2-way'!N59)</f>
        <v>2.0565410875907482</v>
      </c>
      <c r="J60" s="30">
        <f>IF('Log_working_2-way'!$D59="","",A60^('Log_working_2-way'!$D59))</f>
        <v>1.9453918188381349</v>
      </c>
      <c r="K60" s="32">
        <f>IF('Log_working_2-way'!$D59="","",B60^('Log_working_2-way'!$D59))</f>
        <v>2.0577624854299059</v>
      </c>
      <c r="L60" s="37">
        <f t="shared" si="9"/>
        <v>0.51308900523560219</v>
      </c>
      <c r="M60" s="37">
        <f t="shared" si="10"/>
        <v>0.48691099476439803</v>
      </c>
      <c r="N60" s="38">
        <v>156</v>
      </c>
      <c r="O60" s="38">
        <f t="shared" si="11"/>
        <v>72.129032258064527</v>
      </c>
      <c r="P60" s="38">
        <f t="shared" si="12"/>
        <v>76.408163265306115</v>
      </c>
      <c r="Q60" s="38">
        <f t="shared" si="13"/>
        <v>79.591836734693885</v>
      </c>
      <c r="R60" s="38">
        <f t="shared" si="14"/>
        <v>83.870967741935473</v>
      </c>
      <c r="S60" s="39">
        <f t="shared" si="15"/>
        <v>-7.4628044766293584</v>
      </c>
      <c r="T60" s="39">
        <f t="shared" si="16"/>
        <v>-7.4628044766293584</v>
      </c>
      <c r="U60" t="s">
        <v>199</v>
      </c>
      <c r="V60" t="s">
        <v>200</v>
      </c>
      <c r="W60" t="s">
        <v>100</v>
      </c>
      <c r="X60" s="48" t="s">
        <v>305</v>
      </c>
      <c r="Y60" s="41"/>
    </row>
    <row r="61" spans="1:25" ht="15" x14ac:dyDescent="0.25">
      <c r="A61">
        <v>1.78</v>
      </c>
      <c r="B61">
        <v>2.0299999999999998</v>
      </c>
      <c r="C61" s="29">
        <f t="shared" si="0"/>
        <v>5.4408590247412514E-2</v>
      </c>
      <c r="D61" s="30">
        <f>IF(OR($A61="",$B61=""),"",A61*'MPTO_working_2-way'!$G60)</f>
        <v>1.8768472906403944</v>
      </c>
      <c r="E61" s="32">
        <f>IF(OR($A61="",$B61=""),"",B61*'MPTO_working_2-way'!$G60)</f>
        <v>2.1404494382022472</v>
      </c>
      <c r="F61" s="30">
        <f>IF(OR($A61="",$B61=""),"",'MPTO_working_2-way'!D60)</f>
        <v>1.8705803178547395</v>
      </c>
      <c r="G61" s="32">
        <f>IF(OR($A61="",$B61=""),"",'MPTO_working_2-way'!E60)</f>
        <v>2.1486590949634299</v>
      </c>
      <c r="H61" s="30">
        <f>IF(OR($A61="",$B61=""),"",'OddsRatio_working_2-way'!M60)</f>
        <v>1.8702192559338466</v>
      </c>
      <c r="I61" s="30">
        <f>IF(OR($A61="",$B61=""),"",'OddsRatio_working_2-way'!N60)</f>
        <v>2.149135684117772</v>
      </c>
      <c r="J61" s="30">
        <f>IF('Log_working_2-way'!$D60="","",A61^('Log_working_2-way'!$D60))</f>
        <v>1.8673274535737974</v>
      </c>
      <c r="K61" s="32">
        <f>IF('Log_working_2-way'!$D60="","",B61^('Log_working_2-way'!$D60))</f>
        <v>2.1529670782097097</v>
      </c>
      <c r="L61" s="37">
        <f t="shared" si="9"/>
        <v>0.53280839895013121</v>
      </c>
      <c r="M61" s="37">
        <f t="shared" si="10"/>
        <v>0.46719160104986879</v>
      </c>
      <c r="N61" s="38">
        <v>157</v>
      </c>
      <c r="O61" s="38">
        <f t="shared" si="11"/>
        <v>68.797752808988761</v>
      </c>
      <c r="P61" s="38">
        <f t="shared" si="12"/>
        <v>79.660098522167488</v>
      </c>
      <c r="Q61" s="38">
        <f t="shared" si="13"/>
        <v>77.339901477832527</v>
      </c>
      <c r="R61" s="38">
        <f t="shared" si="14"/>
        <v>88.202247191011239</v>
      </c>
      <c r="S61" s="39">
        <f t="shared" si="15"/>
        <v>-8.5421486688437653</v>
      </c>
      <c r="T61" s="39">
        <f t="shared" si="16"/>
        <v>-8.5421486688437511</v>
      </c>
      <c r="U61" t="s">
        <v>201</v>
      </c>
      <c r="V61" t="s">
        <v>202</v>
      </c>
      <c r="W61" t="s">
        <v>100</v>
      </c>
      <c r="X61" s="48" t="s">
        <v>305</v>
      </c>
      <c r="Y61" s="41"/>
    </row>
    <row r="62" spans="1:25" ht="15" x14ac:dyDescent="0.25">
      <c r="A62">
        <v>1.78</v>
      </c>
      <c r="B62">
        <v>2.02</v>
      </c>
      <c r="C62" s="29">
        <f t="shared" si="0"/>
        <v>5.6847257759483849E-2</v>
      </c>
      <c r="D62" s="30">
        <f>IF(OR($A62="",$B62=""),"",A62*'MPTO_working_2-way'!$G61)</f>
        <v>1.8811881188118813</v>
      </c>
      <c r="E62" s="32">
        <f>IF(OR($A62="",$B62=""),"",B62*'MPTO_working_2-way'!$G61)</f>
        <v>2.1348314606741572</v>
      </c>
      <c r="F62" s="30">
        <f>IF(OR($A62="",$B62=""),"",'MPTO_working_2-way'!D61)</f>
        <v>1.8748566065283139</v>
      </c>
      <c r="G62" s="32">
        <f>IF(OR($A62="",$B62=""),"",'MPTO_working_2-way'!E61)</f>
        <v>2.1430444629872452</v>
      </c>
      <c r="H62" s="30">
        <f>IF(OR($A62="",$B62=""),"",'OddsRatio_working_2-way'!M61)</f>
        <v>1.8744746321952062</v>
      </c>
      <c r="I62" s="30">
        <f>IF(OR($A62="",$B62=""),"",'OddsRatio_working_2-way'!N61)</f>
        <v>2.1435437497937313</v>
      </c>
      <c r="J62" s="30">
        <f>IF('Log_working_2-way'!$D61="","",A62^('Log_working_2-way'!$D61))</f>
        <v>1.8715471181062422</v>
      </c>
      <c r="K62" s="32">
        <f>IF('Log_working_2-way'!$D61="","",B62^('Log_working_2-way'!$D61))</f>
        <v>2.1473848966079383</v>
      </c>
      <c r="L62" s="37">
        <f t="shared" si="9"/>
        <v>0.53157894736842104</v>
      </c>
      <c r="M62" s="37">
        <f t="shared" si="10"/>
        <v>0.46842105263157896</v>
      </c>
      <c r="N62" s="38">
        <v>158</v>
      </c>
      <c r="O62" s="38">
        <f t="shared" si="11"/>
        <v>69.23595505617979</v>
      </c>
      <c r="P62" s="38">
        <f t="shared" si="12"/>
        <v>79.782178217821794</v>
      </c>
      <c r="Q62" s="38">
        <f t="shared" si="13"/>
        <v>78.21782178217822</v>
      </c>
      <c r="R62" s="38">
        <f t="shared" si="14"/>
        <v>88.764044943820238</v>
      </c>
      <c r="S62" s="39">
        <f t="shared" si="15"/>
        <v>-8.9818667259984295</v>
      </c>
      <c r="T62" s="39">
        <f t="shared" si="16"/>
        <v>-8.9818667259984437</v>
      </c>
      <c r="U62" t="s">
        <v>95</v>
      </c>
      <c r="V62" t="s">
        <v>93</v>
      </c>
      <c r="W62" t="s">
        <v>100</v>
      </c>
      <c r="X62" s="48" t="s">
        <v>305</v>
      </c>
      <c r="Y62" s="41"/>
    </row>
    <row r="63" spans="1:25" s="50" customFormat="1" ht="15" x14ac:dyDescent="0.25">
      <c r="A63">
        <v>1.79</v>
      </c>
      <c r="B63">
        <v>2.0099999999999998</v>
      </c>
      <c r="C63" s="29">
        <f t="shared" si="0"/>
        <v>5.6171655688040278E-2</v>
      </c>
      <c r="D63" s="30">
        <f>IF(OR($A63="",$B63=""),"",A63*'MPTO_working_2-way'!$G62)</f>
        <v>1.8905472636815921</v>
      </c>
      <c r="E63" s="32">
        <f>IF(OR($A63="",$B63=""),"",B63*'MPTO_working_2-way'!$G62)</f>
        <v>2.1229050279329607</v>
      </c>
      <c r="F63" s="30">
        <f>IF(OR($A63="",$B63=""),"",'MPTO_working_2-way'!D62)</f>
        <v>1.8847533984651248</v>
      </c>
      <c r="G63" s="32">
        <f>IF(OR($A63="",$B63=""),"",'MPTO_working_2-way'!E62)</f>
        <v>2.1302584445957544</v>
      </c>
      <c r="H63" s="30">
        <f>IF(OR($A63="",$B63=""),"",'OddsRatio_working_2-way'!M62)</f>
        <v>1.884408399904582</v>
      </c>
      <c r="I63" s="30">
        <f>IF(OR($A63="",$B63=""),"",'OddsRatio_working_2-way'!N62)</f>
        <v>2.1306993467134521</v>
      </c>
      <c r="J63" s="30">
        <f>IF('Log_working_2-way'!$D62="","",A63^('Log_working_2-way'!$D62))</f>
        <v>1.8817300657088789</v>
      </c>
      <c r="K63" s="32">
        <f>IF('Log_working_2-way'!$D62="","",B63^('Log_working_2-way'!$D62))</f>
        <v>2.1341339474384169</v>
      </c>
      <c r="L63" s="37">
        <f t="shared" si="9"/>
        <v>0.52894736842105261</v>
      </c>
      <c r="M63" s="37">
        <f t="shared" si="10"/>
        <v>0.47105263157894744</v>
      </c>
      <c r="N63" s="38">
        <v>159</v>
      </c>
      <c r="O63" s="38">
        <f t="shared" si="11"/>
        <v>70.173184357541899</v>
      </c>
      <c r="P63" s="38">
        <f t="shared" si="12"/>
        <v>79.895522388059703</v>
      </c>
      <c r="Q63" s="38">
        <f t="shared" si="13"/>
        <v>79.104477611940311</v>
      </c>
      <c r="R63" s="38">
        <f t="shared" si="14"/>
        <v>88.826815642458101</v>
      </c>
      <c r="S63" s="39">
        <f t="shared" si="15"/>
        <v>-8.9312932543984118</v>
      </c>
      <c r="T63" s="39">
        <f t="shared" si="16"/>
        <v>-8.9312932543983976</v>
      </c>
      <c r="U63" t="s">
        <v>203</v>
      </c>
      <c r="V63" t="s">
        <v>204</v>
      </c>
      <c r="W63" t="s">
        <v>88</v>
      </c>
      <c r="X63" s="48" t="s">
        <v>305</v>
      </c>
      <c r="Y63" s="51"/>
    </row>
    <row r="64" spans="1:25" ht="15" x14ac:dyDescent="0.25">
      <c r="A64">
        <v>1.95</v>
      </c>
      <c r="B64">
        <v>1.87</v>
      </c>
      <c r="C64" s="29">
        <f t="shared" si="0"/>
        <v>4.7579871109282745E-2</v>
      </c>
      <c r="D64" s="30">
        <f>IF(OR($A64="",$B64=""),"",A64*'MPTO_working_2-way'!$G63)</f>
        <v>2.0427807486631013</v>
      </c>
      <c r="E64" s="32">
        <f>IF(OR($A64="",$B64=""),"",B64*'MPTO_working_2-way'!$G63)</f>
        <v>1.9589743589743589</v>
      </c>
      <c r="F64" s="30">
        <f>IF(OR($A64="",$B64=""),"",'MPTO_working_2-way'!D63)</f>
        <v>2.0448619094350202</v>
      </c>
      <c r="G64" s="32">
        <f>IF(OR($A64="",$B64=""),"",'MPTO_working_2-way'!E63)</f>
        <v>1.9570642694217093</v>
      </c>
      <c r="H64" s="30">
        <f>IF(OR($A64="",$B64=""),"",'OddsRatio_working_2-way'!M63)</f>
        <v>2.0449660391555815</v>
      </c>
      <c r="I64" s="30">
        <f>IF(OR($A64="",$B64=""),"",'OddsRatio_working_2-way'!N63)</f>
        <v>1.9569688990161649</v>
      </c>
      <c r="J64" s="30">
        <f>IF('Log_working_2-way'!$D63="","",A64^('Log_working_2-way'!$D63))</f>
        <v>2.0459265900711681</v>
      </c>
      <c r="K64" s="32">
        <f>IF('Log_working_2-way'!$D63="","",B64^('Log_working_2-way'!$D63))</f>
        <v>1.9560900444564779</v>
      </c>
      <c r="L64" s="37">
        <f t="shared" si="9"/>
        <v>0.48952879581151837</v>
      </c>
      <c r="M64" s="37">
        <f t="shared" si="10"/>
        <v>0.51047120418848169</v>
      </c>
      <c r="N64" s="38">
        <v>160</v>
      </c>
      <c r="O64" s="38">
        <f t="shared" si="11"/>
        <v>77.948717948717956</v>
      </c>
      <c r="P64" s="38">
        <f t="shared" si="12"/>
        <v>74.438502673796805</v>
      </c>
      <c r="Q64" s="38">
        <f t="shared" si="13"/>
        <v>85.561497326203195</v>
      </c>
      <c r="R64" s="38">
        <f t="shared" si="14"/>
        <v>82.051282051282058</v>
      </c>
      <c r="S64" s="39">
        <f t="shared" si="15"/>
        <v>-7.6127793774852393</v>
      </c>
      <c r="T64" s="39">
        <f t="shared" si="16"/>
        <v>-7.6127793774852535</v>
      </c>
      <c r="U64" t="s">
        <v>205</v>
      </c>
      <c r="V64" t="s">
        <v>97</v>
      </c>
      <c r="W64" t="s">
        <v>88</v>
      </c>
      <c r="X64" s="48" t="s">
        <v>305</v>
      </c>
      <c r="Y64" s="41"/>
    </row>
    <row r="65" spans="1:25" ht="15" x14ac:dyDescent="0.25">
      <c r="A65">
        <v>1.83</v>
      </c>
      <c r="B65">
        <v>2</v>
      </c>
      <c r="C65" s="29">
        <f t="shared" si="0"/>
        <v>4.644808743169393E-2</v>
      </c>
      <c r="D65" s="30">
        <f>IF(OR($A65="",$B65=""),"",A65*'MPTO_working_2-way'!$G64)</f>
        <v>1.915</v>
      </c>
      <c r="E65" s="32">
        <f>IF(OR($A65="",$B65=""),"",B65*'MPTO_working_2-way'!$G64)</f>
        <v>2.0928961748633879</v>
      </c>
      <c r="F65" s="30">
        <f>IF(OR($A65="",$B65=""),"",'MPTO_working_2-way'!D64)</f>
        <v>1.9112271540469974</v>
      </c>
      <c r="G65" s="32">
        <f>IF(OR($A65="",$B65=""),"",'MPTO_working_2-way'!E64)</f>
        <v>2.0974212034383952</v>
      </c>
      <c r="H65" s="30">
        <f>IF(OR($A65="",$B65=""),"",'OddsRatio_working_2-way'!M64)</f>
        <v>1.9110433579144297</v>
      </c>
      <c r="I65" s="30">
        <f>IF(OR($A65="",$B65=""),"",'OddsRatio_working_2-way'!N64)</f>
        <v>2.0976425998969033</v>
      </c>
      <c r="J65" s="30">
        <f>IF('Log_working_2-way'!$D64="","",A65^('Log_working_2-way'!$D64))</f>
        <v>1.9093113656463092</v>
      </c>
      <c r="K65" s="32">
        <f>IF('Log_working_2-way'!$D64="","",B65^('Log_working_2-way'!$D64))</f>
        <v>2.0997333122397319</v>
      </c>
      <c r="L65" s="37">
        <f t="shared" si="9"/>
        <v>0.5221932114882506</v>
      </c>
      <c r="M65" s="37">
        <f t="shared" si="10"/>
        <v>0.47780678851174935</v>
      </c>
      <c r="N65" s="38">
        <v>161</v>
      </c>
      <c r="O65" s="38">
        <f t="shared" si="11"/>
        <v>73.021857923497251</v>
      </c>
      <c r="P65" s="38">
        <f t="shared" si="12"/>
        <v>80.5</v>
      </c>
      <c r="Q65" s="38">
        <f t="shared" si="13"/>
        <v>80.5</v>
      </c>
      <c r="R65" s="38">
        <f t="shared" si="14"/>
        <v>87.978142076502721</v>
      </c>
      <c r="S65" s="39">
        <f t="shared" si="15"/>
        <v>-7.4781420765027491</v>
      </c>
      <c r="T65" s="39">
        <f t="shared" si="16"/>
        <v>-7.4781420765027207</v>
      </c>
      <c r="U65" t="s">
        <v>98</v>
      </c>
      <c r="V65" t="s">
        <v>99</v>
      </c>
      <c r="W65" t="s">
        <v>88</v>
      </c>
      <c r="X65" s="48" t="s">
        <v>305</v>
      </c>
      <c r="Y65" s="41"/>
    </row>
    <row r="66" spans="1:25" ht="15" x14ac:dyDescent="0.25">
      <c r="A66">
        <v>1.6</v>
      </c>
      <c r="B66">
        <v>2.27</v>
      </c>
      <c r="C66" s="29">
        <f t="shared" si="0"/>
        <v>6.5528634361233351E-2</v>
      </c>
      <c r="D66" s="30">
        <f>IF(OR($A66="",$B66=""),"",A66*'MPTO_working_2-way'!$G65)</f>
        <v>1.7048458149779735</v>
      </c>
      <c r="E66" s="32">
        <f>IF(OR($A66="",$B66=""),"",B66*'MPTO_working_2-way'!$G65)</f>
        <v>2.4187499999999997</v>
      </c>
      <c r="F66" s="30">
        <f>IF(OR($A66="",$B66=""),"",'MPTO_working_2-way'!D65)</f>
        <v>1.6885169688516968</v>
      </c>
      <c r="G66" s="32">
        <f>IF(OR($A66="",$B66=""),"",'MPTO_working_2-way'!E65)</f>
        <v>2.4523970290344357</v>
      </c>
      <c r="H66" s="30">
        <f>IF(OR($A66="",$B66=""),"",'OddsRatio_working_2-way'!M65)</f>
        <v>1.6873433966234703</v>
      </c>
      <c r="I66" s="30">
        <f>IF(OR($A66="",$B66=""),"",'OddsRatio_working_2-way'!N65)</f>
        <v>2.4548768561863459</v>
      </c>
      <c r="J66" s="30">
        <f>IF('Log_working_2-way'!$D65="","",A66^('Log_working_2-way'!$D65))</f>
        <v>1.6797788155824944</v>
      </c>
      <c r="K66" s="32">
        <f>IF('Log_working_2-way'!$D65="","",B66^('Log_working_2-way'!$D65))</f>
        <v>2.4710667309188814</v>
      </c>
      <c r="L66" s="37">
        <f t="shared" si="9"/>
        <v>0.58656330749354013</v>
      </c>
      <c r="M66" s="37">
        <f t="shared" si="10"/>
        <v>0.41343669250645998</v>
      </c>
      <c r="N66" s="38">
        <v>162</v>
      </c>
      <c r="O66" s="38">
        <f t="shared" si="11"/>
        <v>60.749999999999993</v>
      </c>
      <c r="P66" s="38">
        <f t="shared" si="12"/>
        <v>90.634361233480178</v>
      </c>
      <c r="Q66" s="38">
        <f t="shared" si="13"/>
        <v>71.365638766519822</v>
      </c>
      <c r="R66" s="38">
        <f t="shared" si="14"/>
        <v>101.25</v>
      </c>
      <c r="S66" s="39">
        <f t="shared" si="15"/>
        <v>-10.61563876651983</v>
      </c>
      <c r="T66" s="39">
        <f t="shared" si="16"/>
        <v>-10.615638766519822</v>
      </c>
      <c r="U66" t="s">
        <v>206</v>
      </c>
      <c r="V66" t="s">
        <v>207</v>
      </c>
      <c r="W66" t="s">
        <v>88</v>
      </c>
      <c r="X66" s="48" t="s">
        <v>305</v>
      </c>
      <c r="Y66" s="41"/>
    </row>
    <row r="67" spans="1:25" ht="15" x14ac:dyDescent="0.25">
      <c r="A67">
        <v>1.62</v>
      </c>
      <c r="B67">
        <v>2.23</v>
      </c>
      <c r="C67" s="29">
        <f t="shared" ref="C67:C117" si="17">IF(OR($A67="",$B67=""),"",(1/A67)+(1/B67)-1)</f>
        <v>6.571444389082659E-2</v>
      </c>
      <c r="D67" s="30">
        <f>IF(OR($A67="",$B67=""),"",A67*'MPTO_working_2-way'!$G66)</f>
        <v>1.7264573991031391</v>
      </c>
      <c r="E67" s="32">
        <f>IF(OR($A67="",$B67=""),"",B67*'MPTO_working_2-way'!$G66)</f>
        <v>2.3765432098765431</v>
      </c>
      <c r="F67" s="30">
        <f>IF(OR($A67="",$B67=""),"",'MPTO_working_2-way'!D66)</f>
        <v>1.7110784824515701</v>
      </c>
      <c r="G67" s="32">
        <f>IF(OR($A67="",$B67=""),"",'MPTO_working_2-way'!E66)</f>
        <v>2.4063145274095787</v>
      </c>
      <c r="H67" s="30">
        <f>IF(OR($A67="",$B67=""),"",'OddsRatio_working_2-way'!M66)</f>
        <v>1.7099753803128717</v>
      </c>
      <c r="I67" s="30">
        <f>IF(OR($A67="",$B67=""),"",'OddsRatio_working_2-way'!N66)</f>
        <v>2.4084995448142443</v>
      </c>
      <c r="J67" s="30">
        <f>IF('Log_working_2-way'!$D66="","",A67^('Log_working_2-way'!$D66))</f>
        <v>1.7028478019121571</v>
      </c>
      <c r="K67" s="32">
        <f>IF('Log_working_2-way'!$D66="","",B67^('Log_working_2-way'!$D66))</f>
        <v>2.4227831363591559</v>
      </c>
      <c r="L67" s="37">
        <f t="shared" si="9"/>
        <v>0.57922077922077919</v>
      </c>
      <c r="M67" s="37">
        <f t="shared" si="10"/>
        <v>0.42077922077922081</v>
      </c>
      <c r="N67" s="38">
        <v>163</v>
      </c>
      <c r="O67" s="38">
        <f t="shared" si="11"/>
        <v>62.382716049382715</v>
      </c>
      <c r="P67" s="38">
        <f t="shared" si="12"/>
        <v>89.905829596412559</v>
      </c>
      <c r="Q67" s="38">
        <f t="shared" si="13"/>
        <v>73.094170403587441</v>
      </c>
      <c r="R67" s="38">
        <f t="shared" si="14"/>
        <v>100.61728395061728</v>
      </c>
      <c r="S67" s="39">
        <f t="shared" si="15"/>
        <v>-10.711454354204726</v>
      </c>
      <c r="T67" s="39">
        <f t="shared" si="16"/>
        <v>-10.711454354204719</v>
      </c>
      <c r="U67" t="s">
        <v>122</v>
      </c>
      <c r="V67" t="s">
        <v>208</v>
      </c>
      <c r="W67" t="s">
        <v>88</v>
      </c>
      <c r="X67" s="48" t="s">
        <v>305</v>
      </c>
      <c r="Y67" s="41"/>
    </row>
    <row r="68" spans="1:25" ht="15" x14ac:dyDescent="0.25">
      <c r="A68">
        <v>1.69</v>
      </c>
      <c r="B68">
        <v>2.29</v>
      </c>
      <c r="C68" s="29">
        <f t="shared" si="17"/>
        <v>2.8397199038784571E-2</v>
      </c>
      <c r="D68" s="30">
        <f>IF(OR($A68="",$B68=""),"",A68*'MPTO_working_2-way'!$G67)</f>
        <v>1.7379912663755459</v>
      </c>
      <c r="E68" s="32">
        <f>IF(OR($A68="",$B68=""),"",B68*'MPTO_working_2-way'!$G67)</f>
        <v>2.3550295857988166</v>
      </c>
      <c r="F68" s="30">
        <f>IF(OR($A68="",$B68=""),"",'MPTO_working_2-way'!D67)</f>
        <v>1.7315496297621977</v>
      </c>
      <c r="G68" s="32">
        <f>IF(OR($A68="",$B68=""),"",'MPTO_working_2-way'!E67)</f>
        <v>2.3669612550074923</v>
      </c>
      <c r="H68" s="30">
        <f>IF(OR($A68="",$B68=""),"",'OddsRatio_working_2-way'!M67)</f>
        <v>1.7313574508612271</v>
      </c>
      <c r="I68" s="30">
        <f>IF(OR($A68="",$B68=""),"",'OddsRatio_working_2-way'!N67)</f>
        <v>2.3673204516101207</v>
      </c>
      <c r="J68" s="30">
        <f>IF('Log_working_2-way'!$D67="","",A68^('Log_working_2-way'!$D67))</f>
        <v>1.7284425512400656</v>
      </c>
      <c r="K68" s="32">
        <f>IF('Log_working_2-way'!$D67="","",B68^('Log_working_2-way'!$D67))</f>
        <v>2.372791853383128</v>
      </c>
      <c r="L68" s="37">
        <f t="shared" si="9"/>
        <v>0.57537688442211055</v>
      </c>
      <c r="M68" s="37">
        <f t="shared" si="10"/>
        <v>0.42462311557788945</v>
      </c>
      <c r="N68" s="38">
        <v>164</v>
      </c>
      <c r="O68" s="38">
        <f t="shared" si="11"/>
        <v>66.958579881656789</v>
      </c>
      <c r="P68" s="38">
        <f t="shared" si="12"/>
        <v>92.384279475982538</v>
      </c>
      <c r="Q68" s="38">
        <f t="shared" si="13"/>
        <v>71.615720524017476</v>
      </c>
      <c r="R68" s="38">
        <f t="shared" si="14"/>
        <v>97.041420118343197</v>
      </c>
      <c r="S68" s="39">
        <f t="shared" si="15"/>
        <v>-4.6571406423606874</v>
      </c>
      <c r="T68" s="39">
        <f t="shared" si="16"/>
        <v>-4.6571406423606589</v>
      </c>
      <c r="U68" t="s">
        <v>127</v>
      </c>
      <c r="V68" t="s">
        <v>209</v>
      </c>
      <c r="W68" t="s">
        <v>129</v>
      </c>
      <c r="X68" s="48" t="s">
        <v>305</v>
      </c>
      <c r="Y68" s="41"/>
    </row>
    <row r="69" spans="1:25" ht="15" x14ac:dyDescent="0.25">
      <c r="A69">
        <v>2.44</v>
      </c>
      <c r="B69">
        <v>1.62</v>
      </c>
      <c r="C69" s="29">
        <f t="shared" si="17"/>
        <v>2.7120016191054308E-2</v>
      </c>
      <c r="D69" s="30">
        <f>IF(OR($A69="",$B69=""),"",A69*'MPTO_working_2-way'!$G68)</f>
        <v>2.5061728395061724</v>
      </c>
      <c r="E69" s="32">
        <f>IF(OR($A69="",$B69=""),"",B69*'MPTO_working_2-way'!$G68)</f>
        <v>1.6639344262295082</v>
      </c>
      <c r="F69" s="30">
        <f>IF(OR($A69="",$B69=""),"",'MPTO_working_2-way'!D68)</f>
        <v>2.5234933605720116</v>
      </c>
      <c r="G69" s="32">
        <f>IF(OR($A69="",$B69=""),"",'MPTO_working_2-way'!E68)</f>
        <v>1.6563861884009385</v>
      </c>
      <c r="H69" s="30">
        <f>IF(OR($A69="",$B69=""),"",'OddsRatio_working_2-way'!M68)</f>
        <v>2.5240015240022853</v>
      </c>
      <c r="I69" s="30">
        <f>IF(OR($A69="",$B69=""),"",'OddsRatio_working_2-way'!N68)</f>
        <v>1.6561673228343179</v>
      </c>
      <c r="J69" s="30">
        <f>IF('Log_working_2-way'!$D68="","",A69^('Log_working_2-way'!$D68))</f>
        <v>2.5319832178994095</v>
      </c>
      <c r="K69" s="32">
        <f>IF('Log_working_2-way'!$D68="","",B69^('Log_working_2-way'!$D68))</f>
        <v>1.6527486648131442</v>
      </c>
      <c r="L69" s="37">
        <f t="shared" ref="L69:L117" si="18">(1/D69)</f>
        <v>0.39901477832512322</v>
      </c>
      <c r="M69" s="37">
        <f t="shared" ref="M69:M117" si="19">(1/E69)</f>
        <v>0.60098522167487689</v>
      </c>
      <c r="N69" s="38">
        <v>165</v>
      </c>
      <c r="O69" s="38">
        <f t="shared" ref="O69:O117" si="20">(1/A69)*((N69*A69)-N69)</f>
        <v>97.377049180327859</v>
      </c>
      <c r="P69" s="38">
        <f t="shared" ref="P69:P117" si="21">(1/B69)*((N69*B69)-N69)</f>
        <v>63.148148148148152</v>
      </c>
      <c r="Q69" s="38">
        <f t="shared" ref="Q69:Q117" si="22">(1/B69)*N69</f>
        <v>101.85185185185185</v>
      </c>
      <c r="R69" s="38">
        <f t="shared" ref="R69:R117" si="23">(1/A69)*N69</f>
        <v>67.622950819672127</v>
      </c>
      <c r="S69" s="39">
        <f t="shared" ref="S69:S117" si="24">O69-Q69</f>
        <v>-4.4748026715239888</v>
      </c>
      <c r="T69" s="39">
        <f t="shared" ref="T69:T117" si="25">P69-R69</f>
        <v>-4.4748026715239746</v>
      </c>
      <c r="U69" t="s">
        <v>210</v>
      </c>
      <c r="V69" t="s">
        <v>211</v>
      </c>
      <c r="W69" t="s">
        <v>129</v>
      </c>
      <c r="X69" s="48" t="s">
        <v>305</v>
      </c>
      <c r="Y69" s="41"/>
    </row>
    <row r="70" spans="1:25" ht="15" x14ac:dyDescent="0.25">
      <c r="A70">
        <v>2.09</v>
      </c>
      <c r="B70">
        <v>1.81</v>
      </c>
      <c r="C70" s="29">
        <f t="shared" si="17"/>
        <v>3.0955087366835166E-2</v>
      </c>
      <c r="D70" s="30">
        <f>IF(OR($A70="",$B70=""),"",A70*'MPTO_working_2-way'!$G69)</f>
        <v>2.1546961325966851</v>
      </c>
      <c r="E70" s="32">
        <f>IF(OR($A70="",$B70=""),"",B70*'MPTO_working_2-way'!$G69)</f>
        <v>1.8660287081339717</v>
      </c>
      <c r="F70" s="30">
        <f>IF(OR($A70="",$B70=""),"",'MPTO_working_2-way'!D69)</f>
        <v>2.159867538325388</v>
      </c>
      <c r="G70" s="32">
        <f>IF(OR($A70="",$B70=""),"",'MPTO_working_2-way'!E69)</f>
        <v>1.8621674173619833</v>
      </c>
      <c r="H70" s="30">
        <f>IF(OR($A70="",$B70=""),"",'OddsRatio_working_2-way'!M69)</f>
        <v>2.1600340565456171</v>
      </c>
      <c r="I70" s="30">
        <f>IF(OR($A70="",$B70=""),"",'OddsRatio_working_2-way'!N69)</f>
        <v>1.8620436566990362</v>
      </c>
      <c r="J70" s="30">
        <f>IF('Log_working_2-way'!$D69="","",A70^('Log_working_2-way'!$D69))</f>
        <v>2.1623937828196005</v>
      </c>
      <c r="K70" s="32">
        <f>IF('Log_working_2-way'!$D69="","",B70^('Log_working_2-way'!$D69))</f>
        <v>1.8602936584659731</v>
      </c>
      <c r="L70" s="37">
        <f t="shared" si="18"/>
        <v>0.46410256410256412</v>
      </c>
      <c r="M70" s="37">
        <f t="shared" si="19"/>
        <v>0.53589743589743577</v>
      </c>
      <c r="N70" s="38">
        <v>166</v>
      </c>
      <c r="O70" s="38">
        <f t="shared" si="20"/>
        <v>86.574162679425839</v>
      </c>
      <c r="P70" s="38">
        <f t="shared" si="21"/>
        <v>74.287292817679585</v>
      </c>
      <c r="Q70" s="38">
        <f t="shared" si="22"/>
        <v>91.712707182320443</v>
      </c>
      <c r="R70" s="38">
        <f t="shared" si="23"/>
        <v>79.425837320574175</v>
      </c>
      <c r="S70" s="39">
        <f t="shared" si="24"/>
        <v>-5.1385445028946037</v>
      </c>
      <c r="T70" s="39">
        <f t="shared" si="25"/>
        <v>-5.1385445028945895</v>
      </c>
      <c r="U70" t="s">
        <v>124</v>
      </c>
      <c r="V70" t="s">
        <v>212</v>
      </c>
      <c r="W70" t="s">
        <v>129</v>
      </c>
      <c r="X70" s="48" t="s">
        <v>305</v>
      </c>
      <c r="Y70" s="41"/>
    </row>
    <row r="71" spans="1:25" ht="15" x14ac:dyDescent="0.25">
      <c r="A71">
        <v>2.93</v>
      </c>
      <c r="B71">
        <v>1.42</v>
      </c>
      <c r="C71" s="29">
        <f t="shared" si="17"/>
        <v>4.552228044032125E-2</v>
      </c>
      <c r="D71" s="30">
        <f>IF(OR($A71="",$B71=""),"",A71*'MPTO_working_2-way'!$G70)</f>
        <v>3.0633802816901414</v>
      </c>
      <c r="E71" s="32">
        <f>IF(OR($A71="",$B71=""),"",B71*'MPTO_working_2-way'!$G70)</f>
        <v>1.4846416382252561</v>
      </c>
      <c r="F71" s="30">
        <f>IF(OR($A71="",$B71=""),"",'MPTO_working_2-way'!D70)</f>
        <v>3.1393646721497031</v>
      </c>
      <c r="G71" s="32">
        <f>IF(OR($A71="",$B71=""),"",'MPTO_working_2-way'!E70)</f>
        <v>1.4674284908122597</v>
      </c>
      <c r="H71" s="30">
        <f>IF(OR($A71="",$B71=""),"",'OddsRatio_working_2-way'!M70)</f>
        <v>3.1436506467328345</v>
      </c>
      <c r="I71" s="30">
        <f>IF(OR($A71="",$B71=""),"",'OddsRatio_working_2-way'!N70)</f>
        <v>1.4664939231232073</v>
      </c>
      <c r="J71" s="30">
        <f>IF('Log_working_2-way'!$D70="","",A71^('Log_working_2-way'!$D70))</f>
        <v>3.1807750995182968</v>
      </c>
      <c r="K71" s="32">
        <f>IF('Log_working_2-way'!$D70="","",B71^('Log_working_2-way'!$D70))</f>
        <v>1.4585525578575369</v>
      </c>
      <c r="L71" s="37">
        <f t="shared" si="18"/>
        <v>0.32643678160919531</v>
      </c>
      <c r="M71" s="37">
        <f t="shared" si="19"/>
        <v>0.67356321839080457</v>
      </c>
      <c r="N71" s="38">
        <v>167</v>
      </c>
      <c r="O71" s="38">
        <f t="shared" si="20"/>
        <v>110.00341296928326</v>
      </c>
      <c r="P71" s="38">
        <f t="shared" si="21"/>
        <v>49.394366197183096</v>
      </c>
      <c r="Q71" s="38">
        <f t="shared" si="22"/>
        <v>117.60563380281691</v>
      </c>
      <c r="R71" s="38">
        <f t="shared" si="23"/>
        <v>56.996587030716718</v>
      </c>
      <c r="S71" s="39">
        <f t="shared" si="24"/>
        <v>-7.6022208335336501</v>
      </c>
      <c r="T71" s="39">
        <f t="shared" si="25"/>
        <v>-7.6022208335336217</v>
      </c>
      <c r="U71" t="s">
        <v>213</v>
      </c>
      <c r="V71" t="s">
        <v>214</v>
      </c>
      <c r="W71" t="s">
        <v>312</v>
      </c>
      <c r="X71" s="48" t="s">
        <v>305</v>
      </c>
      <c r="Y71" s="41"/>
    </row>
    <row r="72" spans="1:25" ht="15" x14ac:dyDescent="0.25">
      <c r="A72">
        <v>2.83</v>
      </c>
      <c r="B72">
        <v>1.46</v>
      </c>
      <c r="C72" s="29">
        <f t="shared" si="17"/>
        <v>3.8288397308678945E-2</v>
      </c>
      <c r="D72" s="30">
        <f>IF(OR($A72="",$B72=""),"",A72*'MPTO_working_2-way'!$G71)</f>
        <v>2.9383561643835616</v>
      </c>
      <c r="E72" s="32">
        <f>IF(OR($A72="",$B72=""),"",B72*'MPTO_working_2-way'!$G71)</f>
        <v>1.5159010600706713</v>
      </c>
      <c r="F72" s="30">
        <f>IF(OR($A72="",$B72=""),"",'MPTO_working_2-way'!D71)</f>
        <v>2.9921065971467877</v>
      </c>
      <c r="G72" s="32">
        <f>IF(OR($A72="",$B72=""),"",'MPTO_working_2-way'!E71)</f>
        <v>1.5019811697989749</v>
      </c>
      <c r="H72" s="30">
        <f>IF(OR($A72="",$B72=""),"",'OddsRatio_working_2-way'!M71)</f>
        <v>2.9945578130415815</v>
      </c>
      <c r="I72" s="30">
        <f>IF(OR($A72="",$B72=""),"",'OddsRatio_working_2-way'!N71)</f>
        <v>1.5013642590159164</v>
      </c>
      <c r="J72" s="30">
        <f>IF('Log_working_2-way'!$D71="","",A72^('Log_working_2-way'!$D71))</f>
        <v>3.0202958635224357</v>
      </c>
      <c r="K72" s="32">
        <f>IF('Log_working_2-way'!$D71="","",B72^('Log_working_2-way'!$D71))</f>
        <v>1.494977007108147</v>
      </c>
      <c r="L72" s="37">
        <f t="shared" si="18"/>
        <v>0.34032634032634035</v>
      </c>
      <c r="M72" s="37">
        <f t="shared" si="19"/>
        <v>0.65967365967365976</v>
      </c>
      <c r="N72" s="38">
        <v>168</v>
      </c>
      <c r="O72" s="38">
        <f t="shared" si="20"/>
        <v>108.63604240282686</v>
      </c>
      <c r="P72" s="38">
        <f t="shared" si="21"/>
        <v>52.931506849315063</v>
      </c>
      <c r="Q72" s="38">
        <f t="shared" si="22"/>
        <v>115.06849315068493</v>
      </c>
      <c r="R72" s="38">
        <f t="shared" si="23"/>
        <v>59.363957597173147</v>
      </c>
      <c r="S72" s="39">
        <f t="shared" si="24"/>
        <v>-6.4324507478580699</v>
      </c>
      <c r="T72" s="39">
        <f t="shared" si="25"/>
        <v>-6.4324507478580841</v>
      </c>
      <c r="U72" t="s">
        <v>215</v>
      </c>
      <c r="V72" t="s">
        <v>216</v>
      </c>
      <c r="W72" t="s">
        <v>312</v>
      </c>
      <c r="X72" s="48" t="s">
        <v>305</v>
      </c>
      <c r="Y72" s="41"/>
    </row>
    <row r="73" spans="1:25" ht="15" x14ac:dyDescent="0.25">
      <c r="A73">
        <v>2.75</v>
      </c>
      <c r="B73">
        <v>1.48</v>
      </c>
      <c r="C73" s="29">
        <f t="shared" si="17"/>
        <v>3.9312039312039193E-2</v>
      </c>
      <c r="D73" s="30">
        <f>IF(OR($A73="",$B73=""),"",A73*'MPTO_working_2-way'!$G72)</f>
        <v>2.8581081081081079</v>
      </c>
      <c r="E73" s="32">
        <f>IF(OR($A73="",$B73=""),"",B73*'MPTO_working_2-way'!$G72)</f>
        <v>1.5381818181818181</v>
      </c>
      <c r="F73" s="30">
        <f>IF(OR($A73="",$B73=""),"",'MPTO_working_2-way'!D72)</f>
        <v>2.907142857142857</v>
      </c>
      <c r="G73" s="32">
        <f>IF(OR($A73="",$B73=""),"",'MPTO_working_2-way'!E72)</f>
        <v>1.5243445692883895</v>
      </c>
      <c r="H73" s="30">
        <f>IF(OR($A73="",$B73=""),"",'OddsRatio_working_2-way'!M72)</f>
        <v>2.9094065395649333</v>
      </c>
      <c r="I73" s="30">
        <f>IF(OR($A73="",$B73=""),"",'OddsRatio_working_2-way'!N72)</f>
        <v>1.5237229365663816</v>
      </c>
      <c r="J73" s="30">
        <f>IF('Log_working_2-way'!$D72="","",A73^('Log_working_2-way'!$D72))</f>
        <v>2.9328148836151597</v>
      </c>
      <c r="K73" s="32">
        <f>IF('Log_working_2-way'!$D72="","",B73^('Log_working_2-way'!$D72))</f>
        <v>1.5173801218505167</v>
      </c>
      <c r="L73" s="37">
        <f t="shared" si="18"/>
        <v>0.34988179669030733</v>
      </c>
      <c r="M73" s="37">
        <f t="shared" si="19"/>
        <v>0.65011820330969272</v>
      </c>
      <c r="N73" s="38">
        <v>169</v>
      </c>
      <c r="O73" s="38">
        <f t="shared" si="20"/>
        <v>107.54545454545455</v>
      </c>
      <c r="P73" s="38">
        <f t="shared" si="21"/>
        <v>54.810810810810814</v>
      </c>
      <c r="Q73" s="38">
        <f t="shared" si="22"/>
        <v>114.18918918918919</v>
      </c>
      <c r="R73" s="38">
        <f t="shared" si="23"/>
        <v>61.454545454545453</v>
      </c>
      <c r="S73" s="39">
        <f t="shared" si="24"/>
        <v>-6.6437346437346463</v>
      </c>
      <c r="T73" s="39">
        <f t="shared" si="25"/>
        <v>-6.6437346437346392</v>
      </c>
      <c r="U73" t="s">
        <v>217</v>
      </c>
      <c r="V73" t="s">
        <v>218</v>
      </c>
      <c r="W73" t="s">
        <v>312</v>
      </c>
      <c r="X73" s="48" t="s">
        <v>305</v>
      </c>
      <c r="Y73" s="41"/>
    </row>
    <row r="74" spans="1:25" ht="15" x14ac:dyDescent="0.25">
      <c r="A74">
        <v>1.98</v>
      </c>
      <c r="B74">
        <v>1.91</v>
      </c>
      <c r="C74" s="29">
        <f t="shared" si="17"/>
        <v>2.861071447458885E-2</v>
      </c>
      <c r="D74" s="30">
        <f>IF(OR($A74="",$B74=""),"",A74*'MPTO_working_2-way'!$G73)</f>
        <v>2.0366492146596857</v>
      </c>
      <c r="E74" s="32">
        <f>IF(OR($A74="",$B74=""),"",B74*'MPTO_working_2-way'!$G73)</f>
        <v>1.9646464646464645</v>
      </c>
      <c r="F74" s="30">
        <f>IF(OR($A74="",$B74=""),"",'MPTO_working_2-way'!D73)</f>
        <v>2.0377175494369308</v>
      </c>
      <c r="G74" s="32">
        <f>IF(OR($A74="",$B74=""),"",'MPTO_working_2-way'!E73)</f>
        <v>1.9636533568721115</v>
      </c>
      <c r="H74" s="30">
        <f>IF(OR($A74="",$B74=""),"",'OddsRatio_working_2-way'!M73)</f>
        <v>2.0377490433255412</v>
      </c>
      <c r="I74" s="30">
        <f>IF(OR($A74="",$B74=""),"",'OddsRatio_working_2-way'!N73)</f>
        <v>1.9636241116594322</v>
      </c>
      <c r="J74" s="30">
        <f>IF('Log_working_2-way'!$D73="","",A74^('Log_working_2-way'!$D73))</f>
        <v>2.0382337672504618</v>
      </c>
      <c r="K74" s="32">
        <f>IF('Log_working_2-way'!$D73="","",B74^('Log_working_2-way'!$D73))</f>
        <v>1.9631742210121639</v>
      </c>
      <c r="L74" s="37">
        <f t="shared" si="18"/>
        <v>0.49100257069408743</v>
      </c>
      <c r="M74" s="37">
        <f t="shared" si="19"/>
        <v>0.50899742930591263</v>
      </c>
      <c r="N74" s="38">
        <v>170</v>
      </c>
      <c r="O74" s="38">
        <f t="shared" si="20"/>
        <v>84.14141414141416</v>
      </c>
      <c r="P74" s="38">
        <f t="shared" si="21"/>
        <v>80.994764397905755</v>
      </c>
      <c r="Q74" s="38">
        <f t="shared" si="22"/>
        <v>89.005235602094245</v>
      </c>
      <c r="R74" s="38">
        <f t="shared" si="23"/>
        <v>85.858585858585869</v>
      </c>
      <c r="S74" s="39">
        <f t="shared" si="24"/>
        <v>-4.8638214606800858</v>
      </c>
      <c r="T74" s="39">
        <f t="shared" si="25"/>
        <v>-4.8638214606801142</v>
      </c>
      <c r="U74" t="s">
        <v>219</v>
      </c>
      <c r="V74" t="s">
        <v>220</v>
      </c>
      <c r="W74" t="s">
        <v>316</v>
      </c>
      <c r="X74" s="48" t="s">
        <v>305</v>
      </c>
      <c r="Y74" s="41"/>
    </row>
    <row r="75" spans="1:25" ht="15" x14ac:dyDescent="0.25">
      <c r="A75">
        <v>1.47</v>
      </c>
      <c r="B75">
        <v>2.8</v>
      </c>
      <c r="C75" s="29">
        <f t="shared" si="17"/>
        <v>3.7414965986394488E-2</v>
      </c>
      <c r="D75" s="30">
        <f>IF(OR($A75="",$B75=""),"",A75*'MPTO_working_2-way'!$G74)</f>
        <v>1.5249999999999999</v>
      </c>
      <c r="E75" s="32">
        <f>IF(OR($A75="",$B75=""),"",B75*'MPTO_working_2-way'!$G74)</f>
        <v>2.9047619047619042</v>
      </c>
      <c r="F75" s="30">
        <f>IF(OR($A75="",$B75=""),"",'MPTO_working_2-way'!D74)</f>
        <v>1.511568123393316</v>
      </c>
      <c r="G75" s="32">
        <f>IF(OR($A75="",$B75=""),"",'MPTO_working_2-way'!E74)</f>
        <v>2.9547738693467331</v>
      </c>
      <c r="H75" s="30">
        <f>IF(OR($A75="",$B75=""),"",'OddsRatio_working_2-way'!M74)</f>
        <v>1.5109903238918627</v>
      </c>
      <c r="I75" s="30">
        <f>IF(OR($A75="",$B75=""),"",'OddsRatio_working_2-way'!N74)</f>
        <v>2.9569842191603266</v>
      </c>
      <c r="J75" s="30">
        <f>IF('Log_working_2-way'!$D74="","",A75^('Log_working_2-way'!$D74))</f>
        <v>1.5048333483880685</v>
      </c>
      <c r="K75" s="32">
        <f>IF('Log_working_2-way'!$D74="","",B75^('Log_working_2-way'!$D74))</f>
        <v>2.9808517071870684</v>
      </c>
      <c r="L75" s="37">
        <f t="shared" si="18"/>
        <v>0.65573770491803285</v>
      </c>
      <c r="M75" s="37">
        <f t="shared" si="19"/>
        <v>0.34426229508196726</v>
      </c>
      <c r="N75" s="38">
        <v>171</v>
      </c>
      <c r="O75" s="38">
        <f t="shared" si="20"/>
        <v>54.673469387755105</v>
      </c>
      <c r="P75" s="38">
        <f t="shared" si="21"/>
        <v>109.92857142857142</v>
      </c>
      <c r="Q75" s="38">
        <f t="shared" si="22"/>
        <v>61.071428571428569</v>
      </c>
      <c r="R75" s="38">
        <f t="shared" si="23"/>
        <v>116.32653061224489</v>
      </c>
      <c r="S75" s="39">
        <f t="shared" si="24"/>
        <v>-6.3979591836734642</v>
      </c>
      <c r="T75" s="39">
        <f t="shared" si="25"/>
        <v>-6.3979591836734784</v>
      </c>
      <c r="U75" t="s">
        <v>221</v>
      </c>
      <c r="V75" t="s">
        <v>222</v>
      </c>
      <c r="W75" t="s">
        <v>316</v>
      </c>
      <c r="X75" s="48" t="s">
        <v>305</v>
      </c>
      <c r="Y75" s="41"/>
    </row>
    <row r="76" spans="1:25" ht="15" x14ac:dyDescent="0.25">
      <c r="A76">
        <v>1.6</v>
      </c>
      <c r="B76">
        <v>2.38</v>
      </c>
      <c r="C76" s="29">
        <f t="shared" si="17"/>
        <v>4.5168067226890818E-2</v>
      </c>
      <c r="D76" s="30">
        <f>IF(OR($A76="",$B76=""),"",A76*'MPTO_working_2-way'!$G75)</f>
        <v>1.6722689075630255</v>
      </c>
      <c r="E76" s="32">
        <f>IF(OR($A76="",$B76=""),"",B76*'MPTO_working_2-way'!$G75)</f>
        <v>2.4874999999999998</v>
      </c>
      <c r="F76" s="30">
        <f>IF(OR($A76="",$B76=""),"",'MPTO_working_2-way'!D75)</f>
        <v>1.65998256320837</v>
      </c>
      <c r="G76" s="32">
        <f>IF(OR($A76="",$B76=""),"",'MPTO_working_2-way'!E75)</f>
        <v>2.5151915455746368</v>
      </c>
      <c r="H76" s="30">
        <f>IF(OR($A76="",$B76=""),"",'OddsRatio_working_2-way'!M75)</f>
        <v>1.6593804733957871</v>
      </c>
      <c r="I76" s="30">
        <f>IF(OR($A76="",$B76=""),"",'OddsRatio_working_2-way'!N75)</f>
        <v>2.5165750888103107</v>
      </c>
      <c r="J76" s="30">
        <f>IF('Log_working_2-way'!$D75="","",A76^('Log_working_2-way'!$D75))</f>
        <v>1.6537583457371505</v>
      </c>
      <c r="K76" s="32">
        <f>IF('Log_working_2-way'!$D75="","",B76^('Log_working_2-way'!$D75))</f>
        <v>2.5296171842695241</v>
      </c>
      <c r="L76" s="37">
        <f t="shared" si="18"/>
        <v>0.59798994974874364</v>
      </c>
      <c r="M76" s="37">
        <f t="shared" si="19"/>
        <v>0.4020100502512563</v>
      </c>
      <c r="N76" s="38">
        <v>172</v>
      </c>
      <c r="O76" s="38">
        <f t="shared" si="20"/>
        <v>64.5</v>
      </c>
      <c r="P76" s="38">
        <f t="shared" si="21"/>
        <v>99.731092436974777</v>
      </c>
      <c r="Q76" s="38">
        <f t="shared" si="22"/>
        <v>72.268907563025209</v>
      </c>
      <c r="R76" s="38">
        <f t="shared" si="23"/>
        <v>107.5</v>
      </c>
      <c r="S76" s="39">
        <f t="shared" si="24"/>
        <v>-7.7689075630252091</v>
      </c>
      <c r="T76" s="39">
        <f t="shared" si="25"/>
        <v>-7.7689075630252233</v>
      </c>
      <c r="U76" t="s">
        <v>223</v>
      </c>
      <c r="V76" t="s">
        <v>224</v>
      </c>
      <c r="W76" t="s">
        <v>308</v>
      </c>
      <c r="X76" s="48" t="s">
        <v>306</v>
      </c>
      <c r="Y76" s="41"/>
    </row>
    <row r="77" spans="1:25" ht="15" x14ac:dyDescent="0.25">
      <c r="A77">
        <v>1.56</v>
      </c>
      <c r="B77">
        <v>2.4500000000000002</v>
      </c>
      <c r="C77" s="29">
        <f t="shared" si="17"/>
        <v>4.9188906331763427E-2</v>
      </c>
      <c r="D77" s="30">
        <f>IF(OR($A77="",$B77=""),"",A77*'MPTO_working_2-way'!$G76)</f>
        <v>1.6367346938775511</v>
      </c>
      <c r="E77" s="32">
        <f>IF(OR($A77="",$B77=""),"",B77*'MPTO_working_2-way'!$G76)</f>
        <v>2.5705128205128207</v>
      </c>
      <c r="F77" s="30">
        <f>IF(OR($A77="",$B77=""),"",'MPTO_working_2-way'!D76)</f>
        <v>1.6222410865874364</v>
      </c>
      <c r="G77" s="32">
        <f>IF(OR($A77="",$B77=""),"",'MPTO_working_2-way'!E76)</f>
        <v>2.6070941336971352</v>
      </c>
      <c r="H77" s="30">
        <f>IF(OR($A77="",$B77=""),"",'OddsRatio_working_2-way'!M76)</f>
        <v>1.6214554662658656</v>
      </c>
      <c r="I77" s="30">
        <f>IF(OR($A77="",$B77=""),"",'OddsRatio_working_2-way'!N76)</f>
        <v>2.6091257608669731</v>
      </c>
      <c r="J77" s="30">
        <f>IF('Log_working_2-way'!$D76="","",A77^('Log_working_2-way'!$D76))</f>
        <v>1.6148041314839445</v>
      </c>
      <c r="K77" s="32">
        <f>IF('Log_working_2-way'!$D76="","",B77^('Log_working_2-way'!$D76))</f>
        <v>2.6265342875694877</v>
      </c>
      <c r="L77" s="37">
        <f t="shared" si="18"/>
        <v>0.61097256857855353</v>
      </c>
      <c r="M77" s="37">
        <f t="shared" si="19"/>
        <v>0.38902743142144636</v>
      </c>
      <c r="N77" s="38">
        <v>173</v>
      </c>
      <c r="O77" s="38">
        <f t="shared" si="20"/>
        <v>62.102564102564095</v>
      </c>
      <c r="P77" s="38">
        <f t="shared" si="21"/>
        <v>102.38775510204081</v>
      </c>
      <c r="Q77" s="38">
        <f t="shared" si="22"/>
        <v>70.612244897959172</v>
      </c>
      <c r="R77" s="38">
        <f t="shared" si="23"/>
        <v>110.89743589743588</v>
      </c>
      <c r="S77" s="39">
        <f t="shared" si="24"/>
        <v>-8.5096807953950773</v>
      </c>
      <c r="T77" s="39">
        <f t="shared" si="25"/>
        <v>-8.5096807953950702</v>
      </c>
      <c r="U77" t="s">
        <v>225</v>
      </c>
      <c r="V77" t="s">
        <v>226</v>
      </c>
      <c r="W77" t="s">
        <v>308</v>
      </c>
      <c r="X77" s="48" t="s">
        <v>306</v>
      </c>
      <c r="Y77" s="41"/>
    </row>
    <row r="78" spans="1:25" ht="15" x14ac:dyDescent="0.25">
      <c r="A78">
        <v>1.88</v>
      </c>
      <c r="B78">
        <v>1.96</v>
      </c>
      <c r="C78" s="29">
        <f t="shared" si="17"/>
        <v>4.2118975249674229E-2</v>
      </c>
      <c r="D78" s="30">
        <f>IF(OR($A78="",$B78=""),"",A78*'MPTO_working_2-way'!$G77)</f>
        <v>1.9591836734693875</v>
      </c>
      <c r="E78" s="32">
        <f>IF(OR($A78="",$B78=""),"",B78*'MPTO_working_2-way'!$G77)</f>
        <v>2.0425531914893615</v>
      </c>
      <c r="F78" s="30">
        <f>IF(OR($A78="",$B78=""),"",'MPTO_working_2-way'!D77)</f>
        <v>1.9575010624734379</v>
      </c>
      <c r="G78" s="32">
        <f>IF(OR($A78="",$B78=""),"",'MPTO_working_2-way'!E77)</f>
        <v>2.044385264092321</v>
      </c>
      <c r="H78" s="30">
        <f>IF(OR($A78="",$B78=""),"",'OddsRatio_working_2-way'!M77)</f>
        <v>1.9574271077563381</v>
      </c>
      <c r="I78" s="30">
        <f>IF(OR($A78="",$B78=""),"",'OddsRatio_working_2-way'!N77)</f>
        <v>2.0444659357341863</v>
      </c>
      <c r="J78" s="30">
        <f>IF('Log_working_2-way'!$D77="","",A78^('Log_working_2-way'!$D77))</f>
        <v>1.9566564264322122</v>
      </c>
      <c r="K78" s="32">
        <f>IF('Log_working_2-way'!$D77="","",B78^('Log_working_2-way'!$D77))</f>
        <v>2.0453073562984208</v>
      </c>
      <c r="L78" s="37">
        <f t="shared" si="18"/>
        <v>0.51041666666666674</v>
      </c>
      <c r="M78" s="37">
        <f t="shared" si="19"/>
        <v>0.48958333333333337</v>
      </c>
      <c r="N78" s="38">
        <v>174</v>
      </c>
      <c r="O78" s="38">
        <f t="shared" si="20"/>
        <v>81.446808510638306</v>
      </c>
      <c r="P78" s="38">
        <f t="shared" si="21"/>
        <v>85.224489795918373</v>
      </c>
      <c r="Q78" s="38">
        <f t="shared" si="22"/>
        <v>88.775510204081641</v>
      </c>
      <c r="R78" s="38">
        <f t="shared" si="23"/>
        <v>92.553191489361694</v>
      </c>
      <c r="S78" s="39">
        <f t="shared" si="24"/>
        <v>-7.3287016934433353</v>
      </c>
      <c r="T78" s="39">
        <f t="shared" si="25"/>
        <v>-7.3287016934433211</v>
      </c>
      <c r="U78" t="s">
        <v>227</v>
      </c>
      <c r="V78" t="s">
        <v>228</v>
      </c>
      <c r="W78" t="s">
        <v>308</v>
      </c>
      <c r="X78" s="48" t="s">
        <v>306</v>
      </c>
      <c r="Y78" s="41"/>
    </row>
    <row r="79" spans="1:25" ht="15" x14ac:dyDescent="0.25">
      <c r="A79">
        <v>1.57</v>
      </c>
      <c r="B79">
        <v>2.42</v>
      </c>
      <c r="C79" s="29">
        <f t="shared" si="17"/>
        <v>5.0165815655103474E-2</v>
      </c>
      <c r="D79" s="30">
        <f>IF(OR($A79="",$B79=""),"",A79*'MPTO_working_2-way'!$G78)</f>
        <v>1.6487603305785126</v>
      </c>
      <c r="E79" s="32">
        <f>IF(OR($A79="",$B79=""),"",B79*'MPTO_working_2-way'!$G78)</f>
        <v>2.5414012738853504</v>
      </c>
      <c r="F79" s="30">
        <f>IF(OR($A79="",$B79=""),"",'MPTO_working_2-way'!D78)</f>
        <v>1.6343614229793093</v>
      </c>
      <c r="G79" s="32">
        <f>IF(OR($A79="",$B79=""),"",'MPTO_working_2-way'!E78)</f>
        <v>2.5763884179833187</v>
      </c>
      <c r="H79" s="30">
        <f>IF(OR($A79="",$B79=""),"",'OddsRatio_working_2-way'!M78)</f>
        <v>1.6335680316305627</v>
      </c>
      <c r="I79" s="30">
        <f>IF(OR($A79="",$B79=""),"",'OddsRatio_working_2-way'!N78)</f>
        <v>2.5783624647638574</v>
      </c>
      <c r="J79" s="30">
        <f>IF('Log_working_2-way'!$D78="","",A79^('Log_working_2-way'!$D78))</f>
        <v>1.6269578999062162</v>
      </c>
      <c r="K79" s="32">
        <f>IF('Log_working_2-way'!$D78="","",B79^('Log_working_2-way'!$D78))</f>
        <v>2.5950034286950103</v>
      </c>
      <c r="L79" s="37">
        <f t="shared" si="18"/>
        <v>0.60651629072681701</v>
      </c>
      <c r="M79" s="37">
        <f t="shared" si="19"/>
        <v>0.39348370927318294</v>
      </c>
      <c r="N79" s="38">
        <v>175</v>
      </c>
      <c r="O79" s="38">
        <f t="shared" si="20"/>
        <v>63.535031847133752</v>
      </c>
      <c r="P79" s="38">
        <f t="shared" si="21"/>
        <v>102.68595041322314</v>
      </c>
      <c r="Q79" s="38">
        <f t="shared" si="22"/>
        <v>72.314049586776861</v>
      </c>
      <c r="R79" s="38">
        <f t="shared" si="23"/>
        <v>111.46496815286623</v>
      </c>
      <c r="S79" s="39">
        <f t="shared" si="24"/>
        <v>-8.7790177396431091</v>
      </c>
      <c r="T79" s="39">
        <f t="shared" si="25"/>
        <v>-8.7790177396430948</v>
      </c>
      <c r="U79" t="s">
        <v>229</v>
      </c>
      <c r="V79" t="s">
        <v>230</v>
      </c>
      <c r="W79" t="s">
        <v>308</v>
      </c>
      <c r="X79" s="48" t="s">
        <v>306</v>
      </c>
      <c r="Y79" s="41"/>
    </row>
    <row r="80" spans="1:25" ht="15" x14ac:dyDescent="0.25">
      <c r="A80">
        <v>1.83</v>
      </c>
      <c r="B80">
        <v>1.98</v>
      </c>
      <c r="C80" s="29">
        <f t="shared" si="17"/>
        <v>5.1498592482198902E-2</v>
      </c>
      <c r="D80" s="30">
        <f>IF(OR($A80="",$B80=""),"",A80*'MPTO_working_2-way'!$G79)</f>
        <v>1.9242424242424241</v>
      </c>
      <c r="E80" s="32">
        <f>IF(OR($A80="",$B80=""),"",B80*'MPTO_working_2-way'!$G79)</f>
        <v>2.081967213114754</v>
      </c>
      <c r="F80" s="30">
        <f>IF(OR($A80="",$B80=""),"",'MPTO_working_2-way'!D79)</f>
        <v>1.9204961043091109</v>
      </c>
      <c r="G80" s="32">
        <f>IF(OR($A80="",$B80=""),"",'MPTO_working_2-way'!E79)</f>
        <v>2.0863707030575225</v>
      </c>
      <c r="H80" s="30">
        <f>IF(OR($A80="",$B80=""),"",'OddsRatio_working_2-way'!M79)</f>
        <v>1.9202927661946518</v>
      </c>
      <c r="I80" s="30">
        <f>IF(OR($A80="",$B80=""),"",'OddsRatio_working_2-way'!N79)</f>
        <v>2.0866107359888657</v>
      </c>
      <c r="J80" s="30">
        <f>IF('Log_working_2-way'!$D79="","",A80^('Log_working_2-way'!$D79))</f>
        <v>1.9185654675033876</v>
      </c>
      <c r="K80" s="32">
        <f>IF('Log_working_2-way'!$D79="","",B80^('Log_working_2-way'!$D79))</f>
        <v>2.0886540321581353</v>
      </c>
      <c r="L80" s="37">
        <f t="shared" si="18"/>
        <v>0.51968503937007882</v>
      </c>
      <c r="M80" s="37">
        <f t="shared" si="19"/>
        <v>0.48031496062992129</v>
      </c>
      <c r="N80" s="38">
        <v>176</v>
      </c>
      <c r="O80" s="38">
        <f t="shared" si="20"/>
        <v>79.825136612021865</v>
      </c>
      <c r="P80" s="38">
        <f t="shared" si="21"/>
        <v>87.111111111111128</v>
      </c>
      <c r="Q80" s="38">
        <f t="shared" si="22"/>
        <v>88.8888888888889</v>
      </c>
      <c r="R80" s="38">
        <f t="shared" si="23"/>
        <v>96.174863387978135</v>
      </c>
      <c r="S80" s="39">
        <f t="shared" si="24"/>
        <v>-9.0637522768670351</v>
      </c>
      <c r="T80" s="39">
        <f t="shared" si="25"/>
        <v>-9.0637522768670067</v>
      </c>
      <c r="U80" t="s">
        <v>231</v>
      </c>
      <c r="V80" t="s">
        <v>232</v>
      </c>
      <c r="W80" t="s">
        <v>313</v>
      </c>
      <c r="X80" s="48" t="s">
        <v>306</v>
      </c>
      <c r="Y80" s="41"/>
    </row>
    <row r="81" spans="1:25" ht="15" x14ac:dyDescent="0.25">
      <c r="A81">
        <v>2.23</v>
      </c>
      <c r="B81">
        <v>1.65</v>
      </c>
      <c r="C81" s="29">
        <f t="shared" si="17"/>
        <v>5.4491099334148752E-2</v>
      </c>
      <c r="D81" s="30">
        <f>IF(OR($A81="",$B81=""),"",A81*'MPTO_working_2-way'!$G80)</f>
        <v>2.3515151515151516</v>
      </c>
      <c r="E81" s="32">
        <f>IF(OR($A81="",$B81=""),"",B81*'MPTO_working_2-way'!$G80)</f>
        <v>1.7399103139013454</v>
      </c>
      <c r="F81" s="30">
        <f>IF(OR($A81="",$B81=""),"",'MPTO_working_2-way'!D80)</f>
        <v>2.374253911921278</v>
      </c>
      <c r="G81" s="32">
        <f>IF(OR($A81="",$B81=""),"",'MPTO_working_2-way'!E80)</f>
        <v>1.7276675666158001</v>
      </c>
      <c r="H81" s="30">
        <f>IF(OR($A81="",$B81=""),"",'OddsRatio_working_2-way'!M80)</f>
        <v>2.3756117520244189</v>
      </c>
      <c r="I81" s="30">
        <f>IF(OR($A81="",$B81=""),"",'OddsRatio_working_2-way'!N80)</f>
        <v>1.7269492998503024</v>
      </c>
      <c r="J81" s="30">
        <f>IF('Log_working_2-way'!$D80="","",A81^('Log_working_2-way'!$D80))</f>
        <v>2.3863559903447866</v>
      </c>
      <c r="K81" s="32">
        <f>IF('Log_working_2-way'!$D80="","",B81^('Log_working_2-way'!$D80))</f>
        <v>1.7213154535788251</v>
      </c>
      <c r="L81" s="37">
        <f t="shared" si="18"/>
        <v>0.42525773195876287</v>
      </c>
      <c r="M81" s="37">
        <f t="shared" si="19"/>
        <v>0.57474226804123707</v>
      </c>
      <c r="N81" s="38">
        <v>177</v>
      </c>
      <c r="O81" s="38">
        <f t="shared" si="20"/>
        <v>97.627802690582953</v>
      </c>
      <c r="P81" s="38">
        <f t="shared" si="21"/>
        <v>69.727272727272734</v>
      </c>
      <c r="Q81" s="38">
        <f t="shared" si="22"/>
        <v>107.27272727272728</v>
      </c>
      <c r="R81" s="38">
        <f t="shared" si="23"/>
        <v>79.372197309417047</v>
      </c>
      <c r="S81" s="39">
        <f t="shared" si="24"/>
        <v>-9.644924582144327</v>
      </c>
      <c r="T81" s="39">
        <f t="shared" si="25"/>
        <v>-9.6449245821443128</v>
      </c>
      <c r="U81" t="s">
        <v>233</v>
      </c>
      <c r="V81" t="s">
        <v>234</v>
      </c>
      <c r="W81" t="s">
        <v>313</v>
      </c>
      <c r="X81" s="48" t="s">
        <v>306</v>
      </c>
      <c r="Y81" s="41"/>
    </row>
    <row r="82" spans="1:25" ht="15" x14ac:dyDescent="0.25">
      <c r="A82">
        <v>2.1800000000000002</v>
      </c>
      <c r="B82">
        <v>1.68</v>
      </c>
      <c r="C82" s="29">
        <f t="shared" si="17"/>
        <v>5.3953691568370488E-2</v>
      </c>
      <c r="D82" s="30">
        <f>IF(OR($A82="",$B82=""),"",A82*'MPTO_working_2-way'!$G81)</f>
        <v>2.2976190476190479</v>
      </c>
      <c r="E82" s="32">
        <f>IF(OR($A82="",$B82=""),"",B82*'MPTO_working_2-way'!$G81)</f>
        <v>1.7706422018348624</v>
      </c>
      <c r="F82" s="30">
        <f>IF(OR($A82="",$B82=""),"",'MPTO_working_2-way'!D81)</f>
        <v>2.3162155325069569</v>
      </c>
      <c r="G82" s="32">
        <f>IF(OR($A82="",$B82=""),"",'MPTO_working_2-way'!E81)</f>
        <v>1.7597539880837978</v>
      </c>
      <c r="H82" s="30">
        <f>IF(OR($A82="",$B82=""),"",'OddsRatio_working_2-way'!M81)</f>
        <v>2.3173056280328646</v>
      </c>
      <c r="I82" s="30">
        <f>IF(OR($A82="",$B82=""),"",'OddsRatio_working_2-way'!N81)</f>
        <v>1.7591252771714809</v>
      </c>
      <c r="J82" s="30">
        <f>IF('Log_working_2-way'!$D81="","",A82^('Log_working_2-way'!$D81))</f>
        <v>2.3260581240200584</v>
      </c>
      <c r="K82" s="32">
        <f>IF('Log_working_2-way'!$D81="","",B82^('Log_working_2-way'!$D81))</f>
        <v>1.7541147570259803</v>
      </c>
      <c r="L82" s="37">
        <f t="shared" si="18"/>
        <v>0.43523316062176159</v>
      </c>
      <c r="M82" s="37">
        <f t="shared" si="19"/>
        <v>0.56476683937823835</v>
      </c>
      <c r="N82" s="38">
        <v>178</v>
      </c>
      <c r="O82" s="38">
        <f t="shared" si="20"/>
        <v>96.348623853211009</v>
      </c>
      <c r="P82" s="38">
        <f t="shared" si="21"/>
        <v>72.047619047619023</v>
      </c>
      <c r="Q82" s="38">
        <f t="shared" si="22"/>
        <v>105.95238095238095</v>
      </c>
      <c r="R82" s="38">
        <f t="shared" si="23"/>
        <v>81.651376146788991</v>
      </c>
      <c r="S82" s="39">
        <f t="shared" si="24"/>
        <v>-9.6037570991699397</v>
      </c>
      <c r="T82" s="39">
        <f t="shared" si="25"/>
        <v>-9.6037570991699681</v>
      </c>
      <c r="U82" t="s">
        <v>235</v>
      </c>
      <c r="V82" t="s">
        <v>236</v>
      </c>
      <c r="W82" t="s">
        <v>313</v>
      </c>
      <c r="X82" s="48" t="s">
        <v>306</v>
      </c>
      <c r="Y82" s="41"/>
    </row>
    <row r="83" spans="1:25" ht="15" x14ac:dyDescent="0.25">
      <c r="A83">
        <v>2.4300000000000002</v>
      </c>
      <c r="B83">
        <v>1.55</v>
      </c>
      <c r="C83" s="29">
        <f t="shared" si="17"/>
        <v>5.6683924067436608E-2</v>
      </c>
      <c r="D83" s="30">
        <f>IF(OR($A83="",$B83=""),"",A83*'MPTO_working_2-way'!$G82)</f>
        <v>2.5677419354838711</v>
      </c>
      <c r="E83" s="32">
        <f>IF(OR($A83="",$B83=""),"",B83*'MPTO_working_2-way'!$G82)</f>
        <v>1.6378600823045268</v>
      </c>
      <c r="F83" s="30">
        <f>IF(OR($A83="",$B83=""),"",'MPTO_working_2-way'!D82)</f>
        <v>2.609734973150875</v>
      </c>
      <c r="G83" s="32">
        <f>IF(OR($A83="",$B83=""),"",'MPTO_working_2-way'!E82)</f>
        <v>1.6212202733240073</v>
      </c>
      <c r="H83" s="30">
        <f>IF(OR($A83="",$B83=""),"",'OddsRatio_working_2-way'!M82)</f>
        <v>2.6124515496597103</v>
      </c>
      <c r="I83" s="30">
        <f>IF(OR($A83="",$B83=""),"",'OddsRatio_working_2-way'!N82)</f>
        <v>1.6201736729460421</v>
      </c>
      <c r="J83" s="30">
        <f>IF('Log_working_2-way'!$D82="","",A83^('Log_working_2-way'!$D82))</f>
        <v>2.6326383018760486</v>
      </c>
      <c r="K83" s="32">
        <f>IF('Log_working_2-way'!$D82="","",B83^('Log_working_2-way'!$D82))</f>
        <v>1.6125055371081931</v>
      </c>
      <c r="L83" s="37">
        <f t="shared" si="18"/>
        <v>0.38944723618090449</v>
      </c>
      <c r="M83" s="37">
        <f t="shared" si="19"/>
        <v>0.6105527638190954</v>
      </c>
      <c r="N83" s="38">
        <v>179</v>
      </c>
      <c r="O83" s="38">
        <f t="shared" si="20"/>
        <v>105.33744855967078</v>
      </c>
      <c r="P83" s="38">
        <f t="shared" si="21"/>
        <v>63.516129032258057</v>
      </c>
      <c r="Q83" s="38">
        <f t="shared" si="22"/>
        <v>115.48387096774194</v>
      </c>
      <c r="R83" s="38">
        <f t="shared" si="23"/>
        <v>73.66255144032921</v>
      </c>
      <c r="S83" s="39">
        <f t="shared" si="24"/>
        <v>-10.14642240807116</v>
      </c>
      <c r="T83" s="39">
        <f t="shared" si="25"/>
        <v>-10.146422408071153</v>
      </c>
      <c r="U83" t="s">
        <v>237</v>
      </c>
      <c r="V83" t="s">
        <v>238</v>
      </c>
      <c r="W83" t="s">
        <v>313</v>
      </c>
      <c r="X83" s="48" t="s">
        <v>306</v>
      </c>
      <c r="Y83" s="41"/>
    </row>
    <row r="84" spans="1:25" ht="15" x14ac:dyDescent="0.25">
      <c r="A84">
        <v>2.2000000000000002</v>
      </c>
      <c r="B84">
        <v>1.74</v>
      </c>
      <c r="C84" s="29">
        <f t="shared" si="17"/>
        <v>2.925809822361547E-2</v>
      </c>
      <c r="D84" s="30">
        <f>IF(OR($A84="",$B84=""),"",A84*'MPTO_working_2-way'!$G83)</f>
        <v>2.264367816091954</v>
      </c>
      <c r="E84" s="32">
        <f>IF(OR($A84="",$B84=""),"",B84*'MPTO_working_2-way'!$G83)</f>
        <v>1.790909090909091</v>
      </c>
      <c r="F84" s="30">
        <f>IF(OR($A84="",$B84=""),"",'MPTO_working_2-way'!D83)</f>
        <v>2.2731591448931119</v>
      </c>
      <c r="G84" s="32">
        <f>IF(OR($A84="",$B84=""),"",'MPTO_working_2-way'!E83)</f>
        <v>1.78544776119403</v>
      </c>
      <c r="H84" s="30">
        <f>IF(OR($A84="",$B84=""),"",'OddsRatio_working_2-way'!M83)</f>
        <v>2.2734290799340271</v>
      </c>
      <c r="I84" s="30">
        <f>IF(OR($A84="",$B84=""),"",'OddsRatio_working_2-way'!N83)</f>
        <v>1.7852812659593167</v>
      </c>
      <c r="J84" s="30">
        <f>IF('Log_working_2-way'!$D83="","",A84^('Log_working_2-way'!$D83))</f>
        <v>2.2774497365044657</v>
      </c>
      <c r="K84" s="32">
        <f>IF('Log_working_2-way'!$D83="","",B84^('Log_working_2-way'!$D83))</f>
        <v>1.7828096647750074</v>
      </c>
      <c r="L84" s="37">
        <f t="shared" si="18"/>
        <v>0.44162436548223349</v>
      </c>
      <c r="M84" s="37">
        <f t="shared" si="19"/>
        <v>0.55837563451776651</v>
      </c>
      <c r="N84" s="38">
        <v>180</v>
      </c>
      <c r="O84" s="38">
        <f t="shared" si="20"/>
        <v>98.181818181818201</v>
      </c>
      <c r="P84" s="38">
        <f t="shared" si="21"/>
        <v>76.551724137931018</v>
      </c>
      <c r="Q84" s="38">
        <f t="shared" si="22"/>
        <v>103.44827586206895</v>
      </c>
      <c r="R84" s="38">
        <f t="shared" si="23"/>
        <v>81.818181818181813</v>
      </c>
      <c r="S84" s="39">
        <f t="shared" si="24"/>
        <v>-5.2664576802507526</v>
      </c>
      <c r="T84" s="39">
        <f t="shared" si="25"/>
        <v>-5.2664576802507952</v>
      </c>
      <c r="U84" t="s">
        <v>239</v>
      </c>
      <c r="V84" t="s">
        <v>240</v>
      </c>
      <c r="W84" t="s">
        <v>314</v>
      </c>
      <c r="X84" s="48" t="s">
        <v>306</v>
      </c>
      <c r="Y84" s="41"/>
    </row>
    <row r="85" spans="1:25" ht="15" x14ac:dyDescent="0.25">
      <c r="A85">
        <v>1.76</v>
      </c>
      <c r="B85">
        <v>2.16</v>
      </c>
      <c r="C85" s="29">
        <f t="shared" si="17"/>
        <v>3.1144781144781142E-2</v>
      </c>
      <c r="D85" s="30">
        <f>IF(OR($A85="",$B85=""),"",A85*'MPTO_working_2-way'!$G84)</f>
        <v>1.8148148148148149</v>
      </c>
      <c r="E85" s="32">
        <f>IF(OR($A85="",$B85=""),"",B85*'MPTO_working_2-way'!$G84)</f>
        <v>2.2272727272727275</v>
      </c>
      <c r="F85" s="30">
        <f>IF(OR($A85="",$B85=""),"",'MPTO_working_2-way'!D84)</f>
        <v>1.8095963442498098</v>
      </c>
      <c r="G85" s="32">
        <f>IF(OR($A85="",$B85=""),"",'MPTO_working_2-way'!E84)</f>
        <v>2.235183443085607</v>
      </c>
      <c r="H85" s="30">
        <f>IF(OR($A85="",$B85=""),"",'OddsRatio_working_2-way'!M84)</f>
        <v>1.8094272134003797</v>
      </c>
      <c r="I85" s="30">
        <f>IF(OR($A85="",$B85=""),"",'OddsRatio_working_2-way'!N84)</f>
        <v>2.2354415362426847</v>
      </c>
      <c r="J85" s="30">
        <f>IF('Log_working_2-way'!$D84="","",A85^('Log_working_2-way'!$D84))</f>
        <v>1.8070624804765649</v>
      </c>
      <c r="K85" s="32">
        <f>IF('Log_working_2-way'!$D84="","",B85^('Log_working_2-way'!$D84))</f>
        <v>2.2390614409549543</v>
      </c>
      <c r="L85" s="37">
        <f t="shared" si="18"/>
        <v>0.55102040816326525</v>
      </c>
      <c r="M85" s="37">
        <f t="shared" si="19"/>
        <v>0.44897959183673464</v>
      </c>
      <c r="N85" s="38">
        <v>181</v>
      </c>
      <c r="O85" s="38">
        <f t="shared" si="20"/>
        <v>78.159090909090921</v>
      </c>
      <c r="P85" s="38">
        <f t="shared" si="21"/>
        <v>97.203703703703709</v>
      </c>
      <c r="Q85" s="38">
        <f t="shared" si="22"/>
        <v>83.796296296296291</v>
      </c>
      <c r="R85" s="38">
        <f t="shared" si="23"/>
        <v>102.84090909090909</v>
      </c>
      <c r="S85" s="39">
        <f t="shared" si="24"/>
        <v>-5.6372053872053698</v>
      </c>
      <c r="T85" s="39">
        <f t="shared" si="25"/>
        <v>-5.637205387205384</v>
      </c>
      <c r="U85" t="s">
        <v>241</v>
      </c>
      <c r="V85" t="s">
        <v>242</v>
      </c>
      <c r="W85" t="s">
        <v>314</v>
      </c>
      <c r="X85" s="48" t="s">
        <v>306</v>
      </c>
      <c r="Y85" s="41"/>
    </row>
    <row r="86" spans="1:25" ht="15" x14ac:dyDescent="0.25">
      <c r="A86">
        <v>2.2000000000000002</v>
      </c>
      <c r="B86">
        <v>1.74</v>
      </c>
      <c r="C86" s="29">
        <f t="shared" si="17"/>
        <v>2.925809822361547E-2</v>
      </c>
      <c r="D86" s="30">
        <f>IF(OR($A86="",$B86=""),"",A86*'MPTO_working_2-way'!$G85)</f>
        <v>2.264367816091954</v>
      </c>
      <c r="E86" s="32">
        <f>IF(OR($A86="",$B86=""),"",B86*'MPTO_working_2-way'!$G85)</f>
        <v>1.790909090909091</v>
      </c>
      <c r="F86" s="30">
        <f>IF(OR($A86="",$B86=""),"",'MPTO_working_2-way'!D85)</f>
        <v>2.2731591448931119</v>
      </c>
      <c r="G86" s="32">
        <f>IF(OR($A86="",$B86=""),"",'MPTO_working_2-way'!E85)</f>
        <v>1.78544776119403</v>
      </c>
      <c r="H86" s="30">
        <f>IF(OR($A86="",$B86=""),"",'OddsRatio_working_2-way'!M85)</f>
        <v>2.2734290799340271</v>
      </c>
      <c r="I86" s="30">
        <f>IF(OR($A86="",$B86=""),"",'OddsRatio_working_2-way'!N85)</f>
        <v>1.7852812659593167</v>
      </c>
      <c r="J86" s="30">
        <f>IF('Log_working_2-way'!$D85="","",A86^('Log_working_2-way'!$D85))</f>
        <v>2.2774497365044657</v>
      </c>
      <c r="K86" s="32">
        <f>IF('Log_working_2-way'!$D85="","",B86^('Log_working_2-way'!$D85))</f>
        <v>1.7828096647750074</v>
      </c>
      <c r="L86" s="37">
        <f t="shared" si="18"/>
        <v>0.44162436548223349</v>
      </c>
      <c r="M86" s="37">
        <f t="shared" si="19"/>
        <v>0.55837563451776651</v>
      </c>
      <c r="N86" s="38">
        <v>182</v>
      </c>
      <c r="O86" s="38">
        <f t="shared" si="20"/>
        <v>99.27272727272728</v>
      </c>
      <c r="P86" s="38">
        <f t="shared" si="21"/>
        <v>77.402298850574709</v>
      </c>
      <c r="Q86" s="38">
        <f t="shared" si="22"/>
        <v>104.59770114942528</v>
      </c>
      <c r="R86" s="38">
        <f t="shared" si="23"/>
        <v>82.72727272727272</v>
      </c>
      <c r="S86" s="39">
        <f t="shared" si="24"/>
        <v>-5.3249738766979959</v>
      </c>
      <c r="T86" s="39">
        <f t="shared" si="25"/>
        <v>-5.3249738766980101</v>
      </c>
      <c r="U86" t="s">
        <v>243</v>
      </c>
      <c r="V86" t="s">
        <v>244</v>
      </c>
      <c r="W86" t="s">
        <v>314</v>
      </c>
      <c r="X86" s="48" t="s">
        <v>306</v>
      </c>
      <c r="Y86" s="41"/>
    </row>
    <row r="87" spans="1:25" ht="15" x14ac:dyDescent="0.25">
      <c r="A87">
        <v>1.79</v>
      </c>
      <c r="B87">
        <v>2.13</v>
      </c>
      <c r="C87" s="29">
        <f t="shared" si="17"/>
        <v>2.8142785952212312E-2</v>
      </c>
      <c r="D87" s="30">
        <f>IF(OR($A87="",$B87=""),"",A87*'MPTO_working_2-way'!$G86)</f>
        <v>1.84037558685446</v>
      </c>
      <c r="E87" s="32">
        <f>IF(OR($A87="",$B87=""),"",B87*'MPTO_working_2-way'!$G86)</f>
        <v>2.1899441340782122</v>
      </c>
      <c r="F87" s="30">
        <f>IF(OR($A87="",$B87=""),"",'MPTO_working_2-way'!D86)</f>
        <v>1.8362511137332338</v>
      </c>
      <c r="G87" s="32">
        <f>IF(OR($A87="",$B87=""),"",'MPTO_working_2-way'!E86)</f>
        <v>2.1958130561234772</v>
      </c>
      <c r="H87" s="30">
        <f>IF(OR($A87="",$B87=""),"",'OddsRatio_working_2-way'!M86)</f>
        <v>1.8361309970619364</v>
      </c>
      <c r="I87" s="30">
        <f>IF(OR($A87="",$B87=""),"",'OddsRatio_working_2-way'!N86)</f>
        <v>2.1959848438987186</v>
      </c>
      <c r="J87" s="30">
        <f>IF('Log_working_2-way'!$D86="","",A87^('Log_working_2-way'!$D86))</f>
        <v>1.8342658577685029</v>
      </c>
      <c r="K87" s="32">
        <f>IF('Log_working_2-way'!$D86="","",B87^('Log_working_2-way'!$D86))</f>
        <v>2.1986586658056355</v>
      </c>
      <c r="L87" s="37">
        <f t="shared" si="18"/>
        <v>0.54336734693877553</v>
      </c>
      <c r="M87" s="37">
        <f t="shared" si="19"/>
        <v>0.45663265306122452</v>
      </c>
      <c r="N87" s="38">
        <v>183</v>
      </c>
      <c r="O87" s="38">
        <f t="shared" si="20"/>
        <v>80.765363128491614</v>
      </c>
      <c r="P87" s="38">
        <f t="shared" si="21"/>
        <v>97.084507042253506</v>
      </c>
      <c r="Q87" s="38">
        <f t="shared" si="22"/>
        <v>85.91549295774648</v>
      </c>
      <c r="R87" s="38">
        <f t="shared" si="23"/>
        <v>102.23463687150837</v>
      </c>
      <c r="S87" s="39">
        <f t="shared" si="24"/>
        <v>-5.1501298292548654</v>
      </c>
      <c r="T87" s="39">
        <f t="shared" si="25"/>
        <v>-5.1501298292548654</v>
      </c>
      <c r="U87" t="s">
        <v>245</v>
      </c>
      <c r="V87" t="s">
        <v>246</v>
      </c>
      <c r="W87" t="s">
        <v>314</v>
      </c>
      <c r="X87" s="48" t="s">
        <v>306</v>
      </c>
      <c r="Y87" s="41"/>
    </row>
    <row r="88" spans="1:25" ht="15" x14ac:dyDescent="0.25">
      <c r="A88">
        <v>2.11</v>
      </c>
      <c r="B88">
        <v>1.8</v>
      </c>
      <c r="C88" s="29">
        <f t="shared" si="17"/>
        <v>2.9489204844655115E-2</v>
      </c>
      <c r="D88" s="30">
        <f>IF(OR($A88="",$B88=""),"",A88*'MPTO_working_2-way'!$G87)</f>
        <v>2.1722222222222221</v>
      </c>
      <c r="E88" s="32">
        <f>IF(OR($A88="",$B88=""),"",B88*'MPTO_working_2-way'!$G87)</f>
        <v>1.8530805687203793</v>
      </c>
      <c r="F88" s="30">
        <f>IF(OR($A88="",$B88=""),"",'MPTO_working_2-way'!D87)</f>
        <v>2.1777522935779814</v>
      </c>
      <c r="G88" s="32">
        <f>IF(OR($A88="",$B88=""),"",'MPTO_working_2-way'!E87)</f>
        <v>1.8490749756572542</v>
      </c>
      <c r="H88" s="30">
        <f>IF(OR($A88="",$B88=""),"",'OddsRatio_working_2-way'!M87)</f>
        <v>2.1779218989389744</v>
      </c>
      <c r="I88" s="30">
        <f>IF(OR($A88="",$B88=""),"",'OddsRatio_working_2-way'!N87)</f>
        <v>1.8489527199560174</v>
      </c>
      <c r="J88" s="30">
        <f>IF('Log_working_2-way'!$D87="","",A88^('Log_working_2-way'!$D87))</f>
        <v>2.1804431814833727</v>
      </c>
      <c r="K88" s="32">
        <f>IF('Log_working_2-way'!$D87="","",B88^('Log_working_2-way'!$D87))</f>
        <v>1.847139460573918</v>
      </c>
      <c r="L88" s="37">
        <f t="shared" si="18"/>
        <v>0.46035805626598469</v>
      </c>
      <c r="M88" s="37">
        <f t="shared" si="19"/>
        <v>0.53964194373401531</v>
      </c>
      <c r="N88" s="38">
        <v>184</v>
      </c>
      <c r="O88" s="38">
        <f t="shared" si="20"/>
        <v>96.796208530805671</v>
      </c>
      <c r="P88" s="38">
        <f t="shared" si="21"/>
        <v>81.777777777777771</v>
      </c>
      <c r="Q88" s="38">
        <f t="shared" si="22"/>
        <v>102.22222222222223</v>
      </c>
      <c r="R88" s="38">
        <f t="shared" si="23"/>
        <v>87.203791469194314</v>
      </c>
      <c r="S88" s="39">
        <f t="shared" si="24"/>
        <v>-5.4260136914165571</v>
      </c>
      <c r="T88" s="39">
        <f t="shared" si="25"/>
        <v>-5.4260136914165429</v>
      </c>
      <c r="U88" t="s">
        <v>247</v>
      </c>
      <c r="V88" t="s">
        <v>248</v>
      </c>
      <c r="W88" t="s">
        <v>314</v>
      </c>
      <c r="X88" s="48" t="s">
        <v>306</v>
      </c>
      <c r="Y88" s="41"/>
    </row>
    <row r="89" spans="1:25" ht="15" x14ac:dyDescent="0.25">
      <c r="A89">
        <v>1.62</v>
      </c>
      <c r="B89">
        <v>2.4</v>
      </c>
      <c r="C89" s="29">
        <f t="shared" si="17"/>
        <v>3.3950617283950546E-2</v>
      </c>
      <c r="D89" s="30">
        <f>IF(OR($A89="",$B89=""),"",A89*'MPTO_working_2-way'!$G88)</f>
        <v>1.675</v>
      </c>
      <c r="E89" s="32">
        <f>IF(OR($A89="",$B89=""),"",B89*'MPTO_working_2-way'!$G88)</f>
        <v>2.4814814814814814</v>
      </c>
      <c r="F89" s="30">
        <f>IF(OR($A89="",$B89=""),"",'MPTO_working_2-way'!D88)</f>
        <v>1.6658097686375322</v>
      </c>
      <c r="G89" s="32">
        <f>IF(OR($A89="",$B89=""),"",'MPTO_working_2-way'!E88)</f>
        <v>2.5019305019305014</v>
      </c>
      <c r="H89" s="30">
        <f>IF(OR($A89="",$B89=""),"",'OddsRatio_working_2-way'!M88)</f>
        <v>1.6654751256486924</v>
      </c>
      <c r="I89" s="30">
        <f>IF(OR($A89="",$B89=""),"",'OddsRatio_working_2-way'!N88)</f>
        <v>2.502685767593821</v>
      </c>
      <c r="J89" s="30">
        <f>IF('Log_working_2-way'!$D88="","",A89^('Log_working_2-way'!$D88))</f>
        <v>1.6612975476246807</v>
      </c>
      <c r="K89" s="32">
        <f>IF('Log_working_2-way'!$D88="","",B89^('Log_working_2-way'!$D88))</f>
        <v>2.5121786003771214</v>
      </c>
      <c r="L89" s="37">
        <f t="shared" si="18"/>
        <v>0.59701492537313428</v>
      </c>
      <c r="M89" s="37">
        <f t="shared" si="19"/>
        <v>0.40298507462686567</v>
      </c>
      <c r="N89" s="38">
        <v>185</v>
      </c>
      <c r="O89" s="38">
        <f t="shared" si="20"/>
        <v>70.802469135802497</v>
      </c>
      <c r="P89" s="38">
        <f t="shared" si="21"/>
        <v>107.91666666666667</v>
      </c>
      <c r="Q89" s="38">
        <f t="shared" si="22"/>
        <v>77.083333333333343</v>
      </c>
      <c r="R89" s="38">
        <f t="shared" si="23"/>
        <v>114.19753086419752</v>
      </c>
      <c r="S89" s="39">
        <f t="shared" si="24"/>
        <v>-6.2808641975308461</v>
      </c>
      <c r="T89" s="39">
        <f t="shared" si="25"/>
        <v>-6.2808641975308461</v>
      </c>
      <c r="U89" t="s">
        <v>249</v>
      </c>
      <c r="V89" t="s">
        <v>250</v>
      </c>
      <c r="W89" t="s">
        <v>309</v>
      </c>
      <c r="X89" s="48" t="s">
        <v>306</v>
      </c>
      <c r="Y89" s="41"/>
    </row>
    <row r="90" spans="1:25" ht="15" x14ac:dyDescent="0.25">
      <c r="A90">
        <v>1.63</v>
      </c>
      <c r="B90">
        <v>2.38</v>
      </c>
      <c r="C90" s="29">
        <f t="shared" si="17"/>
        <v>3.3664999742228252E-2</v>
      </c>
      <c r="D90" s="30">
        <f>IF(OR($A90="",$B90=""),"",A90*'MPTO_working_2-way'!$G89)</f>
        <v>1.6848739495798319</v>
      </c>
      <c r="E90" s="32">
        <f>IF(OR($A90="",$B90=""),"",B90*'MPTO_working_2-way'!$G89)</f>
        <v>2.4601226993865031</v>
      </c>
      <c r="F90" s="30">
        <f>IF(OR($A90="",$B90=""),"",'MPTO_working_2-way'!D89)</f>
        <v>1.6759839288028686</v>
      </c>
      <c r="G90" s="32">
        <f>IF(OR($A90="",$B90=""),"",'MPTO_working_2-way'!E89)</f>
        <v>2.4793251102447753</v>
      </c>
      <c r="H90" s="30">
        <f>IF(OR($A90="",$B90=""),"",'OddsRatio_working_2-way'!M89)</f>
        <v>1.6756639246921761</v>
      </c>
      <c r="I90" s="30">
        <f>IF(OR($A90="",$B90=""),"",'OddsRatio_working_2-way'!N89)</f>
        <v>2.4800257398019103</v>
      </c>
      <c r="J90" s="30">
        <f>IF('Log_working_2-way'!$D89="","",A90^('Log_working_2-way'!$D89))</f>
        <v>1.6716243688761041</v>
      </c>
      <c r="K90" s="32">
        <f>IF('Log_working_2-way'!$D89="","",B90^('Log_working_2-way'!$D89))</f>
        <v>2.4889275111820632</v>
      </c>
      <c r="L90" s="37">
        <f t="shared" si="18"/>
        <v>0.59351620947630923</v>
      </c>
      <c r="M90" s="37">
        <f t="shared" si="19"/>
        <v>0.40648379052369077</v>
      </c>
      <c r="N90" s="38">
        <v>186</v>
      </c>
      <c r="O90" s="38">
        <f t="shared" si="20"/>
        <v>71.889570552147248</v>
      </c>
      <c r="P90" s="38">
        <f t="shared" si="21"/>
        <v>107.84873949579833</v>
      </c>
      <c r="Q90" s="38">
        <f t="shared" si="22"/>
        <v>78.151260504201687</v>
      </c>
      <c r="R90" s="38">
        <f t="shared" si="23"/>
        <v>114.11042944785277</v>
      </c>
      <c r="S90" s="39">
        <f t="shared" si="24"/>
        <v>-6.2616899520544393</v>
      </c>
      <c r="T90" s="39">
        <f t="shared" si="25"/>
        <v>-6.2616899520544393</v>
      </c>
      <c r="U90" t="s">
        <v>251</v>
      </c>
      <c r="V90" t="s">
        <v>252</v>
      </c>
      <c r="W90" t="s">
        <v>309</v>
      </c>
      <c r="X90" s="48" t="s">
        <v>306</v>
      </c>
      <c r="Y90" s="41"/>
    </row>
    <row r="91" spans="1:25" ht="15" x14ac:dyDescent="0.25">
      <c r="A91">
        <v>1.47</v>
      </c>
      <c r="B91">
        <v>2.78</v>
      </c>
      <c r="C91" s="29">
        <f t="shared" si="17"/>
        <v>3.9984339059364826E-2</v>
      </c>
      <c r="D91" s="30">
        <f>IF(OR($A91="",$B91=""),"",A91*'MPTO_working_2-way'!$G90)</f>
        <v>1.5287769784172662</v>
      </c>
      <c r="E91" s="32">
        <f>IF(OR($A91="",$B91=""),"",B91*'MPTO_working_2-way'!$G90)</f>
        <v>2.8911564625850339</v>
      </c>
      <c r="F91" s="30">
        <f>IF(OR($A91="",$B91=""),"",'MPTO_working_2-way'!D90)</f>
        <v>1.5145091353815365</v>
      </c>
      <c r="G91" s="32">
        <f>IF(OR($A91="",$B91=""),"",'MPTO_working_2-way'!E90)</f>
        <v>2.9436000864366494</v>
      </c>
      <c r="H91" s="30">
        <f>IF(OR($A91="",$B91=""),"",'OddsRatio_working_2-way'!M90)</f>
        <v>1.5138530371810843</v>
      </c>
      <c r="I91" s="30">
        <f>IF(OR($A91="",$B91=""),"",'OddsRatio_working_2-way'!N90)</f>
        <v>2.9460817152815526</v>
      </c>
      <c r="J91" s="30">
        <f>IF('Log_working_2-way'!$D90="","",A91^('Log_working_2-way'!$D90))</f>
        <v>1.5073069397899939</v>
      </c>
      <c r="K91" s="32">
        <f>IF('Log_working_2-way'!$D90="","",B91^('Log_working_2-way'!$D90))</f>
        <v>2.971193219657303</v>
      </c>
      <c r="L91" s="37">
        <f t="shared" si="18"/>
        <v>0.65411764705882347</v>
      </c>
      <c r="M91" s="37">
        <f t="shared" si="19"/>
        <v>0.34588235294117647</v>
      </c>
      <c r="N91" s="38">
        <v>187</v>
      </c>
      <c r="O91" s="38">
        <f t="shared" si="20"/>
        <v>59.789115646258495</v>
      </c>
      <c r="P91" s="38">
        <f t="shared" si="21"/>
        <v>119.73381294964031</v>
      </c>
      <c r="Q91" s="38">
        <f t="shared" si="22"/>
        <v>67.266187050359719</v>
      </c>
      <c r="R91" s="38">
        <f t="shared" si="23"/>
        <v>127.21088435374149</v>
      </c>
      <c r="S91" s="39">
        <f t="shared" si="24"/>
        <v>-7.4770714041012241</v>
      </c>
      <c r="T91" s="39">
        <f t="shared" si="25"/>
        <v>-7.4770714041011814</v>
      </c>
      <c r="U91" t="s">
        <v>253</v>
      </c>
      <c r="V91" t="s">
        <v>254</v>
      </c>
      <c r="W91" t="s">
        <v>309</v>
      </c>
      <c r="X91" s="48" t="s">
        <v>306</v>
      </c>
      <c r="Y91" s="41"/>
    </row>
    <row r="92" spans="1:25" ht="15" x14ac:dyDescent="0.25">
      <c r="A92">
        <v>1.66</v>
      </c>
      <c r="B92">
        <v>2.3199999999999998</v>
      </c>
      <c r="C92" s="29">
        <f t="shared" si="17"/>
        <v>3.3444121312837582E-2</v>
      </c>
      <c r="D92" s="30">
        <f>IF(OR($A92="",$B92=""),"",A92*'MPTO_working_2-way'!$G91)</f>
        <v>1.7155172413793103</v>
      </c>
      <c r="E92" s="32">
        <f>IF(OR($A92="",$B92=""),"",B92*'MPTO_working_2-way'!$G91)</f>
        <v>2.3975903614457832</v>
      </c>
      <c r="F92" s="30">
        <f>IF(OR($A92="",$B92=""),"",'MPTO_working_2-way'!D91)</f>
        <v>1.707394928178755</v>
      </c>
      <c r="G92" s="32">
        <f>IF(OR($A92="",$B92=""),"",'MPTO_working_2-way'!E91)</f>
        <v>2.4136375031336175</v>
      </c>
      <c r="H92" s="30">
        <f>IF(OR($A92="",$B92=""),"",'OddsRatio_working_2-way'!M91)</f>
        <v>1.7071067811865479</v>
      </c>
      <c r="I92" s="30">
        <f>IF(OR($A92="",$B92=""),"",'OddsRatio_working_2-way'!N91)</f>
        <v>2.4142135623730954</v>
      </c>
      <c r="J92" s="30">
        <f>IF('Log_working_2-way'!$D91="","",A92^('Log_working_2-way'!$D91))</f>
        <v>1.7034185347793582</v>
      </c>
      <c r="K92" s="32">
        <f>IF('Log_working_2-way'!$D91="","",B92^('Log_working_2-way'!$D91))</f>
        <v>2.4216287324780335</v>
      </c>
      <c r="L92" s="37">
        <f t="shared" si="18"/>
        <v>0.58291457286432158</v>
      </c>
      <c r="M92" s="37">
        <f t="shared" si="19"/>
        <v>0.41708542713567837</v>
      </c>
      <c r="N92" s="38">
        <v>188</v>
      </c>
      <c r="O92" s="38">
        <f t="shared" si="20"/>
        <v>74.746987951807228</v>
      </c>
      <c r="P92" s="38">
        <f t="shared" si="21"/>
        <v>106.9655172413793</v>
      </c>
      <c r="Q92" s="38">
        <f t="shared" si="22"/>
        <v>81.034482758620697</v>
      </c>
      <c r="R92" s="38">
        <f t="shared" si="23"/>
        <v>113.25301204819279</v>
      </c>
      <c r="S92" s="39">
        <f t="shared" si="24"/>
        <v>-6.2874948068134699</v>
      </c>
      <c r="T92" s="39">
        <f t="shared" si="25"/>
        <v>-6.2874948068134842</v>
      </c>
      <c r="U92" t="s">
        <v>255</v>
      </c>
      <c r="V92" t="s">
        <v>256</v>
      </c>
      <c r="W92" t="s">
        <v>309</v>
      </c>
      <c r="X92" s="48" t="s">
        <v>306</v>
      </c>
      <c r="Y92" s="41"/>
    </row>
    <row r="93" spans="1:25" ht="15" x14ac:dyDescent="0.25">
      <c r="A93">
        <v>2.17</v>
      </c>
      <c r="B93">
        <v>1.75</v>
      </c>
      <c r="C93" s="29">
        <f t="shared" si="17"/>
        <v>3.2258064516129004E-2</v>
      </c>
      <c r="D93" s="30">
        <f>IF(OR($A93="",$B93=""),"",A93*'MPTO_working_2-way'!$G92)</f>
        <v>2.2399999999999998</v>
      </c>
      <c r="E93" s="32">
        <f>IF(OR($A93="",$B93=""),"",B93*'MPTO_working_2-way'!$G92)</f>
        <v>1.8064516129032258</v>
      </c>
      <c r="F93" s="30">
        <f>IF(OR($A93="",$B93=""),"",'MPTO_working_2-way'!D92)</f>
        <v>2.2487046632124348</v>
      </c>
      <c r="G93" s="32">
        <f>IF(OR($A93="",$B93=""),"",'MPTO_working_2-way'!E92)</f>
        <v>1.8008298755186722</v>
      </c>
      <c r="H93" s="30">
        <f>IF(OR($A93="",$B93=""),"",'OddsRatio_working_2-way'!M92)</f>
        <v>2.2489995996796797</v>
      </c>
      <c r="I93" s="30">
        <f>IF(OR($A93="",$B93=""),"",'OddsRatio_working_2-way'!N92)</f>
        <v>1.8006407690254356</v>
      </c>
      <c r="J93" s="30">
        <f>IF('Log_working_2-way'!$D92="","",A93^('Log_working_2-way'!$D92))</f>
        <v>2.2529893897006406</v>
      </c>
      <c r="K93" s="32">
        <f>IF('Log_working_2-way'!$D92="","",B93^('Log_working_2-way'!$D92))</f>
        <v>1.798091355138193</v>
      </c>
      <c r="L93" s="37">
        <f t="shared" si="18"/>
        <v>0.44642857142857145</v>
      </c>
      <c r="M93" s="37">
        <f t="shared" si="19"/>
        <v>0.5535714285714286</v>
      </c>
      <c r="N93" s="38">
        <v>189</v>
      </c>
      <c r="O93" s="38">
        <f t="shared" si="20"/>
        <v>101.90322580645162</v>
      </c>
      <c r="P93" s="38">
        <f t="shared" si="21"/>
        <v>81</v>
      </c>
      <c r="Q93" s="38">
        <f t="shared" si="22"/>
        <v>108</v>
      </c>
      <c r="R93" s="38">
        <f t="shared" si="23"/>
        <v>87.096774193548384</v>
      </c>
      <c r="S93" s="39">
        <f t="shared" si="24"/>
        <v>-6.0967741935483843</v>
      </c>
      <c r="T93" s="39">
        <f t="shared" si="25"/>
        <v>-6.0967741935483843</v>
      </c>
      <c r="U93" t="s">
        <v>257</v>
      </c>
      <c r="V93" t="s">
        <v>258</v>
      </c>
      <c r="W93" t="s">
        <v>310</v>
      </c>
      <c r="X93" s="48" t="s">
        <v>306</v>
      </c>
      <c r="Y93" s="41"/>
    </row>
    <row r="94" spans="1:25" ht="15" x14ac:dyDescent="0.25">
      <c r="A94">
        <v>1.73</v>
      </c>
      <c r="B94">
        <v>2.19</v>
      </c>
      <c r="C94" s="29">
        <f t="shared" si="17"/>
        <v>3.4655686647135031E-2</v>
      </c>
      <c r="D94" s="30">
        <f>IF(OR($A94="",$B94=""),"",A94*'MPTO_working_2-way'!$G93)</f>
        <v>1.7899543378995435</v>
      </c>
      <c r="E94" s="32">
        <f>IF(OR($A94="",$B94=""),"",B94*'MPTO_working_2-way'!$G93)</f>
        <v>2.2658959537572256</v>
      </c>
      <c r="F94" s="30">
        <f>IF(OR($A94="",$B94=""),"",'MPTO_working_2-way'!D93)</f>
        <v>1.7834631769717797</v>
      </c>
      <c r="G94" s="32">
        <f>IF(OR($A94="",$B94=""),"",'MPTO_working_2-way'!E93)</f>
        <v>2.2763841740018629</v>
      </c>
      <c r="H94" s="30">
        <f>IF(OR($A94="",$B94=""),"",'OddsRatio_working_2-way'!M93)</f>
        <v>1.7832275391935992</v>
      </c>
      <c r="I94" s="30">
        <f>IF(OR($A94="",$B94=""),"",'OddsRatio_working_2-way'!N93)</f>
        <v>2.2767681803292916</v>
      </c>
      <c r="J94" s="30">
        <f>IF('Log_working_2-way'!$D93="","",A94^('Log_working_2-way'!$D93))</f>
        <v>1.7802790428165938</v>
      </c>
      <c r="K94" s="32">
        <f>IF('Log_working_2-way'!$D93="","",B94^('Log_working_2-way'!$D93))</f>
        <v>2.2815927958159761</v>
      </c>
      <c r="L94" s="37">
        <f t="shared" si="18"/>
        <v>0.55867346938775508</v>
      </c>
      <c r="M94" s="37">
        <f t="shared" si="19"/>
        <v>0.44132653061224486</v>
      </c>
      <c r="N94" s="38">
        <v>190</v>
      </c>
      <c r="O94" s="38">
        <f t="shared" si="20"/>
        <v>80.173410404624278</v>
      </c>
      <c r="P94" s="38">
        <f t="shared" si="21"/>
        <v>103.24200913242008</v>
      </c>
      <c r="Q94" s="38">
        <f t="shared" si="22"/>
        <v>86.75799086757992</v>
      </c>
      <c r="R94" s="38">
        <f t="shared" si="23"/>
        <v>109.82658959537574</v>
      </c>
      <c r="S94" s="39">
        <f t="shared" si="24"/>
        <v>-6.5845804629556426</v>
      </c>
      <c r="T94" s="39">
        <f t="shared" si="25"/>
        <v>-6.5845804629556568</v>
      </c>
      <c r="U94" t="s">
        <v>259</v>
      </c>
      <c r="V94" t="s">
        <v>260</v>
      </c>
      <c r="W94" t="s">
        <v>310</v>
      </c>
      <c r="X94" s="48" t="s">
        <v>306</v>
      </c>
      <c r="Y94" s="41"/>
    </row>
    <row r="95" spans="1:25" ht="15" x14ac:dyDescent="0.25">
      <c r="A95">
        <v>2.08</v>
      </c>
      <c r="B95">
        <v>1.81</v>
      </c>
      <c r="C95" s="29">
        <f t="shared" si="17"/>
        <v>3.3255418614534626E-2</v>
      </c>
      <c r="D95" s="30">
        <f>IF(OR($A95="",$B95=""),"",A95*'MPTO_working_2-way'!$G94)</f>
        <v>2.1491712707182322</v>
      </c>
      <c r="E95" s="32">
        <f>IF(OR($A95="",$B95=""),"",B95*'MPTO_working_2-way'!$G94)</f>
        <v>1.8701923076923077</v>
      </c>
      <c r="F95" s="30">
        <f>IF(OR($A95="",$B95=""),"",'MPTO_working_2-way'!D94)</f>
        <v>2.1545152798443401</v>
      </c>
      <c r="G95" s="32">
        <f>IF(OR($A95="",$B95=""),"",'MPTO_working_2-way'!E94)</f>
        <v>1.8661643699811639</v>
      </c>
      <c r="H95" s="30">
        <f>IF(OR($A95="",$B95=""),"",'OddsRatio_working_2-way'!M94)</f>
        <v>2.1547005383792519</v>
      </c>
      <c r="I95" s="30">
        <f>IF(OR($A95="",$B95=""),"",'OddsRatio_working_2-way'!N94)</f>
        <v>1.8660254037844384</v>
      </c>
      <c r="J95" s="30">
        <f>IF('Log_working_2-way'!$D94="","",A95^('Log_working_2-way'!$D94))</f>
        <v>2.1571440120474694</v>
      </c>
      <c r="K95" s="32">
        <f>IF('Log_working_2-way'!$D94="","",B95^('Log_working_2-way'!$D94))</f>
        <v>1.8641966683390954</v>
      </c>
      <c r="L95" s="37">
        <f t="shared" si="18"/>
        <v>0.46529562982005135</v>
      </c>
      <c r="M95" s="37">
        <f t="shared" si="19"/>
        <v>0.53470437017994854</v>
      </c>
      <c r="N95" s="38">
        <v>191</v>
      </c>
      <c r="O95" s="38">
        <f t="shared" si="20"/>
        <v>99.173076923076934</v>
      </c>
      <c r="P95" s="38">
        <f t="shared" si="21"/>
        <v>85.475138121546991</v>
      </c>
      <c r="Q95" s="38">
        <f t="shared" si="22"/>
        <v>105.52486187845304</v>
      </c>
      <c r="R95" s="38">
        <f t="shared" si="23"/>
        <v>91.826923076923066</v>
      </c>
      <c r="S95" s="39">
        <f t="shared" si="24"/>
        <v>-6.3517849553761039</v>
      </c>
      <c r="T95" s="39">
        <f t="shared" si="25"/>
        <v>-6.3517849553760755</v>
      </c>
      <c r="U95" t="s">
        <v>261</v>
      </c>
      <c r="V95" t="s">
        <v>262</v>
      </c>
      <c r="W95" t="s">
        <v>310</v>
      </c>
      <c r="X95" s="48" t="s">
        <v>306</v>
      </c>
      <c r="Y95" s="41"/>
    </row>
    <row r="96" spans="1:25" ht="15" x14ac:dyDescent="0.25">
      <c r="A96">
        <v>2.14</v>
      </c>
      <c r="B96">
        <v>1.77</v>
      </c>
      <c r="C96" s="29">
        <f t="shared" si="17"/>
        <v>3.2261471038597556E-2</v>
      </c>
      <c r="D96" s="30">
        <f>IF(OR($A96="",$B96=""),"",A96*'MPTO_working_2-way'!$G95)</f>
        <v>2.2090395480225991</v>
      </c>
      <c r="E96" s="32">
        <f>IF(OR($A96="",$B96=""),"",B96*'MPTO_working_2-way'!$G95)</f>
        <v>1.8271028037383177</v>
      </c>
      <c r="F96" s="30">
        <f>IF(OR($A96="",$B96=""),"",'MPTO_working_2-way'!D95)</f>
        <v>2.216513546725964</v>
      </c>
      <c r="G96" s="32">
        <f>IF(OR($A96="",$B96=""),"",'MPTO_working_2-way'!E95)</f>
        <v>1.822021261243927</v>
      </c>
      <c r="H96" s="30">
        <f>IF(OR($A96="",$B96=""),"",'OddsRatio_working_2-way'!M95)</f>
        <v>2.2167659925061516</v>
      </c>
      <c r="I96" s="30">
        <f>IF(OR($A96="",$B96=""),"",'OddsRatio_working_2-way'!N95)</f>
        <v>1.8218507142366114</v>
      </c>
      <c r="J96" s="30">
        <f>IF('Log_working_2-way'!$D95="","",A96^('Log_working_2-way'!$D95))</f>
        <v>2.2201875884465903</v>
      </c>
      <c r="K96" s="32">
        <f>IF('Log_working_2-way'!$D95="","",B96^('Log_working_2-way'!$D95))</f>
        <v>1.8195461168991689</v>
      </c>
      <c r="L96" s="37">
        <f t="shared" si="18"/>
        <v>0.45268542199488487</v>
      </c>
      <c r="M96" s="37">
        <f t="shared" si="19"/>
        <v>0.54731457800511507</v>
      </c>
      <c r="N96" s="38">
        <v>192</v>
      </c>
      <c r="O96" s="38">
        <f t="shared" si="20"/>
        <v>102.28037383177569</v>
      </c>
      <c r="P96" s="38">
        <f t="shared" si="21"/>
        <v>83.525423728813578</v>
      </c>
      <c r="Q96" s="38">
        <f t="shared" si="22"/>
        <v>108.47457627118644</v>
      </c>
      <c r="R96" s="38">
        <f t="shared" si="23"/>
        <v>89.719626168224295</v>
      </c>
      <c r="S96" s="39">
        <f t="shared" si="24"/>
        <v>-6.1942024394107449</v>
      </c>
      <c r="T96" s="39">
        <f t="shared" si="25"/>
        <v>-6.1942024394107165</v>
      </c>
      <c r="U96" t="s">
        <v>263</v>
      </c>
      <c r="V96" t="s">
        <v>264</v>
      </c>
      <c r="W96" t="s">
        <v>315</v>
      </c>
      <c r="X96" s="48" t="s">
        <v>306</v>
      </c>
      <c r="Y96" s="41"/>
    </row>
    <row r="97" spans="1:25" ht="15" x14ac:dyDescent="0.25">
      <c r="A97">
        <v>1.62</v>
      </c>
      <c r="B97">
        <v>2.4</v>
      </c>
      <c r="C97" s="29">
        <f t="shared" si="17"/>
        <v>3.3950617283950546E-2</v>
      </c>
      <c r="D97" s="30">
        <f>IF(OR($A97="",$B97=""),"",A97*'MPTO_working_2-way'!$G96)</f>
        <v>1.675</v>
      </c>
      <c r="E97" s="32">
        <f>IF(OR($A97="",$B97=""),"",B97*'MPTO_working_2-way'!$G96)</f>
        <v>2.4814814814814814</v>
      </c>
      <c r="F97" s="30">
        <f>IF(OR($A97="",$B97=""),"",'MPTO_working_2-way'!D96)</f>
        <v>1.6658097686375322</v>
      </c>
      <c r="G97" s="32">
        <f>IF(OR($A97="",$B97=""),"",'MPTO_working_2-way'!E96)</f>
        <v>2.5019305019305014</v>
      </c>
      <c r="H97" s="30">
        <f>IF(OR($A97="",$B97=""),"",'OddsRatio_working_2-way'!M96)</f>
        <v>1.6654751256486924</v>
      </c>
      <c r="I97" s="30">
        <f>IF(OR($A97="",$B97=""),"",'OddsRatio_working_2-way'!N96)</f>
        <v>2.502685767593821</v>
      </c>
      <c r="J97" s="30">
        <f>IF('Log_working_2-way'!$D96="","",A97^('Log_working_2-way'!$D96))</f>
        <v>1.6612975476246807</v>
      </c>
      <c r="K97" s="32">
        <f>IF('Log_working_2-way'!$D96="","",B97^('Log_working_2-way'!$D96))</f>
        <v>2.5121786003771214</v>
      </c>
      <c r="L97" s="37">
        <f t="shared" si="18"/>
        <v>0.59701492537313428</v>
      </c>
      <c r="M97" s="37">
        <f t="shared" si="19"/>
        <v>0.40298507462686567</v>
      </c>
      <c r="N97" s="38">
        <v>193</v>
      </c>
      <c r="O97" s="38">
        <f t="shared" si="20"/>
        <v>73.864197530864203</v>
      </c>
      <c r="P97" s="38">
        <f t="shared" si="21"/>
        <v>112.58333333333333</v>
      </c>
      <c r="Q97" s="38">
        <f t="shared" si="22"/>
        <v>80.416666666666671</v>
      </c>
      <c r="R97" s="38">
        <f t="shared" si="23"/>
        <v>119.1358024691358</v>
      </c>
      <c r="S97" s="39">
        <f t="shared" si="24"/>
        <v>-6.5524691358024683</v>
      </c>
      <c r="T97" s="39">
        <f t="shared" si="25"/>
        <v>-6.5524691358024683</v>
      </c>
      <c r="U97" t="s">
        <v>265</v>
      </c>
      <c r="V97" t="s">
        <v>266</v>
      </c>
      <c r="W97" t="s">
        <v>315</v>
      </c>
      <c r="X97" s="48" t="s">
        <v>306</v>
      </c>
      <c r="Y97" s="41"/>
    </row>
    <row r="98" spans="1:25" ht="15" x14ac:dyDescent="0.25">
      <c r="A98">
        <v>2.1</v>
      </c>
      <c r="B98">
        <v>1.81</v>
      </c>
      <c r="C98" s="29">
        <f t="shared" si="17"/>
        <v>2.8676664035780064E-2</v>
      </c>
      <c r="D98" s="30">
        <f>IF(OR($A98="",$B98=""),"",A98*'MPTO_working_2-way'!$G97)</f>
        <v>2.160220994475138</v>
      </c>
      <c r="E98" s="32">
        <f>IF(OR($A98="",$B98=""),"",B98*'MPTO_working_2-way'!$G97)</f>
        <v>1.861904761904762</v>
      </c>
      <c r="F98" s="30">
        <f>IF(OR($A98="",$B98=""),"",'MPTO_working_2-way'!D97)</f>
        <v>2.1651951011107946</v>
      </c>
      <c r="G98" s="32">
        <f>IF(OR($A98="",$B98=""),"",'MPTO_working_2-way'!E97)</f>
        <v>1.858225372769494</v>
      </c>
      <c r="H98" s="30">
        <f>IF(OR($A98="",$B98=""),"",'OddsRatio_working_2-way'!M97)</f>
        <v>2.1653431646335015</v>
      </c>
      <c r="I98" s="30">
        <f>IF(OR($A98="",$B98=""),"",'OddsRatio_working_2-way'!N97)</f>
        <v>1.8581163303210331</v>
      </c>
      <c r="J98" s="30">
        <f>IF('Log_working_2-way'!$D97="","",A98^('Log_working_2-way'!$D97))</f>
        <v>2.1676082555034109</v>
      </c>
      <c r="K98" s="32">
        <f>IF('Log_working_2-way'!$D97="","",B98^('Log_working_2-way'!$D97))</f>
        <v>1.8564516354578522</v>
      </c>
      <c r="L98" s="37">
        <f t="shared" si="18"/>
        <v>0.46291560102301793</v>
      </c>
      <c r="M98" s="37">
        <f t="shared" si="19"/>
        <v>0.53708439897698212</v>
      </c>
      <c r="N98" s="38">
        <v>194</v>
      </c>
      <c r="O98" s="38">
        <f t="shared" si="20"/>
        <v>101.61904761904763</v>
      </c>
      <c r="P98" s="38">
        <f t="shared" si="21"/>
        <v>86.817679558011051</v>
      </c>
      <c r="Q98" s="38">
        <f t="shared" si="22"/>
        <v>107.18232044198896</v>
      </c>
      <c r="R98" s="38">
        <f t="shared" si="23"/>
        <v>92.38095238095238</v>
      </c>
      <c r="S98" s="39">
        <f t="shared" si="24"/>
        <v>-5.5632728229413289</v>
      </c>
      <c r="T98" s="39">
        <f t="shared" si="25"/>
        <v>-5.5632728229413289</v>
      </c>
      <c r="U98" t="s">
        <v>267</v>
      </c>
      <c r="V98" t="s">
        <v>125</v>
      </c>
      <c r="W98" t="s">
        <v>129</v>
      </c>
      <c r="X98" s="48" t="s">
        <v>306</v>
      </c>
      <c r="Y98" s="41"/>
    </row>
    <row r="99" spans="1:25" ht="15" x14ac:dyDescent="0.25">
      <c r="A99">
        <v>2.2999999999999998</v>
      </c>
      <c r="B99">
        <v>1.68</v>
      </c>
      <c r="C99" s="29">
        <f t="shared" si="17"/>
        <v>3.002070393374745E-2</v>
      </c>
      <c r="D99" s="30">
        <f>IF(OR($A99="",$B99=""),"",A99*'MPTO_working_2-way'!$G98)</f>
        <v>2.3690476190476191</v>
      </c>
      <c r="E99" s="32">
        <f>IF(OR($A99="",$B99=""),"",B99*'MPTO_working_2-way'!$G98)</f>
        <v>1.7304347826086957</v>
      </c>
      <c r="F99" s="30">
        <f>IF(OR($A99="",$B99=""),"",'MPTO_working_2-way'!D98)</f>
        <v>2.3822441430332923</v>
      </c>
      <c r="G99" s="32">
        <f>IF(OR($A99="",$B99=""),"",'MPTO_working_2-way'!E98)</f>
        <v>1.7234611953612846</v>
      </c>
      <c r="H99" s="30">
        <f>IF(OR($A99="",$B99=""),"",'OddsRatio_working_2-way'!M98)</f>
        <v>2.3826657968874305</v>
      </c>
      <c r="I99" s="30">
        <f>IF(OR($A99="",$B99=""),"",'OddsRatio_working_2-way'!N98)</f>
        <v>1.7232405706795793</v>
      </c>
      <c r="J99" s="30">
        <f>IF('Log_working_2-way'!$D98="","",A99^('Log_working_2-way'!$D98))</f>
        <v>2.3887319209255629</v>
      </c>
      <c r="K99" s="32">
        <f>IF('Log_working_2-way'!$D98="","",B99^('Log_working_2-way'!$D98))</f>
        <v>1.7200813813896441</v>
      </c>
      <c r="L99" s="37">
        <f t="shared" si="18"/>
        <v>0.42211055276381909</v>
      </c>
      <c r="M99" s="37">
        <f t="shared" si="19"/>
        <v>0.57788944723618085</v>
      </c>
      <c r="N99" s="38">
        <v>195</v>
      </c>
      <c r="O99" s="38">
        <f t="shared" si="20"/>
        <v>110.21739130434781</v>
      </c>
      <c r="P99" s="38">
        <f t="shared" si="21"/>
        <v>78.928571428571402</v>
      </c>
      <c r="Q99" s="38">
        <f t="shared" si="22"/>
        <v>116.07142857142857</v>
      </c>
      <c r="R99" s="38">
        <f t="shared" si="23"/>
        <v>84.782608695652186</v>
      </c>
      <c r="S99" s="39">
        <f t="shared" si="24"/>
        <v>-5.8540372670807557</v>
      </c>
      <c r="T99" s="39">
        <f t="shared" si="25"/>
        <v>-5.8540372670807841</v>
      </c>
      <c r="U99" t="s">
        <v>268</v>
      </c>
      <c r="V99" t="s">
        <v>269</v>
      </c>
      <c r="W99" t="s">
        <v>129</v>
      </c>
      <c r="X99" s="48" t="s">
        <v>306</v>
      </c>
      <c r="Y99" s="41"/>
    </row>
    <row r="100" spans="1:25" ht="15" x14ac:dyDescent="0.25">
      <c r="A100">
        <v>2.5499999999999998</v>
      </c>
      <c r="B100">
        <v>1.57</v>
      </c>
      <c r="C100" s="29">
        <f t="shared" si="17"/>
        <v>2.9099537904333728E-2</v>
      </c>
      <c r="D100" s="30">
        <f>IF(OR($A100="",$B100=""),"",A100*'MPTO_working_2-way'!$G99)</f>
        <v>2.6242038216560508</v>
      </c>
      <c r="E100" s="32">
        <f>IF(OR($A100="",$B100=""),"",B100*'MPTO_working_2-way'!$G99)</f>
        <v>1.615686274509804</v>
      </c>
      <c r="F100" s="30">
        <f>IF(OR($A100="",$B100=""),"",'MPTO_working_2-way'!D99)</f>
        <v>2.6482553332230858</v>
      </c>
      <c r="G100" s="32">
        <f>IF(OR($A100="",$B100=""),"",'MPTO_working_2-way'!E99)</f>
        <v>1.606702116986054</v>
      </c>
      <c r="H100" s="30">
        <f>IF(OR($A100="",$B100=""),"",'OddsRatio_working_2-way'!M99)</f>
        <v>2.6490294859747152</v>
      </c>
      <c r="I100" s="30">
        <f>IF(OR($A100="",$B100=""),"",'OddsRatio_working_2-way'!N99)</f>
        <v>1.6064172948423148</v>
      </c>
      <c r="J100" s="30">
        <f>IF('Log_working_2-way'!$D99="","",A100^('Log_working_2-way'!$D99))</f>
        <v>2.6602016344536126</v>
      </c>
      <c r="K100" s="32">
        <f>IF('Log_working_2-way'!$D99="","",B100^('Log_working_2-way'!$D99))</f>
        <v>1.602336474827694</v>
      </c>
      <c r="L100" s="37">
        <f t="shared" si="18"/>
        <v>0.38106796116504854</v>
      </c>
      <c r="M100" s="37">
        <f t="shared" si="19"/>
        <v>0.6189320388349514</v>
      </c>
      <c r="N100" s="38">
        <v>196</v>
      </c>
      <c r="O100" s="38">
        <f t="shared" si="20"/>
        <v>119.13725490196079</v>
      </c>
      <c r="P100" s="38">
        <f t="shared" si="21"/>
        <v>71.159235668789819</v>
      </c>
      <c r="Q100" s="38">
        <f t="shared" si="22"/>
        <v>124.84076433121018</v>
      </c>
      <c r="R100" s="38">
        <f t="shared" si="23"/>
        <v>76.862745098039227</v>
      </c>
      <c r="S100" s="39">
        <f t="shared" si="24"/>
        <v>-5.7035094292493937</v>
      </c>
      <c r="T100" s="39">
        <f t="shared" si="25"/>
        <v>-5.703509429249408</v>
      </c>
      <c r="U100" t="s">
        <v>270</v>
      </c>
      <c r="V100" t="s">
        <v>271</v>
      </c>
      <c r="W100" t="s">
        <v>129</v>
      </c>
      <c r="X100" s="48" t="s">
        <v>306</v>
      </c>
      <c r="Y100" s="41"/>
    </row>
    <row r="101" spans="1:25" s="35" customFormat="1" ht="15" x14ac:dyDescent="0.25">
      <c r="A101">
        <v>1.96</v>
      </c>
      <c r="B101">
        <v>1.94</v>
      </c>
      <c r="C101" s="29">
        <f t="shared" si="17"/>
        <v>2.5667999158426325E-2</v>
      </c>
      <c r="D101" s="30">
        <f>IF(OR($A101="",$B101=""),"",A101*'MPTO_working_2-way'!$G100)</f>
        <v>2.0103092783505154</v>
      </c>
      <c r="E101" s="32">
        <f>IF(OR($A101="",$B101=""),"",B101*'MPTO_working_2-way'!$G100)</f>
        <v>1.989795918367347</v>
      </c>
      <c r="F101" s="30">
        <f>IF(OR($A101="",$B101=""),"",'MPTO_working_2-way'!D100)</f>
        <v>2.0105752961082914</v>
      </c>
      <c r="G101" s="32">
        <f>IF(OR($A101="",$B101=""),"",'MPTO_working_2-way'!E100)</f>
        <v>1.9895353704478862</v>
      </c>
      <c r="H101" s="30">
        <f>IF(OR($A101="",$B101=""),"",'OddsRatio_working_2-way'!M100)</f>
        <v>2.0105823052798226</v>
      </c>
      <c r="I101" s="30">
        <f>IF(OR($A101="",$B101=""),"",'OddsRatio_working_2-way'!N100)</f>
        <v>1.9895285072531594</v>
      </c>
      <c r="J101" s="30">
        <f>IF('Log_working_2-way'!$D100="","",A101^('Log_working_2-way'!$D100))</f>
        <v>2.0107026250536491</v>
      </c>
      <c r="K101" s="32">
        <f>IF('Log_working_2-way'!$D100="","",B101^('Log_working_2-way'!$D100))</f>
        <v>1.9894107081664238</v>
      </c>
      <c r="L101" s="37">
        <f t="shared" si="18"/>
        <v>0.49743589743589745</v>
      </c>
      <c r="M101" s="37">
        <f t="shared" si="19"/>
        <v>0.50256410256410255</v>
      </c>
      <c r="N101" s="38">
        <v>197</v>
      </c>
      <c r="O101" s="38">
        <f t="shared" si="20"/>
        <v>96.489795918367349</v>
      </c>
      <c r="P101" s="38">
        <f t="shared" si="21"/>
        <v>95.453608247422693</v>
      </c>
      <c r="Q101" s="38">
        <f t="shared" si="22"/>
        <v>101.54639175257734</v>
      </c>
      <c r="R101" s="38">
        <f t="shared" si="23"/>
        <v>100.51020408163265</v>
      </c>
      <c r="S101" s="39">
        <f t="shared" si="24"/>
        <v>-5.0565958342099862</v>
      </c>
      <c r="T101" s="39">
        <f t="shared" si="25"/>
        <v>-5.0565958342099577</v>
      </c>
      <c r="U101" t="s">
        <v>272</v>
      </c>
      <c r="V101" t="s">
        <v>123</v>
      </c>
      <c r="W101" t="s">
        <v>129</v>
      </c>
      <c r="X101" s="48" t="s">
        <v>306</v>
      </c>
      <c r="Y101" s="41"/>
    </row>
    <row r="102" spans="1:25" ht="15" x14ac:dyDescent="0.25">
      <c r="A102">
        <v>2.2599999999999998</v>
      </c>
      <c r="B102">
        <v>1.65</v>
      </c>
      <c r="C102" s="29">
        <f t="shared" si="17"/>
        <v>4.85384821668009E-2</v>
      </c>
      <c r="D102" s="30">
        <f>IF(OR($A102="",$B102=""),"",A102*'MPTO_working_2-way'!$G101)</f>
        <v>2.3696969696969696</v>
      </c>
      <c r="E102" s="32">
        <f>IF(OR($A102="",$B102=""),"",B102*'MPTO_working_2-way'!$G101)</f>
        <v>1.7300884955752214</v>
      </c>
      <c r="F102" s="30">
        <f>IF(OR($A102="",$B102=""),"",'MPTO_working_2-way'!D101)</f>
        <v>2.3911510099390831</v>
      </c>
      <c r="G102" s="32">
        <f>IF(OR($A102="",$B102=""),"",'MPTO_working_2-way'!E101)</f>
        <v>1.7188292233233464</v>
      </c>
      <c r="H102" s="30">
        <f>IF(OR($A102="",$B102=""),"",'OddsRatio_working_2-way'!M101)</f>
        <v>2.3922864426767716</v>
      </c>
      <c r="I102" s="30">
        <f>IF(OR($A102="",$B102=""),"",'OddsRatio_working_2-way'!N101)</f>
        <v>1.7182430061427794</v>
      </c>
      <c r="J102" s="30">
        <f>IF('Log_working_2-way'!$D101="","",A102^('Log_working_2-way'!$D101))</f>
        <v>2.4023634444146</v>
      </c>
      <c r="K102" s="32">
        <f>IF('Log_working_2-way'!$D101="","",B102^('Log_working_2-way'!$D101))</f>
        <v>1.7130819075338126</v>
      </c>
      <c r="L102" s="37">
        <f t="shared" si="18"/>
        <v>0.42199488491048592</v>
      </c>
      <c r="M102" s="37">
        <f t="shared" si="19"/>
        <v>0.57800511508951402</v>
      </c>
      <c r="N102" s="38">
        <v>198</v>
      </c>
      <c r="O102" s="38">
        <f t="shared" si="20"/>
        <v>110.38938053097344</v>
      </c>
      <c r="P102" s="38">
        <f t="shared" si="21"/>
        <v>78</v>
      </c>
      <c r="Q102" s="38">
        <f t="shared" si="22"/>
        <v>120</v>
      </c>
      <c r="R102" s="38">
        <f t="shared" si="23"/>
        <v>87.61061946902656</v>
      </c>
      <c r="S102" s="39">
        <f t="shared" si="24"/>
        <v>-9.6106194690265596</v>
      </c>
      <c r="T102" s="39">
        <f t="shared" si="25"/>
        <v>-9.6106194690265596</v>
      </c>
      <c r="U102" t="s">
        <v>273</v>
      </c>
      <c r="V102" t="s">
        <v>274</v>
      </c>
      <c r="W102" t="s">
        <v>312</v>
      </c>
      <c r="X102" s="48" t="s">
        <v>306</v>
      </c>
      <c r="Y102" s="41"/>
    </row>
    <row r="103" spans="1:25" ht="15" x14ac:dyDescent="0.25">
      <c r="A103">
        <v>2.56</v>
      </c>
      <c r="B103">
        <v>1.52</v>
      </c>
      <c r="C103" s="29">
        <f t="shared" si="17"/>
        <v>4.851973684210531E-2</v>
      </c>
      <c r="D103" s="30">
        <f>IF(OR($A103="",$B103=""),"",A103*'MPTO_working_2-way'!$G102)</f>
        <v>2.6842105263157898</v>
      </c>
      <c r="E103" s="32">
        <f>IF(OR($A103="",$B103=""),"",B103*'MPTO_working_2-way'!$G102)</f>
        <v>1.59375</v>
      </c>
      <c r="F103" s="30">
        <f>IF(OR($A103="",$B103=""),"",'MPTO_working_2-way'!D102)</f>
        <v>2.7295173961840629</v>
      </c>
      <c r="G103" s="32">
        <f>IF(OR($A103="",$B103=""),"",'MPTO_working_2-way'!E102)</f>
        <v>1.5781959766385465</v>
      </c>
      <c r="H103" s="30">
        <f>IF(OR($A103="",$B103=""),"",'OddsRatio_working_2-way'!M102)</f>
        <v>2.7320508075688776</v>
      </c>
      <c r="I103" s="30">
        <f>IF(OR($A103="",$B103=""),"",'OddsRatio_working_2-way'!N102)</f>
        <v>1.577350269189626</v>
      </c>
      <c r="J103" s="30">
        <f>IF('Log_working_2-way'!$D102="","",A103^('Log_working_2-way'!$D102))</f>
        <v>2.7537493354783864</v>
      </c>
      <c r="K103" s="32">
        <f>IF('Log_working_2-way'!$D102="","",B103^('Log_working_2-way'!$D102))</f>
        <v>1.5702069159871477</v>
      </c>
      <c r="L103" s="37">
        <f t="shared" si="18"/>
        <v>0.37254901960784309</v>
      </c>
      <c r="M103" s="37">
        <f t="shared" si="19"/>
        <v>0.62745098039215685</v>
      </c>
      <c r="N103" s="38">
        <v>199</v>
      </c>
      <c r="O103" s="38">
        <f t="shared" si="20"/>
        <v>121.265625</v>
      </c>
      <c r="P103" s="38">
        <f t="shared" si="21"/>
        <v>68.078947368421069</v>
      </c>
      <c r="Q103" s="38">
        <f t="shared" si="22"/>
        <v>130.92105263157896</v>
      </c>
      <c r="R103" s="38">
        <f t="shared" si="23"/>
        <v>77.734375</v>
      </c>
      <c r="S103" s="39">
        <f t="shared" si="24"/>
        <v>-9.6554276315789593</v>
      </c>
      <c r="T103" s="39">
        <f t="shared" si="25"/>
        <v>-9.6554276315789309</v>
      </c>
      <c r="U103" t="s">
        <v>275</v>
      </c>
      <c r="V103" t="s">
        <v>276</v>
      </c>
      <c r="W103" t="s">
        <v>312</v>
      </c>
      <c r="X103" s="48" t="s">
        <v>306</v>
      </c>
      <c r="Y103" s="41"/>
    </row>
    <row r="104" spans="1:25" ht="15" x14ac:dyDescent="0.25">
      <c r="A104">
        <v>2.76</v>
      </c>
      <c r="B104">
        <v>1.46</v>
      </c>
      <c r="C104" s="29">
        <f t="shared" si="17"/>
        <v>4.7250347429025119E-2</v>
      </c>
      <c r="D104" s="30">
        <f>IF(OR($A104="",$B104=""),"",A104*'MPTO_working_2-way'!$G103)</f>
        <v>2.8904109589041092</v>
      </c>
      <c r="E104" s="32">
        <f>IF(OR($A104="",$B104=""),"",B104*'MPTO_working_2-way'!$G103)</f>
        <v>1.5289855072463767</v>
      </c>
      <c r="F104" s="30">
        <f>IF(OR($A104="",$B104=""),"",'MPTO_working_2-way'!D103)</f>
        <v>2.9525205158264942</v>
      </c>
      <c r="G104" s="32">
        <f>IF(OR($A104="",$B104=""),"",'MPTO_working_2-way'!E103)</f>
        <v>1.5121585109576703</v>
      </c>
      <c r="H104" s="30">
        <f>IF(OR($A104="",$B104=""),"",'OddsRatio_working_2-way'!M103)</f>
        <v>2.9560385876873023</v>
      </c>
      <c r="I104" s="30">
        <f>IF(OR($A104="",$B104=""),"",'OddsRatio_working_2-way'!N103)</f>
        <v>1.5112373581455452</v>
      </c>
      <c r="J104" s="30">
        <f>IF('Log_working_2-way'!$D103="","",A104^('Log_working_2-way'!$D103))</f>
        <v>2.986129702020961</v>
      </c>
      <c r="K104" s="32">
        <f>IF('Log_working_2-way'!$D103="","",B104^('Log_working_2-way'!$D103))</f>
        <v>1.5034917905810425</v>
      </c>
      <c r="L104" s="37">
        <f t="shared" si="18"/>
        <v>0.34597156398104273</v>
      </c>
      <c r="M104" s="37">
        <f t="shared" si="19"/>
        <v>0.65402843601895744</v>
      </c>
      <c r="N104" s="38">
        <v>200</v>
      </c>
      <c r="O104" s="38">
        <f t="shared" si="20"/>
        <v>127.536231884058</v>
      </c>
      <c r="P104" s="38">
        <f t="shared" si="21"/>
        <v>63.013698630136986</v>
      </c>
      <c r="Q104" s="38">
        <f t="shared" si="22"/>
        <v>136.98630136986301</v>
      </c>
      <c r="R104" s="38">
        <f t="shared" si="23"/>
        <v>72.463768115942045</v>
      </c>
      <c r="S104" s="39">
        <f t="shared" si="24"/>
        <v>-9.4500694858050167</v>
      </c>
      <c r="T104" s="39">
        <f t="shared" si="25"/>
        <v>-9.4500694858050593</v>
      </c>
      <c r="U104" t="s">
        <v>277</v>
      </c>
      <c r="V104" t="s">
        <v>278</v>
      </c>
      <c r="W104" t="s">
        <v>312</v>
      </c>
      <c r="X104" s="48" t="s">
        <v>306</v>
      </c>
      <c r="Y104" s="41"/>
    </row>
    <row r="105" spans="1:25" ht="15" x14ac:dyDescent="0.25">
      <c r="A105">
        <v>2.33</v>
      </c>
      <c r="B105">
        <v>1.62</v>
      </c>
      <c r="C105" s="29">
        <f t="shared" si="17"/>
        <v>4.6468499973506994E-2</v>
      </c>
      <c r="D105" s="30">
        <f>IF(OR($A105="",$B105=""),"",A105*'MPTO_working_2-way'!$G104)</f>
        <v>2.4382716049382713</v>
      </c>
      <c r="E105" s="32">
        <f>IF(OR($A105="",$B105=""),"",B105*'MPTO_working_2-way'!$G104)</f>
        <v>1.6952789699570814</v>
      </c>
      <c r="F105" s="30">
        <f>IF(OR($A105="",$B105=""),"",'MPTO_working_2-way'!D104)</f>
        <v>2.4633557397376489</v>
      </c>
      <c r="G105" s="32">
        <f>IF(OR($A105="",$B105=""),"",'MPTO_working_2-way'!E104)</f>
        <v>1.6833608348570663</v>
      </c>
      <c r="H105" s="30">
        <f>IF(OR($A105="",$B105=""),"",'OddsRatio_working_2-way'!M104)</f>
        <v>2.4646369141608373</v>
      </c>
      <c r="I105" s="30">
        <f>IF(OR($A105="",$B105=""),"",'OddsRatio_working_2-way'!N104)</f>
        <v>1.6827630727667064</v>
      </c>
      <c r="J105" s="30">
        <f>IF('Log_working_2-way'!$D104="","",A105^('Log_working_2-way'!$D104))</f>
        <v>2.476436410914471</v>
      </c>
      <c r="K105" s="32">
        <f>IF('Log_working_2-way'!$D104="","",B105^('Log_working_2-way'!$D104))</f>
        <v>1.6773065149346209</v>
      </c>
      <c r="L105" s="37">
        <f t="shared" si="18"/>
        <v>0.41012658227848103</v>
      </c>
      <c r="M105" s="37">
        <f t="shared" si="19"/>
        <v>0.58987341772151902</v>
      </c>
      <c r="N105" s="38">
        <v>201</v>
      </c>
      <c r="O105" s="38">
        <f t="shared" si="20"/>
        <v>114.73390557939916</v>
      </c>
      <c r="P105" s="38">
        <f t="shared" si="21"/>
        <v>76.925925925925924</v>
      </c>
      <c r="Q105" s="38">
        <f t="shared" si="22"/>
        <v>124.07407407407406</v>
      </c>
      <c r="R105" s="38">
        <f t="shared" si="23"/>
        <v>86.266094420600865</v>
      </c>
      <c r="S105" s="39">
        <f t="shared" si="24"/>
        <v>-9.3401684946748986</v>
      </c>
      <c r="T105" s="39">
        <f t="shared" si="25"/>
        <v>-9.3401684946749413</v>
      </c>
      <c r="U105" t="s">
        <v>279</v>
      </c>
      <c r="V105" t="s">
        <v>280</v>
      </c>
      <c r="W105" t="s">
        <v>312</v>
      </c>
      <c r="X105" s="48" t="s">
        <v>306</v>
      </c>
      <c r="Y105" s="41"/>
    </row>
    <row r="106" spans="1:25" ht="15" x14ac:dyDescent="0.25">
      <c r="A106">
        <v>1.72</v>
      </c>
      <c r="B106">
        <v>2.21</v>
      </c>
      <c r="C106" s="29">
        <f t="shared" si="17"/>
        <v>3.3884036620014824E-2</v>
      </c>
      <c r="D106" s="30">
        <f>IF(OR($A106="",$B106=""),"",A106*'MPTO_working_2-way'!$G105)</f>
        <v>1.7782805429864255</v>
      </c>
      <c r="E106" s="32">
        <f>IF(OR($A106="",$B106=""),"",B106*'MPTO_working_2-way'!$G105)</f>
        <v>2.2848837209302326</v>
      </c>
      <c r="F106" s="30">
        <f>IF(OR($A106="",$B106=""),"",'MPTO_working_2-way'!D105)</f>
        <v>1.7716256524981358</v>
      </c>
      <c r="G106" s="32">
        <f>IF(OR($A106="",$B106=""),"",'MPTO_working_2-way'!E105)</f>
        <v>2.2959652089876781</v>
      </c>
      <c r="H106" s="30">
        <f>IF(OR($A106="",$B106=""),"",'OddsRatio_working_2-way'!M105)</f>
        <v>1.7713892158398703</v>
      </c>
      <c r="I106" s="30">
        <f>IF(OR($A106="",$B106=""),"",'OddsRatio_working_2-way'!N105)</f>
        <v>2.2963624321753371</v>
      </c>
      <c r="J106" s="30">
        <f>IF('Log_working_2-way'!$D105="","",A106^('Log_working_2-way'!$D105))</f>
        <v>1.7683679149287428</v>
      </c>
      <c r="K106" s="32">
        <f>IF('Log_working_2-way'!$D105="","",B106^('Log_working_2-way'!$D105))</f>
        <v>2.3014598613122459</v>
      </c>
      <c r="L106" s="37">
        <f t="shared" si="18"/>
        <v>0.56234096692111957</v>
      </c>
      <c r="M106" s="37">
        <f t="shared" si="19"/>
        <v>0.43765903307888038</v>
      </c>
      <c r="N106" s="38">
        <v>202</v>
      </c>
      <c r="O106" s="38">
        <f t="shared" si="20"/>
        <v>84.558139534883722</v>
      </c>
      <c r="P106" s="38">
        <f t="shared" si="21"/>
        <v>110.59728506787332</v>
      </c>
      <c r="Q106" s="38">
        <f t="shared" si="22"/>
        <v>91.402714932126699</v>
      </c>
      <c r="R106" s="38">
        <f t="shared" si="23"/>
        <v>117.44186046511629</v>
      </c>
      <c r="S106" s="39">
        <f t="shared" si="24"/>
        <v>-6.844575397242977</v>
      </c>
      <c r="T106" s="39">
        <f t="shared" si="25"/>
        <v>-6.844575397242977</v>
      </c>
      <c r="U106" t="s">
        <v>281</v>
      </c>
      <c r="V106" t="s">
        <v>282</v>
      </c>
      <c r="W106" t="s">
        <v>316</v>
      </c>
      <c r="X106" s="48" t="s">
        <v>306</v>
      </c>
      <c r="Y106" s="41"/>
    </row>
    <row r="107" spans="1:25" ht="15" x14ac:dyDescent="0.25">
      <c r="A107">
        <v>1.88</v>
      </c>
      <c r="B107">
        <v>2.0099999999999998</v>
      </c>
      <c r="C107" s="29">
        <f t="shared" si="17"/>
        <v>2.9427331427966497E-2</v>
      </c>
      <c r="D107" s="30">
        <f>IF(OR($A107="",$B107=""),"",A107*'MPTO_working_2-way'!$G106)</f>
        <v>1.9353233830845769</v>
      </c>
      <c r="E107" s="32">
        <f>IF(OR($A107="",$B107=""),"",B107*'MPTO_working_2-way'!$G106)</f>
        <v>2.0691489361702122</v>
      </c>
      <c r="F107" s="30">
        <f>IF(OR($A107="",$B107=""),"",'MPTO_working_2-way'!D106)</f>
        <v>1.9334834220221038</v>
      </c>
      <c r="G107" s="32">
        <f>IF(OR($A107="",$B107=""),"",'MPTO_working_2-way'!E106)</f>
        <v>2.0712563034422273</v>
      </c>
      <c r="H107" s="30">
        <f>IF(OR($A107="",$B107=""),"",'OddsRatio_working_2-way'!M106)</f>
        <v>1.9334276237142709</v>
      </c>
      <c r="I107" s="30">
        <f>IF(OR($A107="",$B107=""),"",'OddsRatio_working_2-way'!N106)</f>
        <v>2.0713203408538785</v>
      </c>
      <c r="J107" s="30">
        <f>IF('Log_working_2-way'!$D106="","",A107^('Log_working_2-way'!$D106))</f>
        <v>1.9325939690668699</v>
      </c>
      <c r="K107" s="32">
        <f>IF('Log_working_2-way'!$D106="","",B107^('Log_working_2-way'!$D106))</f>
        <v>2.0722780043286777</v>
      </c>
      <c r="L107" s="37">
        <f t="shared" si="18"/>
        <v>0.5167095115681235</v>
      </c>
      <c r="M107" s="37">
        <f t="shared" si="19"/>
        <v>0.48329048843187672</v>
      </c>
      <c r="N107" s="38">
        <v>203</v>
      </c>
      <c r="O107" s="38">
        <f t="shared" si="20"/>
        <v>95.021276595744666</v>
      </c>
      <c r="P107" s="38">
        <f t="shared" si="21"/>
        <v>102.00497512437811</v>
      </c>
      <c r="Q107" s="38">
        <f t="shared" si="22"/>
        <v>100.99502487562191</v>
      </c>
      <c r="R107" s="38">
        <f t="shared" si="23"/>
        <v>107.97872340425532</v>
      </c>
      <c r="S107" s="39">
        <f t="shared" si="24"/>
        <v>-5.9737482798772419</v>
      </c>
      <c r="T107" s="39">
        <f t="shared" si="25"/>
        <v>-5.9737482798772135</v>
      </c>
      <c r="U107" t="s">
        <v>283</v>
      </c>
      <c r="V107" t="s">
        <v>284</v>
      </c>
      <c r="W107" t="s">
        <v>316</v>
      </c>
      <c r="X107" s="48" t="s">
        <v>306</v>
      </c>
      <c r="Y107" s="41"/>
    </row>
    <row r="108" spans="1:25" ht="15" x14ac:dyDescent="0.25">
      <c r="A108">
        <v>1.9</v>
      </c>
      <c r="B108">
        <v>1.99</v>
      </c>
      <c r="C108" s="29">
        <f t="shared" si="17"/>
        <v>2.8828352287754377E-2</v>
      </c>
      <c r="D108" s="30">
        <f>IF(OR($A108="",$B108=""),"",A108*'MPTO_working_2-way'!$G107)</f>
        <v>1.9547738693467331</v>
      </c>
      <c r="E108" s="32">
        <f>IF(OR($A108="",$B108=""),"",B108*'MPTO_working_2-way'!$G107)</f>
        <v>2.0473684210526311</v>
      </c>
      <c r="F108" s="30">
        <f>IF(OR($A108="",$B108=""),"",'MPTO_working_2-way'!D107)</f>
        <v>1.9535003874967702</v>
      </c>
      <c r="G108" s="32">
        <f>IF(OR($A108="",$B108=""),"",'MPTO_working_2-way'!E107)</f>
        <v>2.0487672717420748</v>
      </c>
      <c r="H108" s="30">
        <f>IF(OR($A108="",$B108=""),"",'OddsRatio_working_2-way'!M107)</f>
        <v>1.9534625892455926</v>
      </c>
      <c r="I108" s="30">
        <f>IF(OR($A108="",$B108=""),"",'OddsRatio_working_2-way'!N107)</f>
        <v>2.0488088481701512</v>
      </c>
      <c r="J108" s="30">
        <f>IF('Log_working_2-way'!$D107="","",A108^('Log_working_2-way'!$D107))</f>
        <v>1.9528856855785393</v>
      </c>
      <c r="K108" s="32">
        <f>IF('Log_working_2-way'!$D107="","",B108^('Log_working_2-way'!$D107))</f>
        <v>2.0494438264048878</v>
      </c>
      <c r="L108" s="37">
        <f t="shared" si="18"/>
        <v>0.51156812339331637</v>
      </c>
      <c r="M108" s="37">
        <f t="shared" si="19"/>
        <v>0.48843187660668391</v>
      </c>
      <c r="N108" s="38">
        <v>204</v>
      </c>
      <c r="O108" s="38">
        <f t="shared" si="20"/>
        <v>96.631578947368396</v>
      </c>
      <c r="P108" s="38">
        <f t="shared" si="21"/>
        <v>101.48743718592964</v>
      </c>
      <c r="Q108" s="38">
        <f t="shared" si="22"/>
        <v>102.51256281407035</v>
      </c>
      <c r="R108" s="38">
        <f t="shared" si="23"/>
        <v>107.36842105263158</v>
      </c>
      <c r="S108" s="39">
        <f t="shared" si="24"/>
        <v>-5.8809838667019534</v>
      </c>
      <c r="T108" s="39">
        <f t="shared" si="25"/>
        <v>-5.8809838667019392</v>
      </c>
      <c r="U108" t="s">
        <v>285</v>
      </c>
      <c r="V108" t="s">
        <v>286</v>
      </c>
      <c r="W108" t="s">
        <v>316</v>
      </c>
      <c r="X108" s="48" t="s">
        <v>306</v>
      </c>
      <c r="Y108" s="41"/>
    </row>
    <row r="109" spans="1:25" ht="15" x14ac:dyDescent="0.25">
      <c r="A109">
        <v>1.71</v>
      </c>
      <c r="B109">
        <v>2.2200000000000002</v>
      </c>
      <c r="C109" s="29">
        <f t="shared" si="17"/>
        <v>3.5245772087877381E-2</v>
      </c>
      <c r="D109" s="30">
        <f>IF(OR($A109="",$B109=""),"",A109*'MPTO_working_2-way'!$G108)</f>
        <v>1.7702702702702702</v>
      </c>
      <c r="E109" s="32">
        <f>IF(OR($A109="",$B109=""),"",B109*'MPTO_working_2-way'!$G108)</f>
        <v>2.2982456140350882</v>
      </c>
      <c r="F109" s="30">
        <f>IF(OR($A109="",$B109=""),"",'MPTO_working_2-way'!D108)</f>
        <v>1.7631322279503969</v>
      </c>
      <c r="G109" s="32">
        <f>IF(OR($A109="",$B109=""),"",'MPTO_working_2-way'!E108)</f>
        <v>2.3103888990323171</v>
      </c>
      <c r="H109" s="30">
        <f>IF(OR($A109="",$B109=""),"",'OddsRatio_working_2-way'!M108)</f>
        <v>1.7628677559805201</v>
      </c>
      <c r="I109" s="30">
        <f>IF(OR($A109="",$B109=""),"",'OddsRatio_working_2-way'!N108)</f>
        <v>2.310843186332725</v>
      </c>
      <c r="J109" s="30">
        <f>IF('Log_working_2-way'!$D108="","",A109^('Log_working_2-way'!$D108))</f>
        <v>1.7596240997267032</v>
      </c>
      <c r="K109" s="32">
        <f>IF('Log_working_2-way'!$D108="","",B109^('Log_working_2-way'!$D108))</f>
        <v>2.3164405926032319</v>
      </c>
      <c r="L109" s="37">
        <f t="shared" si="18"/>
        <v>0.56488549618320616</v>
      </c>
      <c r="M109" s="37">
        <f t="shared" si="19"/>
        <v>0.43511450381679379</v>
      </c>
      <c r="N109" s="38">
        <v>205</v>
      </c>
      <c r="O109" s="38">
        <f t="shared" si="20"/>
        <v>85.116959064327489</v>
      </c>
      <c r="P109" s="38">
        <f t="shared" si="21"/>
        <v>112.65765765765765</v>
      </c>
      <c r="Q109" s="38">
        <f t="shared" si="22"/>
        <v>92.342342342342334</v>
      </c>
      <c r="R109" s="38">
        <f t="shared" si="23"/>
        <v>119.88304093567251</v>
      </c>
      <c r="S109" s="39">
        <f t="shared" si="24"/>
        <v>-7.2253832780148457</v>
      </c>
      <c r="T109" s="39">
        <f t="shared" si="25"/>
        <v>-7.2253832780148599</v>
      </c>
      <c r="U109" t="s">
        <v>287</v>
      </c>
      <c r="V109" t="s">
        <v>288</v>
      </c>
      <c r="W109" t="s">
        <v>316</v>
      </c>
      <c r="X109" s="48" t="s">
        <v>306</v>
      </c>
      <c r="Y109" s="41"/>
    </row>
    <row r="110" spans="1:25" ht="15" x14ac:dyDescent="0.25">
      <c r="A110">
        <v>2.34</v>
      </c>
      <c r="B110">
        <v>1.59</v>
      </c>
      <c r="C110" s="29">
        <f t="shared" si="17"/>
        <v>5.6281244960490362E-2</v>
      </c>
      <c r="D110" s="30">
        <f>IF(OR($A110="",$B110=""),"",A110*'MPTO_working_2-way'!$G109)</f>
        <v>2.4716981132075473</v>
      </c>
      <c r="E110" s="32">
        <f>IF(OR($A110="",$B110=""),"",B110*'MPTO_working_2-way'!$G109)</f>
        <v>1.6794871794871797</v>
      </c>
      <c r="F110" s="30">
        <f>IF(OR($A110="",$B110=""),"",'MPTO_working_2-way'!D109)</f>
        <v>2.5049484952534842</v>
      </c>
      <c r="G110" s="32">
        <f>IF(OR($A110="",$B110=""),"",'MPTO_working_2-way'!E109)</f>
        <v>1.6644745671721919</v>
      </c>
      <c r="H110" s="30">
        <f>IF(OR($A110="",$B110=""),"",'OddsRatio_working_2-way'!M109)</f>
        <v>2.5070456000658923</v>
      </c>
      <c r="I110" s="30">
        <f>IF(OR($A110="",$B110=""),"",'OddsRatio_working_2-way'!N109)</f>
        <v>1.663549928387221</v>
      </c>
      <c r="J110" s="30">
        <f>IF('Log_working_2-way'!$D109="","",A110^('Log_working_2-way'!$D109))</f>
        <v>2.5229154751602469</v>
      </c>
      <c r="K110" s="32">
        <f>IF('Log_working_2-way'!$D109="","",B110^('Log_working_2-way'!$D109))</f>
        <v>1.6566352606603127</v>
      </c>
      <c r="L110" s="37">
        <f t="shared" si="18"/>
        <v>0.40458015267175573</v>
      </c>
      <c r="M110" s="37">
        <f t="shared" si="19"/>
        <v>0.59541984732824416</v>
      </c>
      <c r="N110" s="38">
        <v>206</v>
      </c>
      <c r="O110" s="38">
        <f t="shared" si="20"/>
        <v>117.96581196581197</v>
      </c>
      <c r="P110" s="38">
        <f t="shared" si="21"/>
        <v>76.440251572327057</v>
      </c>
      <c r="Q110" s="38">
        <f t="shared" si="22"/>
        <v>129.55974842767296</v>
      </c>
      <c r="R110" s="38">
        <f t="shared" si="23"/>
        <v>88.034188034188048</v>
      </c>
      <c r="S110" s="39">
        <f t="shared" si="24"/>
        <v>-11.593936461860991</v>
      </c>
      <c r="T110" s="39">
        <f t="shared" si="25"/>
        <v>-11.593936461860991</v>
      </c>
      <c r="U110" t="s">
        <v>289</v>
      </c>
      <c r="V110" t="s">
        <v>290</v>
      </c>
      <c r="W110" t="s">
        <v>313</v>
      </c>
      <c r="X110" s="48" t="s">
        <v>307</v>
      </c>
      <c r="Y110" s="41"/>
    </row>
    <row r="111" spans="1:25" ht="15" x14ac:dyDescent="0.25">
      <c r="A111">
        <v>1.96</v>
      </c>
      <c r="B111">
        <v>1.94</v>
      </c>
      <c r="C111" s="29">
        <f t="shared" si="17"/>
        <v>2.5667999158426325E-2</v>
      </c>
      <c r="D111" s="30">
        <f>IF(OR($A111="",$B111=""),"",A111*'MPTO_working_2-way'!$G110)</f>
        <v>2.0103092783505154</v>
      </c>
      <c r="E111" s="32">
        <f>IF(OR($A111="",$B111=""),"",B111*'MPTO_working_2-way'!$G110)</f>
        <v>1.989795918367347</v>
      </c>
      <c r="F111" s="30">
        <f>IF(OR($A111="",$B111=""),"",'MPTO_working_2-way'!D110)</f>
        <v>2.0105752961082914</v>
      </c>
      <c r="G111" s="32">
        <f>IF(OR($A111="",$B111=""),"",'MPTO_working_2-way'!E110)</f>
        <v>1.9895353704478862</v>
      </c>
      <c r="H111" s="30">
        <f>IF(OR($A111="",$B111=""),"",'OddsRatio_working_2-way'!M110)</f>
        <v>2.0105823052798226</v>
      </c>
      <c r="I111" s="30">
        <f>IF(OR($A111="",$B111=""),"",'OddsRatio_working_2-way'!N110)</f>
        <v>1.9895285072531594</v>
      </c>
      <c r="J111" s="30">
        <f>IF('Log_working_2-way'!$D110="","",A111^('Log_working_2-way'!$D110))</f>
        <v>2.0107026250536491</v>
      </c>
      <c r="K111" s="32">
        <f>IF('Log_working_2-way'!$D110="","",B111^('Log_working_2-way'!$D110))</f>
        <v>1.9894107081664238</v>
      </c>
      <c r="L111" s="37">
        <f t="shared" si="18"/>
        <v>0.49743589743589745</v>
      </c>
      <c r="M111" s="37">
        <f t="shared" si="19"/>
        <v>0.50256410256410255</v>
      </c>
      <c r="N111" s="38">
        <v>207</v>
      </c>
      <c r="O111" s="38">
        <f t="shared" si="20"/>
        <v>101.3877551020408</v>
      </c>
      <c r="P111" s="38">
        <f t="shared" si="21"/>
        <v>100.29896907216495</v>
      </c>
      <c r="Q111" s="38">
        <f t="shared" si="22"/>
        <v>106.70103092783506</v>
      </c>
      <c r="R111" s="38">
        <f t="shared" si="23"/>
        <v>105.61224489795919</v>
      </c>
      <c r="S111" s="39">
        <f t="shared" si="24"/>
        <v>-5.3132758257942641</v>
      </c>
      <c r="T111" s="39">
        <f t="shared" si="25"/>
        <v>-5.3132758257942356</v>
      </c>
      <c r="U111" t="s">
        <v>291</v>
      </c>
      <c r="V111" t="s">
        <v>292</v>
      </c>
      <c r="W111" t="s">
        <v>314</v>
      </c>
      <c r="X111" s="48" t="s">
        <v>307</v>
      </c>
      <c r="Y111" s="41"/>
    </row>
    <row r="112" spans="1:25" ht="15" x14ac:dyDescent="0.25">
      <c r="A112">
        <v>1.91</v>
      </c>
      <c r="B112">
        <v>2</v>
      </c>
      <c r="C112" s="29">
        <f t="shared" si="17"/>
        <v>2.3560209424083656E-2</v>
      </c>
      <c r="D112" s="30">
        <f>IF(OR($A112="",$B112=""),"",A112*'MPTO_working_2-way'!$G111)</f>
        <v>1.9549999999999996</v>
      </c>
      <c r="E112" s="32">
        <f>IF(OR($A112="",$B112=""),"",B112*'MPTO_working_2-way'!$G111)</f>
        <v>2.0471204188481673</v>
      </c>
      <c r="F112" s="30">
        <f>IF(OR($A112="",$B112=""),"",'MPTO_working_2-way'!D111)</f>
        <v>1.9539641943734012</v>
      </c>
      <c r="G112" s="32">
        <f>IF(OR($A112="",$B112=""),"",'MPTO_working_2-way'!E111)</f>
        <v>2.0482573726541551</v>
      </c>
      <c r="H112" s="30">
        <f>IF(OR($A112="",$B112=""),"",'OddsRatio_working_2-way'!M111)</f>
        <v>1.9539392014169454</v>
      </c>
      <c r="I112" s="30">
        <f>IF(OR($A112="",$B112=""),"",'OddsRatio_working_2-way'!N111)</f>
        <v>2.0482848367219182</v>
      </c>
      <c r="J112" s="30">
        <f>IF('Log_working_2-way'!$D111="","",A112^('Log_working_2-way'!$D111))</f>
        <v>1.95347196121136</v>
      </c>
      <c r="K112" s="32">
        <f>IF('Log_working_2-way'!$D111="","",B112^('Log_working_2-way'!$D111))</f>
        <v>2.0487985391091357</v>
      </c>
      <c r="L112" s="37">
        <f t="shared" si="18"/>
        <v>0.51150895140664976</v>
      </c>
      <c r="M112" s="37">
        <f t="shared" si="19"/>
        <v>0.48849104859335046</v>
      </c>
      <c r="N112" s="38">
        <v>208</v>
      </c>
      <c r="O112" s="38">
        <f t="shared" si="20"/>
        <v>99.099476439790564</v>
      </c>
      <c r="P112" s="38">
        <f t="shared" si="21"/>
        <v>104</v>
      </c>
      <c r="Q112" s="38">
        <f t="shared" si="22"/>
        <v>104</v>
      </c>
      <c r="R112" s="38">
        <f t="shared" si="23"/>
        <v>108.90052356020942</v>
      </c>
      <c r="S112" s="39">
        <f t="shared" si="24"/>
        <v>-4.9005235602094359</v>
      </c>
      <c r="T112" s="39">
        <f t="shared" si="25"/>
        <v>-4.9005235602094217</v>
      </c>
      <c r="U112" t="s">
        <v>293</v>
      </c>
      <c r="V112" t="s">
        <v>294</v>
      </c>
      <c r="W112" t="s">
        <v>314</v>
      </c>
      <c r="X112" s="48" t="s">
        <v>307</v>
      </c>
      <c r="Y112" s="41"/>
    </row>
    <row r="113" spans="1:25" s="35" customFormat="1" ht="15" x14ac:dyDescent="0.25">
      <c r="A113">
        <v>2.17</v>
      </c>
      <c r="B113">
        <v>1.76</v>
      </c>
      <c r="C113" s="29">
        <f t="shared" si="17"/>
        <v>2.9011311269375728E-2</v>
      </c>
      <c r="D113" s="30">
        <f>IF(OR($A113="",$B113=""),"",A113*'MPTO_working_2-way'!$G112)</f>
        <v>2.2329545454545454</v>
      </c>
      <c r="E113" s="32">
        <f>IF(OR($A113="",$B113=""),"",B113*'MPTO_working_2-way'!$G112)</f>
        <v>1.8110599078341012</v>
      </c>
      <c r="F113" s="30">
        <f>IF(OR($A113="",$B113=""),"",'MPTO_working_2-way'!D112)</f>
        <v>2.2405256365129644</v>
      </c>
      <c r="G113" s="32">
        <f>IF(OR($A113="",$B113=""),"",'MPTO_working_2-way'!E112)</f>
        <v>1.8061099025820484</v>
      </c>
      <c r="H113" s="30">
        <f>IF(OR($A113="",$B113=""),"",'OddsRatio_working_2-way'!M112)</f>
        <v>2.2407552878027661</v>
      </c>
      <c r="I113" s="30">
        <f>IF(OR($A113="",$B113=""),"",'OddsRatio_working_2-way'!N112)</f>
        <v>1.8059606997693183</v>
      </c>
      <c r="J113" s="30">
        <f>IF('Log_working_2-way'!$D112="","",A113^('Log_working_2-way'!$D112))</f>
        <v>2.2442129030289037</v>
      </c>
      <c r="K113" s="32">
        <f>IF('Log_working_2-way'!$D112="","",B113^('Log_working_2-way'!$D112))</f>
        <v>1.8037209689479914</v>
      </c>
      <c r="L113" s="37">
        <f t="shared" si="18"/>
        <v>0.44783715012722647</v>
      </c>
      <c r="M113" s="37">
        <f t="shared" si="19"/>
        <v>0.55216284987277364</v>
      </c>
      <c r="N113" s="38">
        <v>209</v>
      </c>
      <c r="O113" s="38">
        <f t="shared" si="20"/>
        <v>112.68663594470046</v>
      </c>
      <c r="P113" s="38">
        <f t="shared" si="21"/>
        <v>90.25</v>
      </c>
      <c r="Q113" s="38">
        <f t="shared" si="22"/>
        <v>118.75000000000001</v>
      </c>
      <c r="R113" s="38">
        <f t="shared" si="23"/>
        <v>96.313364055299544</v>
      </c>
      <c r="S113" s="39">
        <f t="shared" si="24"/>
        <v>-6.0633640552995587</v>
      </c>
      <c r="T113" s="39">
        <f t="shared" si="25"/>
        <v>-6.0633640552995445</v>
      </c>
      <c r="U113" t="s">
        <v>295</v>
      </c>
      <c r="V113" t="s">
        <v>126</v>
      </c>
      <c r="W113" t="s">
        <v>129</v>
      </c>
      <c r="X113" s="48" t="s">
        <v>307</v>
      </c>
      <c r="Y113" s="41"/>
    </row>
    <row r="114" spans="1:25" ht="15" x14ac:dyDescent="0.25">
      <c r="A114">
        <v>2.4</v>
      </c>
      <c r="B114">
        <v>1.59</v>
      </c>
      <c r="C114" s="29">
        <f t="shared" si="17"/>
        <v>4.5597484276729494E-2</v>
      </c>
      <c r="D114" s="30">
        <f>IF(OR($A114="",$B114=""),"",A114*'MPTO_working_2-way'!$G113)</f>
        <v>2.5094339622641506</v>
      </c>
      <c r="E114" s="32">
        <f>IF(OR($A114="",$B114=""),"",B114*'MPTO_working_2-way'!$G113)</f>
        <v>1.6625000000000001</v>
      </c>
      <c r="F114" s="30">
        <f>IF(OR($A114="",$B114=""),"",'MPTO_working_2-way'!D113)</f>
        <v>2.5389221556886223</v>
      </c>
      <c r="G114" s="32">
        <f>IF(OR($A114="",$B114=""),"",'MPTO_working_2-way'!E113)</f>
        <v>1.649805447470817</v>
      </c>
      <c r="H114" s="30">
        <f>IF(OR($A114="",$B114=""),"",'OddsRatio_working_2-way'!M113)</f>
        <v>2.5404159684748153</v>
      </c>
      <c r="I114" s="30">
        <f>IF(OR($A114="",$B114=""),"",'OddsRatio_working_2-way'!N113)</f>
        <v>1.6491753010001007</v>
      </c>
      <c r="J114" s="30">
        <f>IF('Log_working_2-way'!$D113="","",A114^('Log_working_2-way'!$D113))</f>
        <v>2.5543298541543464</v>
      </c>
      <c r="K114" s="32">
        <f>IF('Log_working_2-way'!$D113="","",B114^('Log_working_2-way'!$D113))</f>
        <v>1.6433640821646023</v>
      </c>
      <c r="L114" s="37">
        <f t="shared" si="18"/>
        <v>0.39849624060150379</v>
      </c>
      <c r="M114" s="37">
        <f t="shared" si="19"/>
        <v>0.60150375939849621</v>
      </c>
      <c r="N114" s="38">
        <v>210</v>
      </c>
      <c r="O114" s="38">
        <f t="shared" si="20"/>
        <v>122.5</v>
      </c>
      <c r="P114" s="38">
        <f t="shared" si="21"/>
        <v>77.924528301886809</v>
      </c>
      <c r="Q114" s="38">
        <f t="shared" si="22"/>
        <v>132.0754716981132</v>
      </c>
      <c r="R114" s="38">
        <f t="shared" si="23"/>
        <v>87.5</v>
      </c>
      <c r="S114" s="39">
        <f t="shared" si="24"/>
        <v>-9.5754716981132049</v>
      </c>
      <c r="T114" s="39">
        <f t="shared" si="25"/>
        <v>-9.5754716981131907</v>
      </c>
      <c r="U114" t="s">
        <v>296</v>
      </c>
      <c r="V114" t="s">
        <v>297</v>
      </c>
      <c r="W114" t="s">
        <v>312</v>
      </c>
      <c r="X114" s="48" t="s">
        <v>307</v>
      </c>
      <c r="Y114" s="41"/>
    </row>
    <row r="115" spans="1:25" ht="15" x14ac:dyDescent="0.25">
      <c r="A115">
        <v>1.82</v>
      </c>
      <c r="B115">
        <v>2.0499999999999998</v>
      </c>
      <c r="C115" s="29">
        <f t="shared" si="17"/>
        <v>3.7255427499329974E-2</v>
      </c>
      <c r="D115" s="30">
        <f>IF(OR($A115="",$B115=""),"",A115*'MPTO_working_2-way'!$G114)</f>
        <v>1.8878048780487806</v>
      </c>
      <c r="E115" s="32">
        <f>IF(OR($A115="",$B115=""),"",B115*'MPTO_working_2-way'!$G114)</f>
        <v>2.1263736263736264</v>
      </c>
      <c r="F115" s="30">
        <f>IF(OR($A115="",$B115=""),"",'MPTO_working_2-way'!D114)</f>
        <v>1.8838677101741985</v>
      </c>
      <c r="G115" s="32">
        <f>IF(OR($A115="",$B115=""),"",'MPTO_working_2-way'!E114)</f>
        <v>2.1313910311339619</v>
      </c>
      <c r="H115" s="30">
        <f>IF(OR($A115="",$B115=""),"",'OddsRatio_working_2-way'!M114)</f>
        <v>1.883715101688537</v>
      </c>
      <c r="I115" s="30">
        <f>IF(OR($A115="",$B115=""),"",'OddsRatio_working_2-way'!N114)</f>
        <v>2.1315864106987359</v>
      </c>
      <c r="J115" s="30">
        <f>IF('Log_working_2-way'!$D114="","",A115^('Log_working_2-way'!$D114))</f>
        <v>1.8819217068707428</v>
      </c>
      <c r="K115" s="32">
        <f>IF('Log_working_2-way'!$D114="","",B115^('Log_working_2-way'!$D114))</f>
        <v>2.1338875006808986</v>
      </c>
      <c r="L115" s="37">
        <f t="shared" si="18"/>
        <v>0.52971576227390182</v>
      </c>
      <c r="M115" s="37">
        <f t="shared" si="19"/>
        <v>0.47028423772609818</v>
      </c>
      <c r="N115" s="38">
        <v>211</v>
      </c>
      <c r="O115" s="38">
        <f t="shared" si="20"/>
        <v>95.065934065934073</v>
      </c>
      <c r="P115" s="38">
        <f t="shared" si="21"/>
        <v>108.07317073170731</v>
      </c>
      <c r="Q115" s="38">
        <f t="shared" si="22"/>
        <v>102.92682926829269</v>
      </c>
      <c r="R115" s="38">
        <f t="shared" si="23"/>
        <v>115.93406593406593</v>
      </c>
      <c r="S115" s="39">
        <f t="shared" si="24"/>
        <v>-7.8608952023586198</v>
      </c>
      <c r="T115" s="39">
        <f t="shared" si="25"/>
        <v>-7.8608952023586198</v>
      </c>
      <c r="U115" t="s">
        <v>298</v>
      </c>
      <c r="V115" t="s">
        <v>299</v>
      </c>
      <c r="W115" t="s">
        <v>316</v>
      </c>
      <c r="X115" s="48" t="s">
        <v>307</v>
      </c>
      <c r="Y115" s="41"/>
    </row>
    <row r="116" spans="1:25" ht="15" x14ac:dyDescent="0.25">
      <c r="A116">
        <v>1.73</v>
      </c>
      <c r="B116">
        <v>2.1800000000000002</v>
      </c>
      <c r="C116" s="29">
        <f t="shared" si="17"/>
        <v>3.6750278411200155E-2</v>
      </c>
      <c r="D116" s="30">
        <f>IF(OR($A116="",$B116=""),"",A116*'MPTO_working_2-way'!$G115)</f>
        <v>1.7935779816513762</v>
      </c>
      <c r="E116" s="32">
        <f>IF(OR($A116="",$B116=""),"",B116*'MPTO_working_2-way'!$G115)</f>
        <v>2.2601156069364166</v>
      </c>
      <c r="F116" s="30">
        <f>IF(OR($A116="",$B116=""),"",'MPTO_working_2-way'!D115)</f>
        <v>1.7868005874828257</v>
      </c>
      <c r="G116" s="32">
        <f>IF(OR($A116="",$B116=""),"",'MPTO_working_2-way'!E115)</f>
        <v>2.2709700728608424</v>
      </c>
      <c r="H116" s="30">
        <f>IF(OR($A116="",$B116=""),"",'OddsRatio_working_2-way'!M115)</f>
        <v>1.786539298316753</v>
      </c>
      <c r="I116" s="30">
        <f>IF(OR($A116="",$B116=""),"",'OddsRatio_working_2-way'!N115)</f>
        <v>2.2713922904298198</v>
      </c>
      <c r="J116" s="30">
        <f>IF('Log_working_2-way'!$D115="","",A116^('Log_working_2-way'!$D115))</f>
        <v>1.7834563404262846</v>
      </c>
      <c r="K116" s="32">
        <f>IF('Log_working_2-way'!$D115="","",B116^('Log_working_2-way'!$D115))</f>
        <v>2.2763953119018545</v>
      </c>
      <c r="L116" s="37">
        <f t="shared" si="18"/>
        <v>0.55754475703324813</v>
      </c>
      <c r="M116" s="37">
        <f t="shared" si="19"/>
        <v>0.44245524296675187</v>
      </c>
      <c r="N116" s="38">
        <v>212</v>
      </c>
      <c r="O116" s="38">
        <f t="shared" si="20"/>
        <v>89.456647398843927</v>
      </c>
      <c r="P116" s="38">
        <f t="shared" si="21"/>
        <v>114.75229357798166</v>
      </c>
      <c r="Q116" s="38">
        <f t="shared" si="22"/>
        <v>97.247706422018339</v>
      </c>
      <c r="R116" s="38">
        <f t="shared" si="23"/>
        <v>122.54335260115607</v>
      </c>
      <c r="S116" s="39">
        <f t="shared" si="24"/>
        <v>-7.7910590231744123</v>
      </c>
      <c r="T116" s="39">
        <f t="shared" si="25"/>
        <v>-7.7910590231744123</v>
      </c>
      <c r="U116" t="s">
        <v>300</v>
      </c>
      <c r="V116" t="s">
        <v>301</v>
      </c>
      <c r="W116" t="s">
        <v>316</v>
      </c>
      <c r="X116" s="48" t="s">
        <v>307</v>
      </c>
      <c r="Y116" s="41"/>
    </row>
    <row r="117" spans="1:25" ht="15" x14ac:dyDescent="0.25">
      <c r="A117">
        <v>1.72</v>
      </c>
      <c r="B117">
        <v>2.19</v>
      </c>
      <c r="C117" s="29">
        <f t="shared" si="17"/>
        <v>3.8016353403419467E-2</v>
      </c>
      <c r="D117" s="30">
        <f>IF(OR($A117="",$B117=""),"",A117*'MPTO_working_2-way'!$G116)</f>
        <v>1.7853881278538815</v>
      </c>
      <c r="E117" s="32">
        <f>IF(OR($A117="",$B117=""),"",B117*'MPTO_working_2-way'!$G116)</f>
        <v>2.2732558139534884</v>
      </c>
      <c r="F117" s="30">
        <f>IF(OR($A117="",$B117=""),"",'MPTO_working_2-way'!D116)</f>
        <v>1.7781344410876134</v>
      </c>
      <c r="G117" s="32">
        <f>IF(OR($A117="",$B117=""),"",'MPTO_working_2-way'!E116)</f>
        <v>2.2851249696675566</v>
      </c>
      <c r="H117" s="30">
        <f>IF(OR($A117="",$B117=""),"",'OddsRatio_working_2-way'!M116)</f>
        <v>1.7778444682625973</v>
      </c>
      <c r="I117" s="30">
        <f>IF(OR($A117="",$B117=""),"",'OddsRatio_working_2-way'!N116)</f>
        <v>2.2856040517117928</v>
      </c>
      <c r="J117" s="30">
        <f>IF('Log_working_2-way'!$D116="","",A117^('Log_working_2-way'!$D116))</f>
        <v>1.7745420732419892</v>
      </c>
      <c r="K117" s="32">
        <f>IF('Log_working_2-way'!$D116="","",B117^('Log_working_2-way'!$D116))</f>
        <v>2.291085448482058</v>
      </c>
      <c r="L117" s="37">
        <f t="shared" si="18"/>
        <v>0.56010230179028131</v>
      </c>
      <c r="M117" s="37">
        <f t="shared" si="19"/>
        <v>0.43989769820971864</v>
      </c>
      <c r="N117" s="38">
        <v>213</v>
      </c>
      <c r="O117" s="38">
        <f t="shared" si="20"/>
        <v>89.162790697674438</v>
      </c>
      <c r="P117" s="38">
        <f t="shared" si="21"/>
        <v>115.73972602739725</v>
      </c>
      <c r="Q117" s="38">
        <f t="shared" si="22"/>
        <v>97.260273972602747</v>
      </c>
      <c r="R117" s="38">
        <f t="shared" si="23"/>
        <v>123.83720930232559</v>
      </c>
      <c r="S117" s="39">
        <f t="shared" si="24"/>
        <v>-8.0974832749283081</v>
      </c>
      <c r="T117" s="39">
        <f t="shared" si="25"/>
        <v>-8.0974832749283365</v>
      </c>
      <c r="U117" t="s">
        <v>302</v>
      </c>
      <c r="V117" t="s">
        <v>303</v>
      </c>
      <c r="W117" t="s">
        <v>316</v>
      </c>
      <c r="X117" s="48" t="s">
        <v>307</v>
      </c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74" activePane="bottomLeft" state="frozen"/>
      <selection pane="bottomLeft" activeCell="S3" sqref="S3:S1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2.4300000000000002</v>
      </c>
      <c r="B3">
        <v>3.17</v>
      </c>
      <c r="C3">
        <v>3.27</v>
      </c>
      <c r="D3" s="20">
        <f>IF(OR($A3="",$B3="",$C3=""),"",(1/A3)+(1/B3)+(1/C3)-1)</f>
        <v>3.2790444547583952E-2</v>
      </c>
      <c r="E3" s="17">
        <f>IF(OR($A3="",$B3="",$C3=""),"",A3*'MPTO_working_3-way'!$I2)</f>
        <v>2.5096807802506294</v>
      </c>
      <c r="F3" s="21">
        <f>IF(OR($A3="",$B3="",$C3=""),"",B3*'MPTO_working_3-way'!$I2)</f>
        <v>3.273945709215841</v>
      </c>
      <c r="G3" s="22">
        <f>IF(OR($A3="",$B3="",$C3=""),"",C3*'MPTO_working_3-way'!$I2)</f>
        <v>3.3772247536705997</v>
      </c>
      <c r="H3" s="17">
        <f>IF(OR($A3="",$B3="",$C3=""),"",'MPTO_working_3-way'!E2)</f>
        <v>2.4963024421096156</v>
      </c>
      <c r="I3" s="21">
        <f>IF(OR($A3="",$B3="",$C3=""),"",'MPTO_working_3-way'!F2)</f>
        <v>3.2837782186137803</v>
      </c>
      <c r="J3" s="22">
        <f>IF(OR($A3="",$B3="",$C3=""),"",'MPTO_working_3-way'!G2)</f>
        <v>3.3912071158821497</v>
      </c>
      <c r="K3" s="17">
        <f>IF(OR($A3="",$B3="",$C3=""),"",'OddsRatio_working_3-way'!H2)</f>
        <v>2.5022499937681806</v>
      </c>
      <c r="L3" s="21">
        <f>IF(OR($A3="",$B3="",$C3=""),"",'OddsRatio_working_3-way'!I2)</f>
        <v>3.2796381024314356</v>
      </c>
      <c r="M3" s="22">
        <f>IF(OR($A3="",$B3="",$C3=""),"",'OddsRatio_working_3-way'!J2)</f>
        <v>3.3846905495480915</v>
      </c>
      <c r="N3" s="23">
        <f>(1/E3)* 100</f>
        <v>39.845704994407093</v>
      </c>
      <c r="O3" s="24">
        <f>(1/F3)* 100</f>
        <v>30.544183954703236</v>
      </c>
      <c r="P3" s="24">
        <f>(1/G3)* 100</f>
        <v>29.610111050889682</v>
      </c>
      <c r="Q3" t="s">
        <v>130</v>
      </c>
      <c r="R3" t="s">
        <v>131</v>
      </c>
      <c r="S3" s="48" t="s">
        <v>304</v>
      </c>
      <c r="T3" s="35">
        <v>100</v>
      </c>
      <c r="U3" s="35">
        <f>(1/A4)*((T3*A4)-T3)</f>
        <v>31.03448275862069</v>
      </c>
      <c r="V3" s="35">
        <f>(1/B4)*((T3*B4)-T3)</f>
        <v>78.354978354978357</v>
      </c>
      <c r="W3" s="35">
        <f>(1/C4)*((T3*C4)-T3)</f>
        <v>87.309644670050758</v>
      </c>
      <c r="X3" s="35">
        <f>((1/B4)+(1/C4))*T3</f>
        <v>34.335376974970885</v>
      </c>
      <c r="Y3" s="35">
        <f>((1/A4)+(1/C4))*T3</f>
        <v>81.655872571328558</v>
      </c>
      <c r="Z3" s="35">
        <f>((1/A4)+(1/B4))*T3</f>
        <v>90.61053888640096</v>
      </c>
      <c r="AA3" s="35">
        <f t="shared" ref="AA3" si="0">U3-X3</f>
        <v>-3.3008942163501942</v>
      </c>
      <c r="AB3" s="35">
        <f t="shared" ref="AB3" si="1">V3-Y3</f>
        <v>-3.3008942163502013</v>
      </c>
      <c r="AC3" s="35">
        <f t="shared" ref="AC3" si="2">W3-Z3</f>
        <v>-3.3008942163502013</v>
      </c>
      <c r="AD3" s="27"/>
      <c r="AE3" s="27"/>
      <c r="AF3">
        <v>2.2799999999999998</v>
      </c>
      <c r="AG3">
        <v>1.67</v>
      </c>
      <c r="AH3" s="41"/>
      <c r="AI3" s="27"/>
      <c r="AJ3" t="s">
        <v>308</v>
      </c>
    </row>
    <row r="4" spans="1:36" ht="15" x14ac:dyDescent="0.25">
      <c r="A4">
        <v>1.45</v>
      </c>
      <c r="B4">
        <v>4.62</v>
      </c>
      <c r="C4">
        <v>7.88</v>
      </c>
      <c r="D4" s="20">
        <f t="shared" ref="D4:D67" si="3">IF(OR($A4="",$B4="",$C4=""),"",(1/A4)+(1/B4)+(1/C4)-1)</f>
        <v>3.3008942163502031E-2</v>
      </c>
      <c r="E4" s="17">
        <f>IF(OR($A4="",$B4="",$C4=""),"",A4*'MPTO_working_3-way'!$I3)</f>
        <v>1.4978629661370779</v>
      </c>
      <c r="F4" s="21">
        <f>IF(OR($A4="",$B4="",$C4=""),"",B4*'MPTO_working_3-way'!$I3)</f>
        <v>4.7725013127953799</v>
      </c>
      <c r="G4" s="22">
        <f>IF(OR($A4="",$B4="",$C4=""),"",C4*'MPTO_working_3-way'!$I3)</f>
        <v>8.1401104642483961</v>
      </c>
      <c r="H4" s="17">
        <f>IF(OR($A4="",$B4="",$C4=""),"",'MPTO_working_3-way'!E3)</f>
        <v>1.4735088344825069</v>
      </c>
      <c r="I4" s="21">
        <f>IF(OR($A4="",$B4="",$C4=""),"",'MPTO_working_3-way'!F3)</f>
        <v>4.8674298120945974</v>
      </c>
      <c r="J4" s="22">
        <f>IF(OR($A4="",$B4="",$C4=""),"",'MPTO_working_3-way'!G3)</f>
        <v>8.6280850711432429</v>
      </c>
      <c r="K4" s="17">
        <f>IF(OR($A4="",$B4="",$C4=""),"",'OddsRatio_working_3-way'!H3)</f>
        <v>1.4812843129895539</v>
      </c>
      <c r="L4" s="21">
        <f>IF(OR($A4="",$B4="",$C4=""),"",'OddsRatio_working_3-way'!I3)</f>
        <v>4.8716649178270774</v>
      </c>
      <c r="M4" s="22">
        <f>IF(OR($A4="",$B4="",$C4=""),"",'OddsRatio_working_3-way'!J3)</f>
        <v>8.3583023852625118</v>
      </c>
      <c r="N4" s="23">
        <f t="shared" ref="N4" si="4">(1/E4)* 100</f>
        <v>66.761781458483853</v>
      </c>
      <c r="O4" s="24">
        <f t="shared" ref="O4" si="5">(1/F4)* 100</f>
        <v>20.95337296857177</v>
      </c>
      <c r="P4" s="24">
        <f t="shared" ref="P4" si="6">(1/G4)* 100</f>
        <v>12.284845572944365</v>
      </c>
      <c r="Q4" t="s">
        <v>132</v>
      </c>
      <c r="R4" t="s">
        <v>133</v>
      </c>
      <c r="S4" s="48" t="s">
        <v>304</v>
      </c>
      <c r="T4" s="35">
        <v>100</v>
      </c>
      <c r="U4" s="35">
        <f t="shared" ref="U4" si="7">(1/A5)*((T4*A5)-T4)</f>
        <v>13.793103448275851</v>
      </c>
      <c r="V4" s="35">
        <f t="shared" ref="V4" si="8">(1/B5)*((T4*B5)-T4)</f>
        <v>87.65432098765433</v>
      </c>
      <c r="W4" s="35">
        <f t="shared" ref="W4" si="9">(1/C5)*((T4*C5)-T4)</f>
        <v>95.039682539682531</v>
      </c>
      <c r="X4" s="35">
        <f t="shared" ref="X4" si="10">((1/B5)+(1/C5))*T4</f>
        <v>17.305996472663139</v>
      </c>
      <c r="Y4" s="35">
        <f t="shared" ref="Y4" si="11">((1/A5)+(1/C5))*T4</f>
        <v>91.167214012041612</v>
      </c>
      <c r="Z4" s="35">
        <f t="shared" ref="Z4" si="12">((1/A5)+(1/B5))*T4</f>
        <v>98.552575564069826</v>
      </c>
      <c r="AA4" s="35">
        <f t="shared" ref="AA4" si="13">U4-X4</f>
        <v>-3.5128930243872887</v>
      </c>
      <c r="AB4" s="35">
        <f t="shared" ref="AB4" si="14">V4-Y4</f>
        <v>-3.5128930243872816</v>
      </c>
      <c r="AC4" s="35">
        <f t="shared" ref="AC4" si="15">W4-Z4</f>
        <v>-3.5128930243872958</v>
      </c>
      <c r="AD4" s="4"/>
      <c r="AE4" s="4"/>
      <c r="AF4">
        <v>1.89</v>
      </c>
      <c r="AG4">
        <v>2</v>
      </c>
      <c r="AH4" s="4"/>
      <c r="AI4" s="4"/>
      <c r="AJ4" t="s">
        <v>309</v>
      </c>
    </row>
    <row r="5" spans="1:36" s="12" customFormat="1" ht="15" x14ac:dyDescent="0.25">
      <c r="A5">
        <v>1.1599999999999999</v>
      </c>
      <c r="B5">
        <v>8.1</v>
      </c>
      <c r="C5">
        <v>20.16</v>
      </c>
      <c r="D5" s="20">
        <f t="shared" si="3"/>
        <v>3.5128930243872869E-2</v>
      </c>
      <c r="E5" s="17">
        <f>IF(OR($A5="",$B5="",$C5=""),"",A5*'MPTO_working_3-way'!$I4)</f>
        <v>1.2007495590828925</v>
      </c>
      <c r="F5" s="21">
        <f>IF(OR($A5="",$B5="",$C5=""),"",B5*'MPTO_working_3-way'!$I4)</f>
        <v>8.3845443349753701</v>
      </c>
      <c r="G5" s="22">
        <f>IF(OR($A5="",$B5="",$C5=""),"",C5*'MPTO_working_3-way'!$I4)</f>
        <v>20.868199233716478</v>
      </c>
      <c r="H5" s="17">
        <f>IF(OR($A5="",$B5="",$C5=""),"",'MPTO_working_3-way'!E4)</f>
        <v>1.175973466754475</v>
      </c>
      <c r="I5" s="21">
        <f>IF(OR($A5="",$B5="",$C5=""),"",'MPTO_working_3-way'!F4)</f>
        <v>8.9487743486246885</v>
      </c>
      <c r="J5" s="22">
        <f>IF(OR($A5="",$B5="",$C5=""),"",'MPTO_working_3-way'!G4)</f>
        <v>26.389728500735611</v>
      </c>
      <c r="K5" s="17">
        <f>IF(OR($A5="",$B5="",$C5=""),"",'OddsRatio_working_3-way'!H4)</f>
        <v>1.1820482135782007</v>
      </c>
      <c r="L5" s="21">
        <f>IF(OR($A5="",$B5="",$C5=""),"",'OddsRatio_working_3-way'!I4)</f>
        <v>9.0783894775326637</v>
      </c>
      <c r="M5" s="22">
        <f>IF(OR($A5="",$B5="",$C5=""),"",'OddsRatio_working_3-way'!J4)</f>
        <v>22.800273575989554</v>
      </c>
      <c r="N5" s="23">
        <f t="shared" ref="N5:N68" si="16">(1/E5)* 100</f>
        <v>83.281313112767592</v>
      </c>
      <c r="O5" s="24">
        <f t="shared" ref="O5:O68" si="17">(1/F5)* 100</f>
        <v>11.926706569235852</v>
      </c>
      <c r="P5" s="24">
        <f t="shared" ref="P5:P68" si="18">(1/G5)* 100</f>
        <v>4.7919803179965479</v>
      </c>
      <c r="Q5" t="s">
        <v>134</v>
      </c>
      <c r="R5" t="s">
        <v>135</v>
      </c>
      <c r="S5" s="48" t="s">
        <v>304</v>
      </c>
      <c r="T5" s="35">
        <v>100</v>
      </c>
      <c r="U5" s="35">
        <f t="shared" ref="U5:U68" si="19">(1/A6)*((T5*A6)-T5)</f>
        <v>60.474308300395251</v>
      </c>
      <c r="V5" s="35">
        <f t="shared" ref="V5:V68" si="20">(1/B6)*((T5*B6)-T5)</f>
        <v>68.152866242038215</v>
      </c>
      <c r="W5" s="35">
        <f t="shared" ref="W5:W68" si="21">(1/C6)*((T5*C6)-T5)</f>
        <v>68.652037617554868</v>
      </c>
      <c r="X5" s="35">
        <f t="shared" ref="X5:X68" si="22">((1/B6)+(1/C6))*T5</f>
        <v>63.195096140406925</v>
      </c>
      <c r="Y5" s="35">
        <f t="shared" ref="Y5:Y68" si="23">((1/A6)+(1/C6))*T5</f>
        <v>70.873654082049882</v>
      </c>
      <c r="Z5" s="35">
        <f t="shared" ref="Z5:Z68" si="24">((1/A6)+(1/B6))*T5</f>
        <v>71.372825457566535</v>
      </c>
      <c r="AA5" s="35">
        <f t="shared" ref="AA5:AA68" si="25">U5-X5</f>
        <v>-2.7207878400116741</v>
      </c>
      <c r="AB5" s="35">
        <f t="shared" ref="AB5:AB68" si="26">V5-Y5</f>
        <v>-2.720787840011667</v>
      </c>
      <c r="AC5" s="35">
        <f t="shared" ref="AC5:AC68" si="27">W5-Z5</f>
        <v>-2.720787840011667</v>
      </c>
      <c r="AD5" s="27"/>
      <c r="AE5" s="27"/>
      <c r="AF5">
        <v>1.44</v>
      </c>
      <c r="AG5">
        <v>2.87</v>
      </c>
      <c r="AH5" s="36"/>
      <c r="AI5" s="27"/>
      <c r="AJ5" t="s">
        <v>310</v>
      </c>
    </row>
    <row r="6" spans="1:36" s="12" customFormat="1" ht="15" x14ac:dyDescent="0.25">
      <c r="A6">
        <v>2.5299999999999998</v>
      </c>
      <c r="B6">
        <v>3.14</v>
      </c>
      <c r="C6">
        <v>3.19</v>
      </c>
      <c r="D6" s="20">
        <f t="shared" si="3"/>
        <v>2.7207878400116847E-2</v>
      </c>
      <c r="E6" s="17">
        <f>IF(OR($A6="",$B6="",$C6=""),"",A6*'MPTO_working_3-way'!$I5)</f>
        <v>2.5988359323522956</v>
      </c>
      <c r="F6" s="21">
        <f>IF(OR($A6="",$B6="",$C6=""),"",B6*'MPTO_working_3-way'!$I5)</f>
        <v>3.2254327381763672</v>
      </c>
      <c r="G6" s="22">
        <f>IF(OR($A6="",$B6="",$C6=""),"",C6*'MPTO_working_3-way'!$I5)</f>
        <v>3.2767931320963726</v>
      </c>
      <c r="H6" s="17">
        <f>IF(OR($A6="",$B6="",$C6=""),"",'MPTO_working_3-way'!E5)</f>
        <v>2.5894149303252991</v>
      </c>
      <c r="I6" s="21">
        <f>IF(OR($A6="",$B6="",$C6=""),"",'MPTO_working_3-way'!F5)</f>
        <v>3.2320406955048084</v>
      </c>
      <c r="J6" s="22">
        <f>IF(OR($A6="",$B6="",$C6=""),"",'MPTO_working_3-way'!G5)</f>
        <v>3.2850396260690773</v>
      </c>
      <c r="K6" s="17">
        <f>IF(OR($A6="",$B6="",$C6=""),"",'OddsRatio_working_3-way'!H5)</f>
        <v>2.5937054827199324</v>
      </c>
      <c r="L6" s="21">
        <f>IF(OR($A6="",$B6="",$C6=""),"",'OddsRatio_working_3-way'!I5)</f>
        <v>3.2291044006670955</v>
      </c>
      <c r="M6" s="22">
        <f>IF(OR($A6="",$B6="",$C6=""),"",'OddsRatio_working_3-way'!J5)</f>
        <v>3.2811862791873554</v>
      </c>
      <c r="N6" s="23">
        <f t="shared" si="16"/>
        <v>38.478766110289456</v>
      </c>
      <c r="O6" s="24">
        <f t="shared" si="17"/>
        <v>31.003591802239587</v>
      </c>
      <c r="P6" s="24">
        <f t="shared" si="18"/>
        <v>30.517642087470946</v>
      </c>
      <c r="Q6" t="s">
        <v>136</v>
      </c>
      <c r="R6" t="s">
        <v>137</v>
      </c>
      <c r="S6" s="48" t="s">
        <v>304</v>
      </c>
      <c r="T6" s="35">
        <v>100</v>
      </c>
      <c r="U6" s="35">
        <f t="shared" si="19"/>
        <v>71.988795518207283</v>
      </c>
      <c r="V6" s="35">
        <f t="shared" si="20"/>
        <v>71.014492753623188</v>
      </c>
      <c r="W6" s="35">
        <f t="shared" si="21"/>
        <v>52.38095238095238</v>
      </c>
      <c r="X6" s="35">
        <f t="shared" si="22"/>
        <v>76.604554865424433</v>
      </c>
      <c r="Y6" s="35">
        <f t="shared" si="23"/>
        <v>75.630252100840337</v>
      </c>
      <c r="Z6" s="35">
        <f t="shared" si="24"/>
        <v>56.996711728169537</v>
      </c>
      <c r="AA6" s="35">
        <f t="shared" si="25"/>
        <v>-4.6157593472171499</v>
      </c>
      <c r="AB6" s="35">
        <f t="shared" si="26"/>
        <v>-4.6157593472171499</v>
      </c>
      <c r="AC6" s="35">
        <f t="shared" si="27"/>
        <v>-4.615759347217157</v>
      </c>
      <c r="AD6" s="27"/>
      <c r="AE6" s="27"/>
      <c r="AF6">
        <v>2.29</v>
      </c>
      <c r="AG6">
        <v>1.68</v>
      </c>
      <c r="AH6" s="36"/>
      <c r="AI6" s="27"/>
      <c r="AJ6" t="s">
        <v>310</v>
      </c>
    </row>
    <row r="7" spans="1:36" s="12" customFormat="1" ht="15" x14ac:dyDescent="0.25">
      <c r="A7">
        <v>3.57</v>
      </c>
      <c r="B7">
        <v>3.45</v>
      </c>
      <c r="C7">
        <v>2.1</v>
      </c>
      <c r="D7" s="20">
        <f t="shared" si="3"/>
        <v>4.615759347217141E-2</v>
      </c>
      <c r="E7" s="17">
        <f>IF(OR($A7="",$B7="",$C7=""),"",A7*'MPTO_working_3-way'!$I6)</f>
        <v>3.7347826086956517</v>
      </c>
      <c r="F7" s="21">
        <f>IF(OR($A7="",$B7="",$C7=""),"",B7*'MPTO_working_3-way'!$I6)</f>
        <v>3.6092436974789917</v>
      </c>
      <c r="G7" s="22">
        <f>IF(OR($A7="",$B7="",$C7=""),"",C7*'MPTO_working_3-way'!$I6)</f>
        <v>2.1969309462915603</v>
      </c>
      <c r="H7" s="17">
        <f>IF(OR($A7="",$B7="",$C7=""),"",'MPTO_working_3-way'!E6)</f>
        <v>3.7774881153197355</v>
      </c>
      <c r="I7" s="21">
        <f>IF(OR($A7="",$B7="",$C7=""),"",'MPTO_working_3-way'!F6)</f>
        <v>3.6433959473450677</v>
      </c>
      <c r="J7" s="22">
        <f>IF(OR($A7="",$B7="",$C7=""),"",'MPTO_working_3-way'!G6)</f>
        <v>2.1701171702933664</v>
      </c>
      <c r="K7" s="17">
        <f>IF(OR($A7="",$B7="",$C7=""),"",'OddsRatio_working_3-way'!H6)</f>
        <v>3.759104528901692</v>
      </c>
      <c r="L7" s="21">
        <f>IF(OR($A7="",$B7="",$C7=""),"",'OddsRatio_working_3-way'!I6)</f>
        <v>3.6302747454510294</v>
      </c>
      <c r="M7" s="22">
        <f>IF(OR($A7="",$B7="",$C7=""),"",'OddsRatio_working_3-way'!J6)</f>
        <v>2.1809396816310742</v>
      </c>
      <c r="N7" s="23">
        <f t="shared" si="16"/>
        <v>26.775320139697328</v>
      </c>
      <c r="O7" s="24">
        <f t="shared" si="17"/>
        <v>27.706635622817227</v>
      </c>
      <c r="P7" s="24">
        <f t="shared" si="18"/>
        <v>45.518044237485441</v>
      </c>
      <c r="Q7" t="s">
        <v>138</v>
      </c>
      <c r="R7" t="s">
        <v>139</v>
      </c>
      <c r="S7" s="48" t="s">
        <v>304</v>
      </c>
      <c r="T7" s="35">
        <v>100</v>
      </c>
      <c r="U7" s="35">
        <f t="shared" si="19"/>
        <v>76.525821596244128</v>
      </c>
      <c r="V7" s="35">
        <f t="shared" si="20"/>
        <v>69.78851963746223</v>
      </c>
      <c r="W7" s="35">
        <f t="shared" si="21"/>
        <v>51.456310679611654</v>
      </c>
      <c r="X7" s="35">
        <f t="shared" si="22"/>
        <v>78.755169682926109</v>
      </c>
      <c r="Y7" s="35">
        <f t="shared" si="23"/>
        <v>72.017867724144224</v>
      </c>
      <c r="Z7" s="35">
        <f t="shared" si="24"/>
        <v>53.685658766293628</v>
      </c>
      <c r="AA7" s="35">
        <f t="shared" si="25"/>
        <v>-2.2293480866819806</v>
      </c>
      <c r="AB7" s="35">
        <f t="shared" si="26"/>
        <v>-2.2293480866819948</v>
      </c>
      <c r="AC7" s="35">
        <f t="shared" si="27"/>
        <v>-2.2293480866819735</v>
      </c>
      <c r="AD7" s="27"/>
      <c r="AE7" s="27"/>
      <c r="AF7">
        <v>1.99</v>
      </c>
      <c r="AG7">
        <v>1.85</v>
      </c>
      <c r="AH7" s="36"/>
      <c r="AI7" s="27"/>
      <c r="AJ7" t="s">
        <v>311</v>
      </c>
    </row>
    <row r="8" spans="1:36" ht="15" x14ac:dyDescent="0.25">
      <c r="A8">
        <v>4.26</v>
      </c>
      <c r="B8">
        <v>3.31</v>
      </c>
      <c r="C8">
        <v>2.06</v>
      </c>
      <c r="D8" s="20">
        <f t="shared" si="3"/>
        <v>2.2293480866819815E-2</v>
      </c>
      <c r="E8" s="17">
        <f>IF(OR($A8="",$B8="",$C8=""),"",A8*'MPTO_working_3-way'!$I7)</f>
        <v>4.3549702284926521</v>
      </c>
      <c r="F8" s="21">
        <f>IF(OR($A8="",$B8="",$C8=""),"",B8*'MPTO_working_3-way'!$I7)</f>
        <v>3.3837914216691738</v>
      </c>
      <c r="G8" s="22">
        <f>IF(OR($A8="",$B8="",$C8=""),"",C8*'MPTO_working_3-way'!$I7)</f>
        <v>2.1059245705856489</v>
      </c>
      <c r="H8" s="17">
        <f>IF(OR($A8="",$B8="",$C8=""),"",'MPTO_working_3-way'!E7)</f>
        <v>4.3992664465427405</v>
      </c>
      <c r="I8" s="21">
        <f>IF(OR($A8="",$B8="",$C8=""),"",'MPTO_working_3-way'!F7)</f>
        <v>3.3934696499537602</v>
      </c>
      <c r="J8" s="22">
        <f>IF(OR($A8="",$B8="",$C8=""),"",'MPTO_working_3-way'!G7)</f>
        <v>2.0920251184057244</v>
      </c>
      <c r="K8" s="17">
        <f>IF(OR($A8="",$B8="",$C8=""),"",'OddsRatio_working_3-way'!H7)</f>
        <v>4.376117223602277</v>
      </c>
      <c r="L8" s="21">
        <f>IF(OR($A8="",$B8="",$C8=""),"",'OddsRatio_working_3-way'!I7)</f>
        <v>3.3922793823684838</v>
      </c>
      <c r="M8" s="22">
        <f>IF(OR($A8="",$B8="",$C8=""),"",'OddsRatio_working_3-way'!J7)</f>
        <v>2.0977559070608631</v>
      </c>
      <c r="N8" s="23">
        <f t="shared" si="16"/>
        <v>22.962269488260574</v>
      </c>
      <c r="O8" s="24">
        <f t="shared" si="17"/>
        <v>29.552648948637472</v>
      </c>
      <c r="P8" s="24">
        <f t="shared" si="18"/>
        <v>47.485081563101957</v>
      </c>
      <c r="Q8" t="s">
        <v>140</v>
      </c>
      <c r="R8" t="s">
        <v>141</v>
      </c>
      <c r="S8" s="48" t="s">
        <v>304</v>
      </c>
      <c r="T8" s="35">
        <v>100</v>
      </c>
      <c r="U8" s="35">
        <f t="shared" si="19"/>
        <v>37.888198757763973</v>
      </c>
      <c r="V8" s="35">
        <f t="shared" si="20"/>
        <v>75.903614457831324</v>
      </c>
      <c r="W8" s="35">
        <f t="shared" si="21"/>
        <v>83.870967741935488</v>
      </c>
      <c r="X8" s="35">
        <f t="shared" si="22"/>
        <v>40.225417800233188</v>
      </c>
      <c r="Y8" s="35">
        <f t="shared" si="23"/>
        <v>78.240833500300539</v>
      </c>
      <c r="Z8" s="35">
        <f t="shared" si="24"/>
        <v>86.208186784404688</v>
      </c>
      <c r="AA8" s="35">
        <f t="shared" si="25"/>
        <v>-2.337219042469215</v>
      </c>
      <c r="AB8" s="35">
        <f t="shared" si="26"/>
        <v>-2.337219042469215</v>
      </c>
      <c r="AC8" s="35">
        <f t="shared" si="27"/>
        <v>-2.3372190424692008</v>
      </c>
      <c r="AF8">
        <v>2.4500000000000002</v>
      </c>
      <c r="AG8">
        <v>1.61</v>
      </c>
      <c r="AJ8" t="s">
        <v>129</v>
      </c>
    </row>
    <row r="9" spans="1:36" ht="15" x14ac:dyDescent="0.25">
      <c r="A9">
        <v>1.61</v>
      </c>
      <c r="B9">
        <v>4.1500000000000004</v>
      </c>
      <c r="C9">
        <v>6.2</v>
      </c>
      <c r="D9" s="20">
        <f t="shared" si="3"/>
        <v>2.3372190424692185E-2</v>
      </c>
      <c r="E9" s="17">
        <f>IF(OR($A9="",$B9="",$C9=""),"",A9*'MPTO_working_3-way'!$I8)</f>
        <v>1.6476292265837544</v>
      </c>
      <c r="F9" s="21">
        <f>IF(OR($A9="",$B9="",$C9=""),"",B9*'MPTO_working_3-way'!$I8)</f>
        <v>4.2469945902624726</v>
      </c>
      <c r="G9" s="22">
        <f>IF(OR($A9="",$B9="",$C9=""),"",C9*'MPTO_working_3-way'!$I8)</f>
        <v>6.3449075806330919</v>
      </c>
      <c r="H9" s="17">
        <f>IF(OR($A9="",$B9="",$C9=""),"",'MPTO_working_3-way'!E8)</f>
        <v>1.6304508683867345</v>
      </c>
      <c r="I9" s="21">
        <f>IF(OR($A9="",$B9="",$C9=""),"",'MPTO_working_3-way'!F8)</f>
        <v>4.2886589044026815</v>
      </c>
      <c r="J9" s="22">
        <f>IF(OR($A9="",$B9="",$C9=""),"",'MPTO_working_3-way'!G8)</f>
        <v>6.5146752777006034</v>
      </c>
      <c r="K9" s="17">
        <f>IF(OR($A9="",$B9="",$C9=""),"",'OddsRatio_working_3-way'!H8)</f>
        <v>1.636444478986534</v>
      </c>
      <c r="L9" s="21">
        <f>IF(OR($A9="",$B9="",$C9=""),"",'OddsRatio_working_3-way'!I8)</f>
        <v>4.2865575554222639</v>
      </c>
      <c r="M9" s="22">
        <f>IF(OR($A9="",$B9="",$C9=""),"",'OddsRatio_working_3-way'!J8)</f>
        <v>6.4254283454589762</v>
      </c>
      <c r="N9" s="23">
        <f t="shared" si="16"/>
        <v>60.693266656444969</v>
      </c>
      <c r="O9" s="24">
        <f t="shared" si="17"/>
        <v>23.546062485994316</v>
      </c>
      <c r="P9" s="24">
        <f t="shared" si="18"/>
        <v>15.76067085756071</v>
      </c>
      <c r="Q9" t="s">
        <v>128</v>
      </c>
      <c r="R9" t="s">
        <v>142</v>
      </c>
      <c r="S9" s="48" t="s">
        <v>304</v>
      </c>
      <c r="T9" s="35">
        <v>100</v>
      </c>
      <c r="U9" s="35">
        <f t="shared" si="19"/>
        <v>57.446808510638299</v>
      </c>
      <c r="V9" s="35">
        <f t="shared" si="20"/>
        <v>68.944099378881987</v>
      </c>
      <c r="W9" s="35">
        <f t="shared" si="21"/>
        <v>70.238095238095241</v>
      </c>
      <c r="X9" s="35">
        <f t="shared" si="22"/>
        <v>60.817805383022773</v>
      </c>
      <c r="Y9" s="35">
        <f t="shared" si="23"/>
        <v>72.315096251266468</v>
      </c>
      <c r="Z9" s="35">
        <f t="shared" si="24"/>
        <v>73.609092110479708</v>
      </c>
      <c r="AA9" s="35">
        <f t="shared" si="25"/>
        <v>-3.3709968723844739</v>
      </c>
      <c r="AB9" s="35">
        <f t="shared" si="26"/>
        <v>-3.370996872384481</v>
      </c>
      <c r="AC9" s="35">
        <f t="shared" si="27"/>
        <v>-3.3709968723844668</v>
      </c>
      <c r="AF9">
        <v>1.93</v>
      </c>
      <c r="AG9">
        <v>1.97</v>
      </c>
      <c r="AJ9" t="s">
        <v>129</v>
      </c>
    </row>
    <row r="10" spans="1:36" ht="15" x14ac:dyDescent="0.25">
      <c r="A10">
        <v>2.35</v>
      </c>
      <c r="B10">
        <v>3.22</v>
      </c>
      <c r="C10">
        <v>3.36</v>
      </c>
      <c r="D10" s="20">
        <f t="shared" si="3"/>
        <v>3.3709968723844685E-2</v>
      </c>
      <c r="E10" s="17">
        <f>IF(OR($A10="",$B10="",$C10=""),"",A10*'MPTO_working_3-way'!$I9)</f>
        <v>2.429218426501035</v>
      </c>
      <c r="F10" s="21">
        <f>IF(OR($A10="",$B10="",$C10=""),"",B10*'MPTO_working_3-way'!$I9)</f>
        <v>3.3285460992907803</v>
      </c>
      <c r="G10" s="22">
        <f>IF(OR($A10="",$B10="",$C10=""),"",C10*'MPTO_working_3-way'!$I9)</f>
        <v>3.473265494912118</v>
      </c>
      <c r="H10" s="17">
        <f>IF(OR($A10="",$B10="",$C10=""),"",'MPTO_working_3-way'!E9)</f>
        <v>2.4137374954589355</v>
      </c>
      <c r="I10" s="21">
        <f>IF(OR($A10="",$B10="",$C10=""),"",'MPTO_working_3-way'!F9)</f>
        <v>3.340879824378518</v>
      </c>
      <c r="J10" s="22">
        <f>IF(OR($A10="",$B10="",$C10=""),"",'MPTO_working_3-way'!G9)</f>
        <v>3.4918347988822518</v>
      </c>
      <c r="K10" s="17">
        <f>IF(OR($A10="",$B10="",$C10=""),"",'OddsRatio_working_3-way'!H9)</f>
        <v>2.4204840652335102</v>
      </c>
      <c r="L10" s="21">
        <f>IF(OR($A10="",$B10="",$C10=""),"",'OddsRatio_working_3-way'!I9)</f>
        <v>3.3359071294951055</v>
      </c>
      <c r="M10" s="22">
        <f>IF(OR($A10="",$B10="",$C10=""),"",'OddsRatio_working_3-way'!J9)</f>
        <v>3.4832165881119148</v>
      </c>
      <c r="N10" s="23">
        <f t="shared" si="16"/>
        <v>41.165503648857403</v>
      </c>
      <c r="O10" s="24">
        <f t="shared" si="17"/>
        <v>30.04314707292388</v>
      </c>
      <c r="P10" s="24">
        <f t="shared" si="18"/>
        <v>28.791349278218721</v>
      </c>
      <c r="Q10" t="s">
        <v>143</v>
      </c>
      <c r="R10" t="s">
        <v>144</v>
      </c>
      <c r="S10" s="48" t="s">
        <v>304</v>
      </c>
      <c r="T10" s="35">
        <v>100</v>
      </c>
      <c r="U10" s="35">
        <f t="shared" si="19"/>
        <v>64.412811387900362</v>
      </c>
      <c r="V10" s="35">
        <f t="shared" si="20"/>
        <v>67.10526315789474</v>
      </c>
      <c r="W10" s="35">
        <f t="shared" si="21"/>
        <v>65.156794425087099</v>
      </c>
      <c r="X10" s="35">
        <f t="shared" si="22"/>
        <v>67.737942417018161</v>
      </c>
      <c r="Y10" s="35">
        <f t="shared" si="23"/>
        <v>70.430394187012539</v>
      </c>
      <c r="Z10" s="35">
        <f t="shared" si="24"/>
        <v>68.481925454204912</v>
      </c>
      <c r="AA10" s="35">
        <f t="shared" si="25"/>
        <v>-3.3251310291177987</v>
      </c>
      <c r="AB10" s="35">
        <f t="shared" si="26"/>
        <v>-3.3251310291177987</v>
      </c>
      <c r="AC10" s="35">
        <f t="shared" si="27"/>
        <v>-3.3251310291178129</v>
      </c>
      <c r="AF10">
        <v>2.21</v>
      </c>
      <c r="AG10">
        <v>1.7</v>
      </c>
      <c r="AJ10" t="s">
        <v>312</v>
      </c>
    </row>
    <row r="11" spans="1:36" ht="15" x14ac:dyDescent="0.25">
      <c r="A11">
        <v>2.81</v>
      </c>
      <c r="B11">
        <v>3.04</v>
      </c>
      <c r="C11">
        <v>2.87</v>
      </c>
      <c r="D11" s="20">
        <f t="shared" si="3"/>
        <v>3.3251310291178005E-2</v>
      </c>
      <c r="E11" s="17">
        <f>IF(OR($A11="",$B11="",$C11=""),"",A11*'MPTO_working_3-way'!$I10)</f>
        <v>2.9034361819182104</v>
      </c>
      <c r="F11" s="21">
        <f>IF(OR($A11="",$B11="",$C11=""),"",B11*'MPTO_working_3-way'!$I10)</f>
        <v>3.1410839832851813</v>
      </c>
      <c r="G11" s="22">
        <f>IF(OR($A11="",$B11="",$C11=""),"",C11*'MPTO_working_3-way'!$I10)</f>
        <v>2.9654312605356812</v>
      </c>
      <c r="H11" s="17">
        <f>IF(OR($A11="",$B11="",$C11=""),"",'MPTO_working_3-way'!E10)</f>
        <v>2.9003319822385483</v>
      </c>
      <c r="I11" s="21">
        <f>IF(OR($A11="",$B11="",$C11=""),"",'MPTO_working_3-way'!F10)</f>
        <v>3.1460035224943126</v>
      </c>
      <c r="J11" s="22">
        <f>IF(OR($A11="",$B11="",$C11=""),"",'MPTO_working_3-way'!G10)</f>
        <v>2.9642954849083436</v>
      </c>
      <c r="K11" s="17">
        <f>IF(OR($A11="",$B11="",$C11=""),"",'OddsRatio_working_3-way'!H10)</f>
        <v>2.9018569052333936</v>
      </c>
      <c r="L11" s="21">
        <f>IF(OR($A11="",$B11="",$C11=""),"",'OddsRatio_working_3-way'!I10)</f>
        <v>3.1435293296553173</v>
      </c>
      <c r="M11" s="22">
        <f>IF(OR($A11="",$B11="",$C11=""),"",'OddsRatio_working_3-way'!J10)</f>
        <v>2.9649018855173743</v>
      </c>
      <c r="N11" s="23">
        <f t="shared" si="16"/>
        <v>34.44194868920215</v>
      </c>
      <c r="O11" s="24">
        <f t="shared" si="17"/>
        <v>31.836143360742774</v>
      </c>
      <c r="P11" s="24">
        <f t="shared" si="18"/>
        <v>33.721907950055062</v>
      </c>
      <c r="Q11" t="s">
        <v>145</v>
      </c>
      <c r="R11" t="s">
        <v>146</v>
      </c>
      <c r="S11" s="48" t="s">
        <v>304</v>
      </c>
      <c r="T11" s="35">
        <v>100</v>
      </c>
      <c r="U11" s="35">
        <f t="shared" si="19"/>
        <v>40.828402366863905</v>
      </c>
      <c r="V11" s="35">
        <f t="shared" si="20"/>
        <v>70.674486803519059</v>
      </c>
      <c r="W11" s="35">
        <f t="shared" si="21"/>
        <v>84.80243161094225</v>
      </c>
      <c r="X11" s="35">
        <f t="shared" si="22"/>
        <v>44.523081585538684</v>
      </c>
      <c r="Y11" s="35">
        <f t="shared" si="23"/>
        <v>74.369166022193838</v>
      </c>
      <c r="Z11" s="35">
        <f t="shared" si="24"/>
        <v>88.497110829617029</v>
      </c>
      <c r="AA11" s="35">
        <f t="shared" si="25"/>
        <v>-3.6946792186747786</v>
      </c>
      <c r="AB11" s="35">
        <f t="shared" si="26"/>
        <v>-3.6946792186747786</v>
      </c>
      <c r="AC11" s="35">
        <f t="shared" si="27"/>
        <v>-3.6946792186747786</v>
      </c>
      <c r="AF11">
        <v>2.5299999999999998</v>
      </c>
      <c r="AG11">
        <v>1.55</v>
      </c>
      <c r="AJ11" t="s">
        <v>312</v>
      </c>
    </row>
    <row r="12" spans="1:36" ht="15" x14ac:dyDescent="0.25">
      <c r="A12">
        <v>1.69</v>
      </c>
      <c r="B12">
        <v>3.41</v>
      </c>
      <c r="C12">
        <v>6.58</v>
      </c>
      <c r="D12" s="20">
        <f t="shared" si="3"/>
        <v>3.6946792186747901E-2</v>
      </c>
      <c r="E12" s="17">
        <f>IF(OR($A12="",$B12="",$C12=""),"",A12*'MPTO_working_3-way'!$I11)</f>
        <v>1.7524400787956038</v>
      </c>
      <c r="F12" s="21">
        <f>IF(OR($A12="",$B12="",$C12=""),"",B12*'MPTO_working_3-way'!$I11)</f>
        <v>3.5359885613568105</v>
      </c>
      <c r="G12" s="22">
        <f>IF(OR($A12="",$B12="",$C12=""),"",C12*'MPTO_working_3-way'!$I11)</f>
        <v>6.8231098925888016</v>
      </c>
      <c r="H12" s="17">
        <f>IF(OR($A12="",$B12="",$C12=""),"",'MPTO_working_3-way'!E11)</f>
        <v>1.7259222402249097</v>
      </c>
      <c r="I12" s="21">
        <f>IF(OR($A12="",$B12="",$C12=""),"",'MPTO_working_3-way'!F11)</f>
        <v>3.559484789256631</v>
      </c>
      <c r="J12" s="22">
        <f>IF(OR($A12="",$B12="",$C12=""),"",'MPTO_working_3-way'!G11)</f>
        <v>7.1602418779529966</v>
      </c>
      <c r="K12" s="17">
        <f>IF(OR($A12="",$B12="",$C12=""),"",'OddsRatio_working_3-way'!H11)</f>
        <v>1.7359225380612695</v>
      </c>
      <c r="L12" s="21">
        <f>IF(OR($A12="",$B12="",$C12=""),"",'OddsRatio_working_3-way'!I11)</f>
        <v>3.5703961111995088</v>
      </c>
      <c r="M12" s="22">
        <f>IF(OR($A12="",$B12="",$C12=""),"",'OddsRatio_working_3-way'!J11)</f>
        <v>6.9513735686694016</v>
      </c>
      <c r="N12" s="23">
        <f t="shared" si="16"/>
        <v>57.063292040619615</v>
      </c>
      <c r="O12" s="24">
        <f t="shared" si="17"/>
        <v>28.280634471744033</v>
      </c>
      <c r="P12" s="24">
        <f t="shared" si="18"/>
        <v>14.656073487636345</v>
      </c>
      <c r="Q12" t="s">
        <v>147</v>
      </c>
      <c r="R12" t="s">
        <v>148</v>
      </c>
      <c r="S12" s="48" t="s">
        <v>304</v>
      </c>
      <c r="T12" s="35">
        <v>100</v>
      </c>
      <c r="U12" s="35">
        <f t="shared" si="19"/>
        <v>62.825278810408925</v>
      </c>
      <c r="V12" s="35">
        <f t="shared" si="20"/>
        <v>72.67759562841529</v>
      </c>
      <c r="W12" s="35">
        <f t="shared" si="21"/>
        <v>61.240310077519375</v>
      </c>
      <c r="X12" s="35">
        <f t="shared" si="22"/>
        <v>66.082094294065314</v>
      </c>
      <c r="Y12" s="35">
        <f t="shared" si="23"/>
        <v>75.9344111120717</v>
      </c>
      <c r="Z12" s="35">
        <f t="shared" si="24"/>
        <v>64.497125561175778</v>
      </c>
      <c r="AA12" s="35">
        <f t="shared" si="25"/>
        <v>-3.2568154836563892</v>
      </c>
      <c r="AB12" s="35">
        <f t="shared" si="26"/>
        <v>-3.2568154836564105</v>
      </c>
      <c r="AC12" s="35">
        <f t="shared" si="27"/>
        <v>-3.2568154836564034</v>
      </c>
      <c r="AF12">
        <v>2.72</v>
      </c>
      <c r="AG12">
        <v>1.49</v>
      </c>
      <c r="AJ12" t="s">
        <v>312</v>
      </c>
    </row>
    <row r="13" spans="1:36" ht="15" x14ac:dyDescent="0.25">
      <c r="A13">
        <v>2.69</v>
      </c>
      <c r="B13">
        <v>3.66</v>
      </c>
      <c r="C13">
        <v>2.58</v>
      </c>
      <c r="D13" s="20">
        <f t="shared" si="3"/>
        <v>3.2568154836563945E-2</v>
      </c>
      <c r="E13" s="17">
        <f>IF(OR($A13="",$B13="",$C13=""),"",A13*'MPTO_working_3-way'!$I12)</f>
        <v>2.7776083365103568</v>
      </c>
      <c r="F13" s="21">
        <f>IF(OR($A13="",$B13="",$C13=""),"",B13*'MPTO_working_3-way'!$I12)</f>
        <v>3.7791994467018242</v>
      </c>
      <c r="G13" s="22">
        <f>IF(OR($A13="",$B13="",$C13=""),"",C13*'MPTO_working_3-way'!$I12)</f>
        <v>2.6640258394783349</v>
      </c>
      <c r="H13" s="17">
        <f>IF(OR($A13="",$B13="",$C13=""),"",'MPTO_working_3-way'!E12)</f>
        <v>2.7709185207358007</v>
      </c>
      <c r="I13" s="21">
        <f>IF(OR($A13="",$B13="",$C13=""),"",'MPTO_working_3-way'!F12)</f>
        <v>3.8114405342741269</v>
      </c>
      <c r="J13" s="22">
        <f>IF(OR($A13="",$B13="",$C13=""),"",'MPTO_working_3-way'!G12)</f>
        <v>2.6543445085313517</v>
      </c>
      <c r="K13" s="17">
        <f>IF(OR($A13="",$B13="",$C13=""),"",'OddsRatio_working_3-way'!H12)</f>
        <v>2.7749040257914874</v>
      </c>
      <c r="L13" s="21">
        <f>IF(OR($A13="",$B13="",$C13=""),"",'OddsRatio_working_3-way'!I12)</f>
        <v>3.7936359222516902</v>
      </c>
      <c r="M13" s="22">
        <f>IF(OR($A13="",$B13="",$C13=""),"",'OddsRatio_working_3-way'!J12)</f>
        <v>2.6593777282547637</v>
      </c>
      <c r="N13" s="23">
        <f t="shared" si="16"/>
        <v>36.002196092784928</v>
      </c>
      <c r="O13" s="24">
        <f t="shared" si="17"/>
        <v>26.460630461637002</v>
      </c>
      <c r="P13" s="24">
        <f t="shared" si="18"/>
        <v>37.537173445578077</v>
      </c>
      <c r="Q13" t="s">
        <v>149</v>
      </c>
      <c r="R13" t="s">
        <v>150</v>
      </c>
      <c r="S13" s="48" t="s">
        <v>305</v>
      </c>
      <c r="T13" s="35">
        <v>100</v>
      </c>
      <c r="U13" s="35">
        <f t="shared" si="19"/>
        <v>54.128440366972484</v>
      </c>
      <c r="V13" s="35">
        <f t="shared" si="20"/>
        <v>72.602739726027394</v>
      </c>
      <c r="W13" s="35">
        <f t="shared" si="21"/>
        <v>69.879518072289159</v>
      </c>
      <c r="X13" s="35">
        <f t="shared" si="22"/>
        <v>57.51774220168344</v>
      </c>
      <c r="Y13" s="35">
        <f t="shared" si="23"/>
        <v>75.992041560738372</v>
      </c>
      <c r="Z13" s="35">
        <f t="shared" si="24"/>
        <v>73.268819907000122</v>
      </c>
      <c r="AA13" s="35">
        <f t="shared" si="25"/>
        <v>-3.389301834710956</v>
      </c>
      <c r="AB13" s="35">
        <f t="shared" si="26"/>
        <v>-3.3893018347109773</v>
      </c>
      <c r="AC13" s="35">
        <f t="shared" si="27"/>
        <v>-3.3893018347109631</v>
      </c>
      <c r="AF13">
        <v>1.78</v>
      </c>
      <c r="AG13">
        <v>2.11</v>
      </c>
      <c r="AJ13" t="s">
        <v>308</v>
      </c>
    </row>
    <row r="14" spans="1:36" ht="15" x14ac:dyDescent="0.25">
      <c r="A14">
        <v>2.1800000000000002</v>
      </c>
      <c r="B14">
        <v>3.65</v>
      </c>
      <c r="C14">
        <v>3.32</v>
      </c>
      <c r="D14" s="20">
        <f t="shared" si="3"/>
        <v>3.389301834710956E-2</v>
      </c>
      <c r="E14" s="17">
        <f>IF(OR($A14="",$B14="",$C14=""),"",A14*'MPTO_working_3-way'!$I13)</f>
        <v>2.2538867799966988</v>
      </c>
      <c r="F14" s="21">
        <f>IF(OR($A14="",$B14="",$C14=""),"",B14*'MPTO_working_3-way'!$I13)</f>
        <v>3.7737095169669499</v>
      </c>
      <c r="G14" s="22">
        <f>IF(OR($A14="",$B14="",$C14=""),"",C14*'MPTO_working_3-way'!$I13)</f>
        <v>3.4325248209124037</v>
      </c>
      <c r="H14" s="17">
        <f>IF(OR($A14="",$B14="",$C14=""),"",'MPTO_working_3-way'!E13)</f>
        <v>2.2350468038255276</v>
      </c>
      <c r="I14" s="21">
        <f>IF(OR($A14="",$B14="",$C14=""),"",'MPTO_working_3-way'!F13)</f>
        <v>3.8069868341160098</v>
      </c>
      <c r="J14" s="22">
        <f>IF(OR($A14="",$B14="",$C14=""),"",'MPTO_working_3-way'!G13)</f>
        <v>3.4493803001787975</v>
      </c>
      <c r="K14" s="17">
        <f>IF(OR($A14="",$B14="",$C14=""),"",'OddsRatio_working_3-way'!H13)</f>
        <v>2.2429078134755325</v>
      </c>
      <c r="L14" s="21">
        <f>IF(OR($A14="",$B14="",$C14=""),"",'OddsRatio_working_3-way'!I13)</f>
        <v>3.7912760217882715</v>
      </c>
      <c r="M14" s="22">
        <f>IF(OR($A14="",$B14="",$C14=""),"",'OddsRatio_working_3-way'!J13)</f>
        <v>3.443683158697656</v>
      </c>
      <c r="N14" s="23">
        <f t="shared" si="16"/>
        <v>44.367800941689922</v>
      </c>
      <c r="O14" s="24">
        <f t="shared" si="17"/>
        <v>26.499124945995622</v>
      </c>
      <c r="P14" s="24">
        <f t="shared" si="18"/>
        <v>29.133074112314468</v>
      </c>
      <c r="Q14" t="s">
        <v>151</v>
      </c>
      <c r="R14" t="s">
        <v>152</v>
      </c>
      <c r="S14" s="48" t="s">
        <v>305</v>
      </c>
      <c r="T14" s="35">
        <v>100</v>
      </c>
      <c r="U14" s="35">
        <f t="shared" si="19"/>
        <v>45.945945945945937</v>
      </c>
      <c r="V14" s="35">
        <f t="shared" si="20"/>
        <v>74.811083123425689</v>
      </c>
      <c r="W14" s="35">
        <f t="shared" si="21"/>
        <v>75.845410628019309</v>
      </c>
      <c r="X14" s="35">
        <f t="shared" si="22"/>
        <v>49.343506248554988</v>
      </c>
      <c r="Y14" s="35">
        <f t="shared" si="23"/>
        <v>78.208643426034726</v>
      </c>
      <c r="Z14" s="35">
        <f t="shared" si="24"/>
        <v>79.24297093062836</v>
      </c>
      <c r="AA14" s="35">
        <f t="shared" si="25"/>
        <v>-3.3975603026090511</v>
      </c>
      <c r="AB14" s="35">
        <f t="shared" si="26"/>
        <v>-3.3975603026090369</v>
      </c>
      <c r="AC14" s="35">
        <f t="shared" si="27"/>
        <v>-3.3975603026090511</v>
      </c>
      <c r="AF14">
        <v>1.85</v>
      </c>
      <c r="AG14">
        <v>2.0299999999999998</v>
      </c>
      <c r="AJ14" t="s">
        <v>308</v>
      </c>
    </row>
    <row r="15" spans="1:36" ht="15" x14ac:dyDescent="0.25">
      <c r="A15">
        <v>1.85</v>
      </c>
      <c r="B15">
        <v>3.97</v>
      </c>
      <c r="C15">
        <v>4.1399999999999997</v>
      </c>
      <c r="D15" s="20">
        <f t="shared" si="3"/>
        <v>3.3975603026090262E-2</v>
      </c>
      <c r="E15" s="17">
        <f>IF(OR($A15="",$B15="",$C15=""),"",A15*'MPTO_working_3-way'!$I14)</f>
        <v>1.9128548655982671</v>
      </c>
      <c r="F15" s="21">
        <f>IF(OR($A15="",$B15="",$C15=""),"",B15*'MPTO_working_3-way'!$I14)</f>
        <v>4.1048831440135789</v>
      </c>
      <c r="G15" s="22">
        <f>IF(OR($A15="",$B15="",$C15=""),"",C15*'MPTO_working_3-way'!$I14)</f>
        <v>4.2806589965280137</v>
      </c>
      <c r="H15" s="17">
        <f>IF(OR($A15="",$B15="",$C15=""),"",'MPTO_working_3-way'!E14)</f>
        <v>1.8895899746304092</v>
      </c>
      <c r="I15" s="21">
        <f>IF(OR($A15="",$B15="",$C15=""),"",'MPTO_working_3-way'!F14)</f>
        <v>4.1568985136208498</v>
      </c>
      <c r="J15" s="22">
        <f>IF(OR($A15="",$B15="",$C15=""),"",'MPTO_working_3-way'!G14)</f>
        <v>4.3436582012844482</v>
      </c>
      <c r="K15" s="17">
        <f>IF(OR($A15="",$B15="",$C15=""),"",'OddsRatio_working_3-way'!H14)</f>
        <v>1.8982571859156463</v>
      </c>
      <c r="L15" s="21">
        <f>IF(OR($A15="",$B15="",$C15=""),"",'OddsRatio_working_3-way'!I14)</f>
        <v>4.1386162849052566</v>
      </c>
      <c r="M15" s="22">
        <f>IF(OR($A15="",$B15="",$C15=""),"",'OddsRatio_working_3-way'!J14)</f>
        <v>4.3182677220883852</v>
      </c>
      <c r="N15" s="23">
        <f t="shared" si="16"/>
        <v>52.277881504995335</v>
      </c>
      <c r="O15" s="24">
        <f t="shared" si="17"/>
        <v>24.361229416685486</v>
      </c>
      <c r="P15" s="24">
        <f t="shared" si="18"/>
        <v>23.360889078319175</v>
      </c>
      <c r="Q15" t="s">
        <v>153</v>
      </c>
      <c r="R15" t="s">
        <v>154</v>
      </c>
      <c r="S15" s="48" t="s">
        <v>305</v>
      </c>
      <c r="T15" s="35">
        <v>100</v>
      </c>
      <c r="U15" s="35">
        <f t="shared" si="19"/>
        <v>60.15936254980079</v>
      </c>
      <c r="V15" s="35">
        <f t="shared" si="20"/>
        <v>70.149253731343279</v>
      </c>
      <c r="W15" s="35">
        <f t="shared" si="21"/>
        <v>65.397923875432525</v>
      </c>
      <c r="X15" s="35">
        <f t="shared" si="22"/>
        <v>64.452822393224181</v>
      </c>
      <c r="Y15" s="35">
        <f t="shared" si="23"/>
        <v>74.442713574766685</v>
      </c>
      <c r="Z15" s="35">
        <f t="shared" si="24"/>
        <v>69.691383718855931</v>
      </c>
      <c r="AA15" s="35">
        <f t="shared" si="25"/>
        <v>-4.2934598434233919</v>
      </c>
      <c r="AB15" s="35">
        <f t="shared" si="26"/>
        <v>-4.2934598434234061</v>
      </c>
      <c r="AC15" s="35">
        <f t="shared" si="27"/>
        <v>-4.2934598434234061</v>
      </c>
      <c r="AF15">
        <v>1.77</v>
      </c>
      <c r="AG15">
        <v>2.11</v>
      </c>
      <c r="AJ15" t="s">
        <v>308</v>
      </c>
    </row>
    <row r="16" spans="1:36" ht="15" x14ac:dyDescent="0.25">
      <c r="A16">
        <v>2.5099999999999998</v>
      </c>
      <c r="B16">
        <v>3.35</v>
      </c>
      <c r="C16">
        <v>2.89</v>
      </c>
      <c r="D16" s="20">
        <f t="shared" si="3"/>
        <v>4.2934598434233973E-2</v>
      </c>
      <c r="E16" s="17">
        <f>IF(OR($A16="",$B16="",$C16=""),"",A16*'MPTO_working_3-way'!$I15)</f>
        <v>2.617765842069927</v>
      </c>
      <c r="F16" s="21">
        <f>IF(OR($A16="",$B16="",$C16=""),"",B16*'MPTO_working_3-way'!$I15)</f>
        <v>3.4938309047546841</v>
      </c>
      <c r="G16" s="22">
        <f>IF(OR($A16="",$B16="",$C16=""),"",C16*'MPTO_working_3-way'!$I15)</f>
        <v>3.0140809894749365</v>
      </c>
      <c r="H16" s="17">
        <f>IF(OR($A16="",$B16="",$C16=""),"",'MPTO_working_3-way'!E15)</f>
        <v>2.6035236391057297</v>
      </c>
      <c r="I16" s="21">
        <f>IF(OR($A16="",$B16="",$C16=""),"",'MPTO_working_3-way'!F15)</f>
        <v>3.5186992313341334</v>
      </c>
      <c r="J16" s="22">
        <f>IF(OR($A16="",$B16="",$C16=""),"",'MPTO_working_3-way'!G15)</f>
        <v>3.0146885111403385</v>
      </c>
      <c r="K16" s="17">
        <f>IF(OR($A16="",$B16="",$C16=""),"",'OddsRatio_working_3-way'!H15)</f>
        <v>2.6101313844573779</v>
      </c>
      <c r="L16" s="21">
        <f>IF(OR($A16="",$B16="",$C16=""),"",'OddsRatio_working_3-way'!I15)</f>
        <v>3.5058336115727409</v>
      </c>
      <c r="M16" s="22">
        <f>IF(OR($A16="",$B16="",$C16=""),"",'OddsRatio_working_3-way'!J15)</f>
        <v>3.0153300110095662</v>
      </c>
      <c r="N16" s="23">
        <f t="shared" si="16"/>
        <v>38.200513733087647</v>
      </c>
      <c r="O16" s="24">
        <f t="shared" si="17"/>
        <v>28.621877453746265</v>
      </c>
      <c r="P16" s="24">
        <f t="shared" si="18"/>
        <v>33.177608813166081</v>
      </c>
      <c r="Q16" t="s">
        <v>155</v>
      </c>
      <c r="R16" t="s">
        <v>156</v>
      </c>
      <c r="S16" s="48" t="s">
        <v>305</v>
      </c>
      <c r="T16" s="35">
        <v>100</v>
      </c>
      <c r="U16" s="35">
        <f t="shared" si="19"/>
        <v>53.051643192488264</v>
      </c>
      <c r="V16" s="35">
        <f t="shared" si="20"/>
        <v>71.988795518207283</v>
      </c>
      <c r="W16" s="35">
        <f t="shared" si="21"/>
        <v>71.509971509971507</v>
      </c>
      <c r="X16" s="35">
        <f t="shared" si="22"/>
        <v>56.50123297182121</v>
      </c>
      <c r="Y16" s="35">
        <f t="shared" si="23"/>
        <v>75.438385297540236</v>
      </c>
      <c r="Z16" s="35">
        <f t="shared" si="24"/>
        <v>74.95956128930446</v>
      </c>
      <c r="AA16" s="35">
        <f t="shared" si="25"/>
        <v>-3.4495897793329462</v>
      </c>
      <c r="AB16" s="35">
        <f t="shared" si="26"/>
        <v>-3.4495897793329533</v>
      </c>
      <c r="AC16" s="35">
        <f t="shared" si="27"/>
        <v>-3.4495897793329533</v>
      </c>
      <c r="AF16">
        <v>2.0499999999999998</v>
      </c>
      <c r="AG16">
        <v>1.83</v>
      </c>
      <c r="AJ16" t="s">
        <v>308</v>
      </c>
    </row>
    <row r="17" spans="1:36" ht="15" x14ac:dyDescent="0.25">
      <c r="A17">
        <v>2.13</v>
      </c>
      <c r="B17">
        <v>3.57</v>
      </c>
      <c r="C17">
        <v>3.51</v>
      </c>
      <c r="D17" s="20">
        <f t="shared" si="3"/>
        <v>3.44958977933294E-2</v>
      </c>
      <c r="E17" s="17">
        <f>IF(OR($A17="",$B17="",$C17=""),"",A17*'MPTO_working_3-way'!$I16)</f>
        <v>2.2034762622997914</v>
      </c>
      <c r="F17" s="21">
        <f>IF(OR($A17="",$B17="",$C17=""),"",B17*'MPTO_working_3-way'!$I16)</f>
        <v>3.6931503551221856</v>
      </c>
      <c r="G17" s="22">
        <f>IF(OR($A17="",$B17="",$C17=""),"",C17*'MPTO_working_3-way'!$I16)</f>
        <v>3.631080601254586</v>
      </c>
      <c r="H17" s="17">
        <f>IF(OR($A17="",$B17="",$C17=""),"",'MPTO_working_3-way'!E16)</f>
        <v>2.1834779324296694</v>
      </c>
      <c r="I17" s="21">
        <f>IF(OR($A17="",$B17="",$C17=""),"",'MPTO_working_3-way'!F16)</f>
        <v>3.7228222959336739</v>
      </c>
      <c r="J17" s="22">
        <f>IF(OR($A17="",$B17="",$C17=""),"",'MPTO_working_3-way'!G16)</f>
        <v>3.6576223719874901</v>
      </c>
      <c r="K17" s="17">
        <f>IF(OR($A17="",$B17="",$C17=""),"",'OddsRatio_working_3-way'!H16)</f>
        <v>2.1916612502039849</v>
      </c>
      <c r="L17" s="21">
        <f>IF(OR($A17="",$B17="",$C17=""),"",'OddsRatio_working_3-way'!I16)</f>
        <v>3.7102384186055204</v>
      </c>
      <c r="M17" s="22">
        <f>IF(OR($A17="",$B17="",$C17=""),"",'OddsRatio_working_3-way'!J16)</f>
        <v>3.6469643699221237</v>
      </c>
      <c r="N17" s="23">
        <f t="shared" si="16"/>
        <v>45.382835164118788</v>
      </c>
      <c r="O17" s="24">
        <f t="shared" si="17"/>
        <v>27.077153753381793</v>
      </c>
      <c r="P17" s="24">
        <f t="shared" si="18"/>
        <v>27.540011082499433</v>
      </c>
      <c r="Q17" t="s">
        <v>68</v>
      </c>
      <c r="R17" t="s">
        <v>72</v>
      </c>
      <c r="S17" s="48" t="s">
        <v>305</v>
      </c>
      <c r="T17" s="35">
        <v>100</v>
      </c>
      <c r="U17" s="35">
        <f t="shared" si="19"/>
        <v>69.696969696969703</v>
      </c>
      <c r="V17" s="35">
        <f t="shared" si="20"/>
        <v>71.428571428571431</v>
      </c>
      <c r="W17" s="35">
        <f t="shared" si="21"/>
        <v>55.55555555555555</v>
      </c>
      <c r="X17" s="35">
        <f t="shared" si="22"/>
        <v>73.015873015873012</v>
      </c>
      <c r="Y17" s="35">
        <f t="shared" si="23"/>
        <v>74.74747474747474</v>
      </c>
      <c r="Z17" s="35">
        <f t="shared" si="24"/>
        <v>58.874458874458881</v>
      </c>
      <c r="AA17" s="35">
        <f t="shared" si="25"/>
        <v>-3.3189033189033097</v>
      </c>
      <c r="AB17" s="35">
        <f t="shared" si="26"/>
        <v>-3.3189033189033097</v>
      </c>
      <c r="AC17" s="35">
        <f t="shared" si="27"/>
        <v>-3.318903318903331</v>
      </c>
      <c r="AF17">
        <v>1.9</v>
      </c>
      <c r="AG17">
        <v>1.97</v>
      </c>
      <c r="AJ17" t="s">
        <v>87</v>
      </c>
    </row>
    <row r="18" spans="1:36" ht="15" x14ac:dyDescent="0.25">
      <c r="A18">
        <v>3.3</v>
      </c>
      <c r="B18">
        <v>3.5</v>
      </c>
      <c r="C18">
        <v>2.25</v>
      </c>
      <c r="D18" s="20">
        <f t="shared" si="3"/>
        <v>3.3189033189033212E-2</v>
      </c>
      <c r="E18" s="17">
        <f>IF(OR($A18="",$B18="",$C18=""),"",A18*'MPTO_working_3-way'!$I17)</f>
        <v>3.4095238095238094</v>
      </c>
      <c r="F18" s="21">
        <f>IF(OR($A18="",$B18="",$C18=""),"",B18*'MPTO_working_3-way'!$I17)</f>
        <v>3.6161616161616164</v>
      </c>
      <c r="G18" s="22">
        <f>IF(OR($A18="",$B18="",$C18=""),"",C18*'MPTO_working_3-way'!$I17)</f>
        <v>2.3246753246753249</v>
      </c>
      <c r="H18" s="17">
        <f>IF(OR($A18="",$B18="",$C18=""),"",'MPTO_working_3-way'!E17)</f>
        <v>3.4250411861614491</v>
      </c>
      <c r="I18" s="21">
        <f>IF(OR($A18="",$B18="",$C18=""),"",'MPTO_working_3-way'!F17)</f>
        <v>3.6409807355516639</v>
      </c>
      <c r="J18" s="22">
        <f>IF(OR($A18="",$B18="",$C18=""),"",'MPTO_working_3-way'!G17)</f>
        <v>2.3074361820199778</v>
      </c>
      <c r="K18" s="17">
        <f>IF(OR($A18="",$B18="",$C18=""),"",'OddsRatio_working_3-way'!H17)</f>
        <v>3.4191524187329159</v>
      </c>
      <c r="L18" s="21">
        <f>IF(OR($A18="",$B18="",$C18=""),"",'OddsRatio_working_3-way'!I17)</f>
        <v>3.6295134986227358</v>
      </c>
      <c r="M18" s="22">
        <f>IF(OR($A18="",$B18="",$C18=""),"",'OddsRatio_working_3-way'!J17)</f>
        <v>2.3147567493113677</v>
      </c>
      <c r="N18" s="23">
        <f t="shared" si="16"/>
        <v>29.329608938547487</v>
      </c>
      <c r="O18" s="24">
        <f t="shared" si="17"/>
        <v>27.653631284916198</v>
      </c>
      <c r="P18" s="24">
        <f t="shared" si="18"/>
        <v>43.016759776536304</v>
      </c>
      <c r="Q18" t="s">
        <v>71</v>
      </c>
      <c r="R18" t="s">
        <v>70</v>
      </c>
      <c r="S18" s="48" t="s">
        <v>305</v>
      </c>
      <c r="T18" s="35">
        <v>100</v>
      </c>
      <c r="U18" s="35">
        <f t="shared" si="19"/>
        <v>47.916666666666671</v>
      </c>
      <c r="V18" s="35">
        <f t="shared" si="20"/>
        <v>70.501474926253692</v>
      </c>
      <c r="W18" s="35">
        <f t="shared" si="21"/>
        <v>77.011494252873561</v>
      </c>
      <c r="X18" s="35">
        <f t="shared" si="22"/>
        <v>52.487030820872747</v>
      </c>
      <c r="Y18" s="35">
        <f t="shared" si="23"/>
        <v>75.071839080459782</v>
      </c>
      <c r="Z18" s="35">
        <f t="shared" si="24"/>
        <v>81.58185840707965</v>
      </c>
      <c r="AA18" s="35">
        <f t="shared" si="25"/>
        <v>-4.5703641542060751</v>
      </c>
      <c r="AB18" s="35">
        <f t="shared" si="26"/>
        <v>-4.5703641542060893</v>
      </c>
      <c r="AC18" s="35">
        <f t="shared" si="27"/>
        <v>-4.5703641542060893</v>
      </c>
      <c r="AF18">
        <v>1.97</v>
      </c>
      <c r="AG18">
        <v>1.9</v>
      </c>
      <c r="AJ18" t="s">
        <v>87</v>
      </c>
    </row>
    <row r="19" spans="1:36" ht="15" x14ac:dyDescent="0.25">
      <c r="A19">
        <v>1.92</v>
      </c>
      <c r="B19">
        <v>3.39</v>
      </c>
      <c r="C19">
        <v>4.3499999999999996</v>
      </c>
      <c r="D19" s="20">
        <f t="shared" si="3"/>
        <v>4.5703641542060858E-2</v>
      </c>
      <c r="E19" s="17">
        <f>IF(OR($A19="",$B19="",$C19=""),"",A19*'MPTO_working_3-way'!$I18)</f>
        <v>2.0077509917607568</v>
      </c>
      <c r="F19" s="21">
        <f>IF(OR($A19="",$B19="",$C19=""),"",B19*'MPTO_working_3-way'!$I18)</f>
        <v>3.5449353448275867</v>
      </c>
      <c r="G19" s="22">
        <f>IF(OR($A19="",$B19="",$C19=""),"",C19*'MPTO_working_3-way'!$I18)</f>
        <v>4.5488108407079642</v>
      </c>
      <c r="H19" s="17">
        <f>IF(OR($A19="",$B19="",$C19=""),"",'MPTO_working_3-way'!E18)</f>
        <v>1.9778528497061856</v>
      </c>
      <c r="I19" s="21">
        <f>IF(OR($A19="",$B19="",$C19=""),"",'MPTO_working_3-way'!F18)</f>
        <v>3.5746112066418707</v>
      </c>
      <c r="J19" s="22">
        <f>IF(OR($A19="",$B19="",$C19=""),"",'MPTO_working_3-way'!G18)</f>
        <v>4.6587357218311594</v>
      </c>
      <c r="K19" s="17">
        <f>IF(OR($A19="",$B19="",$C19=""),"",'OddsRatio_working_3-way'!H18)</f>
        <v>1.9894269799459119</v>
      </c>
      <c r="L19" s="21">
        <f>IF(OR($A19="",$B19="",$C19=""),"",'OddsRatio_working_3-way'!I18)</f>
        <v>3.5703592196420981</v>
      </c>
      <c r="M19" s="22">
        <f>IF(OR($A19="",$B19="",$C19=""),"",'OddsRatio_working_3-way'!J18)</f>
        <v>4.6028047639334844</v>
      </c>
      <c r="N19" s="23">
        <f t="shared" si="16"/>
        <v>49.806973280238317</v>
      </c>
      <c r="O19" s="24">
        <f t="shared" si="17"/>
        <v>28.20925920296683</v>
      </c>
      <c r="P19" s="24">
        <f t="shared" si="18"/>
        <v>21.983767516794845</v>
      </c>
      <c r="Q19" t="s">
        <v>75</v>
      </c>
      <c r="R19" t="s">
        <v>73</v>
      </c>
      <c r="S19" s="48" t="s">
        <v>305</v>
      </c>
      <c r="T19" s="35">
        <v>100</v>
      </c>
      <c r="U19" s="35">
        <f t="shared" si="19"/>
        <v>61.832061068702288</v>
      </c>
      <c r="V19" s="35">
        <f t="shared" si="20"/>
        <v>70.674486803519059</v>
      </c>
      <c r="W19" s="35">
        <f t="shared" si="21"/>
        <v>63.099630996309962</v>
      </c>
      <c r="X19" s="35">
        <f t="shared" si="22"/>
        <v>66.225882200170972</v>
      </c>
      <c r="Y19" s="35">
        <f t="shared" si="23"/>
        <v>75.068307934987743</v>
      </c>
      <c r="Z19" s="35">
        <f t="shared" si="24"/>
        <v>67.493452127778639</v>
      </c>
      <c r="AA19" s="35">
        <f t="shared" si="25"/>
        <v>-4.3938211314686839</v>
      </c>
      <c r="AB19" s="35">
        <f t="shared" si="26"/>
        <v>-4.3938211314686839</v>
      </c>
      <c r="AC19" s="35">
        <f t="shared" si="27"/>
        <v>-4.3938211314686768</v>
      </c>
      <c r="AF19">
        <v>2.06</v>
      </c>
      <c r="AG19">
        <v>1.78</v>
      </c>
      <c r="AJ19" t="s">
        <v>87</v>
      </c>
    </row>
    <row r="20" spans="1:36" ht="15" x14ac:dyDescent="0.25">
      <c r="A20">
        <v>2.62</v>
      </c>
      <c r="B20">
        <v>3.41</v>
      </c>
      <c r="C20">
        <v>2.71</v>
      </c>
      <c r="D20" s="20">
        <f t="shared" si="3"/>
        <v>4.3938211314686892E-2</v>
      </c>
      <c r="E20" s="17">
        <f>IF(OR($A20="",$B20="",$C20=""),"",A20*'MPTO_working_3-way'!$I19)</f>
        <v>2.73511811364448</v>
      </c>
      <c r="F20" s="21">
        <f>IF(OR($A20="",$B20="",$C20=""),"",B20*'MPTO_working_3-way'!$I19)</f>
        <v>3.5598293005830826</v>
      </c>
      <c r="G20" s="22">
        <f>IF(OR($A20="",$B20="",$C20=""),"",C20*'MPTO_working_3-way'!$I19)</f>
        <v>2.8290725526628013</v>
      </c>
      <c r="H20" s="17">
        <f>IF(OR($A20="",$B20="",$C20=""),"",'MPTO_working_3-way'!E19)</f>
        <v>2.7245482864220691</v>
      </c>
      <c r="I20" s="21">
        <f>IF(OR($A20="",$B20="",$C20=""),"",'MPTO_working_3-way'!F19)</f>
        <v>3.5892587072391255</v>
      </c>
      <c r="J20" s="22">
        <f>IF(OR($A20="",$B20="",$C20=""),"",'MPTO_working_3-way'!G19)</f>
        <v>2.8220078945460587</v>
      </c>
      <c r="K20" s="17">
        <f>IF(OR($A20="",$B20="",$C20=""),"",'OddsRatio_working_3-way'!H19)</f>
        <v>2.7299218267211307</v>
      </c>
      <c r="L20" s="21">
        <f>IF(OR($A20="",$B20="",$C20=""),"",'OddsRatio_working_3-way'!I19)</f>
        <v>3.5735256804925468</v>
      </c>
      <c r="M20" s="22">
        <f>IF(OR($A20="",$B20="",$C20=""),"",'OddsRatio_working_3-way'!J19)</f>
        <v>2.8260285948723052</v>
      </c>
      <c r="N20" s="23">
        <f t="shared" si="16"/>
        <v>36.561492354256089</v>
      </c>
      <c r="O20" s="24">
        <f t="shared" si="17"/>
        <v>28.09123459476568</v>
      </c>
      <c r="P20" s="24">
        <f t="shared" si="18"/>
        <v>35.347273050978224</v>
      </c>
      <c r="Q20" t="s">
        <v>74</v>
      </c>
      <c r="R20" t="s">
        <v>69</v>
      </c>
      <c r="S20" s="48" t="s">
        <v>305</v>
      </c>
      <c r="T20" s="35">
        <v>100</v>
      </c>
      <c r="U20" s="35">
        <f t="shared" si="19"/>
        <v>66.329966329966325</v>
      </c>
      <c r="V20" s="35">
        <f t="shared" si="20"/>
        <v>69.040247678018574</v>
      </c>
      <c r="W20" s="35">
        <f t="shared" si="21"/>
        <v>61.389961389961393</v>
      </c>
      <c r="X20" s="35">
        <f t="shared" si="22"/>
        <v>69.569790932020041</v>
      </c>
      <c r="Y20" s="35">
        <f t="shared" si="23"/>
        <v>72.280072280072275</v>
      </c>
      <c r="Z20" s="35">
        <f t="shared" si="24"/>
        <v>64.629785992015101</v>
      </c>
      <c r="AA20" s="35">
        <f t="shared" si="25"/>
        <v>-3.2398246020537158</v>
      </c>
      <c r="AB20" s="35">
        <f t="shared" si="26"/>
        <v>-3.2398246020537016</v>
      </c>
      <c r="AC20" s="35">
        <f t="shared" si="27"/>
        <v>-3.2398246020537087</v>
      </c>
      <c r="AF20">
        <v>2.0499999999999998</v>
      </c>
      <c r="AG20">
        <v>1.78</v>
      </c>
      <c r="AJ20" t="s">
        <v>87</v>
      </c>
    </row>
    <row r="21" spans="1:36" ht="15" x14ac:dyDescent="0.25">
      <c r="A21">
        <v>2.97</v>
      </c>
      <c r="B21">
        <v>3.23</v>
      </c>
      <c r="C21">
        <v>2.59</v>
      </c>
      <c r="D21" s="20">
        <f t="shared" si="3"/>
        <v>3.239824602053698E-2</v>
      </c>
      <c r="E21" s="17">
        <f>IF(OR($A21="",$B21="",$C21=""),"",A21*'MPTO_working_3-way'!$I20)</f>
        <v>3.0662227906809951</v>
      </c>
      <c r="F21" s="21">
        <f>IF(OR($A21="",$B21="",$C21=""),"",B21*'MPTO_working_3-way'!$I20)</f>
        <v>3.3346463346463344</v>
      </c>
      <c r="G21" s="22">
        <f>IF(OR($A21="",$B21="",$C21=""),"",C21*'MPTO_working_3-way'!$I20)</f>
        <v>2.6739114571931908</v>
      </c>
      <c r="H21" s="17">
        <f>IF(OR($A21="",$B21="",$C21=""),"",'MPTO_working_3-way'!E20)</f>
        <v>3.0684172227144026</v>
      </c>
      <c r="I21" s="21">
        <f>IF(OR($A21="",$B21="",$C21=""),"",'MPTO_working_3-way'!F20)</f>
        <v>3.3467414070869204</v>
      </c>
      <c r="J21" s="22">
        <f>IF(OR($A21="",$B21="",$C21=""),"",'MPTO_working_3-way'!G20)</f>
        <v>2.6645281465017443</v>
      </c>
      <c r="K21" s="17">
        <f>IF(OR($A21="",$B21="",$C21=""),"",'OddsRatio_working_3-way'!H20)</f>
        <v>3.0677549946794986</v>
      </c>
      <c r="L21" s="21">
        <f>IF(OR($A21="",$B21="",$C21=""),"",'OddsRatio_working_3-way'!I20)</f>
        <v>3.3406566691042028</v>
      </c>
      <c r="M21" s="22">
        <f>IF(OR($A21="",$B21="",$C21=""),"",'OddsRatio_working_3-way'!J20)</f>
        <v>2.6688987012895447</v>
      </c>
      <c r="N21" s="23">
        <f t="shared" si="16"/>
        <v>32.613416188779425</v>
      </c>
      <c r="O21" s="24">
        <f t="shared" si="17"/>
        <v>29.988187641075825</v>
      </c>
      <c r="P21" s="24">
        <f t="shared" si="18"/>
        <v>37.398396170144757</v>
      </c>
      <c r="Q21" t="s">
        <v>81</v>
      </c>
      <c r="R21" t="s">
        <v>77</v>
      </c>
      <c r="S21" s="48" t="s">
        <v>305</v>
      </c>
      <c r="T21" s="35">
        <v>100</v>
      </c>
      <c r="U21" s="35">
        <f t="shared" si="19"/>
        <v>66.101694915254228</v>
      </c>
      <c r="V21" s="35">
        <f t="shared" si="20"/>
        <v>69.696969696969703</v>
      </c>
      <c r="W21" s="35">
        <f t="shared" si="21"/>
        <v>60.784313725490193</v>
      </c>
      <c r="X21" s="35">
        <f t="shared" si="22"/>
        <v>69.518716577540118</v>
      </c>
      <c r="Y21" s="35">
        <f t="shared" si="23"/>
        <v>73.113991359255564</v>
      </c>
      <c r="Z21" s="35">
        <f t="shared" si="24"/>
        <v>64.201335387776055</v>
      </c>
      <c r="AA21" s="35">
        <f t="shared" si="25"/>
        <v>-3.4170216622858902</v>
      </c>
      <c r="AB21" s="35">
        <f t="shared" si="26"/>
        <v>-3.4170216622858618</v>
      </c>
      <c r="AC21" s="35">
        <f t="shared" si="27"/>
        <v>-3.4170216622858618</v>
      </c>
      <c r="AF21">
        <v>2.2799999999999998</v>
      </c>
      <c r="AG21">
        <v>1.67</v>
      </c>
      <c r="AJ21" t="s">
        <v>86</v>
      </c>
    </row>
    <row r="22" spans="1:36" ht="15" x14ac:dyDescent="0.25">
      <c r="A22">
        <v>2.95</v>
      </c>
      <c r="B22">
        <v>3.3</v>
      </c>
      <c r="C22">
        <v>2.5499999999999998</v>
      </c>
      <c r="D22" s="20">
        <f t="shared" si="3"/>
        <v>3.4170216622858796E-2</v>
      </c>
      <c r="E22" s="17">
        <f>IF(OR($A22="",$B22="",$C22=""),"",A22*'MPTO_working_3-way'!$I21)</f>
        <v>3.0508021390374336</v>
      </c>
      <c r="F22" s="21">
        <f>IF(OR($A22="",$B22="",$C22=""),"",B22*'MPTO_working_3-way'!$I21)</f>
        <v>3.4127617148554337</v>
      </c>
      <c r="G22" s="22">
        <f>IF(OR($A22="",$B22="",$C22=""),"",C22*'MPTO_working_3-way'!$I21)</f>
        <v>2.6371340523882898</v>
      </c>
      <c r="H22" s="17">
        <f>IF(OR($A22="",$B22="",$C22=""),"",'MPTO_working_3-way'!E21)</f>
        <v>3.0525684773586654</v>
      </c>
      <c r="I22" s="21">
        <f>IF(OR($A22="",$B22="",$C22=""),"",'MPTO_working_3-way'!F21)</f>
        <v>3.4288822127835901</v>
      </c>
      <c r="J22" s="22">
        <f>IF(OR($A22="",$B22="",$C22=""),"",'MPTO_working_3-way'!G21)</f>
        <v>2.6262794572720782</v>
      </c>
      <c r="K22" s="17">
        <f>IF(OR($A22="",$B22="",$C22=""),"",'OddsRatio_working_3-way'!H21)</f>
        <v>3.0523029983195151</v>
      </c>
      <c r="L22" s="21">
        <f>IF(OR($A22="",$B22="",$C22=""),"",'OddsRatio_working_3-way'!I21)</f>
        <v>3.4206650749409659</v>
      </c>
      <c r="M22" s="22">
        <f>IF(OR($A22="",$B22="",$C22=""),"",'OddsRatio_working_3-way'!J21)</f>
        <v>2.6313177678949984</v>
      </c>
      <c r="N22" s="23">
        <f t="shared" si="16"/>
        <v>32.778264680105167</v>
      </c>
      <c r="O22" s="24">
        <f t="shared" si="17"/>
        <v>29.30178206251826</v>
      </c>
      <c r="P22" s="24">
        <f t="shared" si="18"/>
        <v>37.919953257376569</v>
      </c>
      <c r="Q22" t="s">
        <v>92</v>
      </c>
      <c r="R22" t="s">
        <v>85</v>
      </c>
      <c r="S22" s="48" t="s">
        <v>305</v>
      </c>
      <c r="T22" s="35">
        <v>100</v>
      </c>
      <c r="U22" s="35">
        <f t="shared" si="19"/>
        <v>55.156950672645742</v>
      </c>
      <c r="V22" s="35">
        <f t="shared" si="20"/>
        <v>69.78851963746223</v>
      </c>
      <c r="W22" s="35">
        <f t="shared" si="21"/>
        <v>71.671388101982998</v>
      </c>
      <c r="X22" s="35">
        <f t="shared" si="22"/>
        <v>58.540092260554765</v>
      </c>
      <c r="Y22" s="35">
        <f t="shared" si="23"/>
        <v>73.171661225371267</v>
      </c>
      <c r="Z22" s="35">
        <f t="shared" si="24"/>
        <v>75.054529689892021</v>
      </c>
      <c r="AA22" s="35">
        <f t="shared" si="25"/>
        <v>-3.383141587909023</v>
      </c>
      <c r="AB22" s="35">
        <f t="shared" si="26"/>
        <v>-3.3831415879090372</v>
      </c>
      <c r="AC22" s="35">
        <f t="shared" si="27"/>
        <v>-3.383141587909023</v>
      </c>
      <c r="AF22">
        <v>2.21</v>
      </c>
      <c r="AG22">
        <v>1.71</v>
      </c>
      <c r="AJ22" t="s">
        <v>86</v>
      </c>
    </row>
    <row r="23" spans="1:36" ht="15" x14ac:dyDescent="0.25">
      <c r="A23">
        <v>2.23</v>
      </c>
      <c r="B23">
        <v>3.31</v>
      </c>
      <c r="C23">
        <v>3.53</v>
      </c>
      <c r="D23" s="20">
        <f t="shared" si="3"/>
        <v>3.3831415879090221E-2</v>
      </c>
      <c r="E23" s="17">
        <f>IF(OR($A23="",$B23="",$C23=""),"",A23*'MPTO_working_3-way'!$I22)</f>
        <v>2.3054440574103712</v>
      </c>
      <c r="F23" s="21">
        <f>IF(OR($A23="",$B23="",$C23=""),"",B23*'MPTO_working_3-way'!$I22)</f>
        <v>3.4219819865597887</v>
      </c>
      <c r="G23" s="22">
        <f>IF(OR($A23="",$B23="",$C23=""),"",C23*'MPTO_working_3-way'!$I22)</f>
        <v>3.6494248980531885</v>
      </c>
      <c r="H23" s="17">
        <f>IF(OR($A23="",$B23="",$C23=""),"",'MPTO_working_3-way'!E22)</f>
        <v>2.2875267669101773</v>
      </c>
      <c r="I23" s="21">
        <f>IF(OR($A23="",$B23="",$C23=""),"",'MPTO_working_3-way'!F22)</f>
        <v>3.4383442048449582</v>
      </c>
      <c r="J23" s="22">
        <f>IF(OR($A23="",$B23="",$C23=""),"",'MPTO_working_3-way'!G22)</f>
        <v>3.6763492098653638</v>
      </c>
      <c r="K23" s="17">
        <f>IF(OR($A23="",$B23="",$C23=""),"",'OddsRatio_working_3-way'!H22)</f>
        <v>2.2950937282093946</v>
      </c>
      <c r="L23" s="21">
        <f>IF(OR($A23="",$B23="",$C23=""),"",'OddsRatio_working_3-way'!I22)</f>
        <v>3.4322491968810591</v>
      </c>
      <c r="M23" s="22">
        <f>IF(OR($A23="",$B23="",$C23=""),"",'OddsRatio_working_3-way'!J22)</f>
        <v>3.6638919775363976</v>
      </c>
      <c r="N23" s="23">
        <f t="shared" si="16"/>
        <v>43.375591647331788</v>
      </c>
      <c r="O23" s="24">
        <f t="shared" si="17"/>
        <v>29.222830626450115</v>
      </c>
      <c r="P23" s="24">
        <f t="shared" si="18"/>
        <v>27.401577726218097</v>
      </c>
      <c r="Q23" t="s">
        <v>76</v>
      </c>
      <c r="R23" t="s">
        <v>84</v>
      </c>
      <c r="S23" s="48" t="s">
        <v>305</v>
      </c>
      <c r="T23" s="35">
        <v>100</v>
      </c>
      <c r="U23" s="35">
        <f t="shared" si="19"/>
        <v>41.520467836257311</v>
      </c>
      <c r="V23" s="35">
        <f t="shared" si="20"/>
        <v>73.68421052631578</v>
      </c>
      <c r="W23" s="35">
        <f t="shared" si="21"/>
        <v>81.024667931688811</v>
      </c>
      <c r="X23" s="35">
        <f t="shared" si="22"/>
        <v>45.291121541995402</v>
      </c>
      <c r="Y23" s="35">
        <f t="shared" si="23"/>
        <v>77.454864232053879</v>
      </c>
      <c r="Z23" s="35">
        <f t="shared" si="24"/>
        <v>84.795321637426895</v>
      </c>
      <c r="AA23" s="35">
        <f t="shared" si="25"/>
        <v>-3.7706537057380913</v>
      </c>
      <c r="AB23" s="35">
        <f t="shared" si="26"/>
        <v>-3.7706537057380984</v>
      </c>
      <c r="AC23" s="35">
        <f t="shared" si="27"/>
        <v>-3.7706537057380842</v>
      </c>
      <c r="AF23">
        <v>2.2200000000000002</v>
      </c>
      <c r="AG23">
        <v>1.7</v>
      </c>
      <c r="AJ23" t="s">
        <v>86</v>
      </c>
    </row>
    <row r="24" spans="1:36" ht="15" x14ac:dyDescent="0.25">
      <c r="A24">
        <v>1.71</v>
      </c>
      <c r="B24">
        <v>3.8</v>
      </c>
      <c r="C24">
        <v>5.27</v>
      </c>
      <c r="D24" s="20">
        <f t="shared" si="3"/>
        <v>3.7706537057380807E-2</v>
      </c>
      <c r="E24" s="17">
        <f>IF(OR($A24="",$B24="",$C24=""),"",A24*'MPTO_working_3-way'!$I23)</f>
        <v>1.7744781783681212</v>
      </c>
      <c r="F24" s="21">
        <f>IF(OR($A24="",$B24="",$C24=""),"",B24*'MPTO_working_3-way'!$I23)</f>
        <v>3.943284840818047</v>
      </c>
      <c r="G24" s="22">
        <f>IF(OR($A24="",$B24="",$C24=""),"",C24*'MPTO_working_3-way'!$I23)</f>
        <v>5.4687134502923964</v>
      </c>
      <c r="H24" s="17">
        <f>IF(OR($A24="",$B24="",$C24=""),"",'MPTO_working_3-way'!E23)</f>
        <v>1.7475598246952202</v>
      </c>
      <c r="I24" s="21">
        <f>IF(OR($A24="",$B24="",$C24=""),"",'MPTO_working_3-way'!F23)</f>
        <v>3.9905973696252222</v>
      </c>
      <c r="J24" s="22">
        <f>IF(OR($A24="",$B24="",$C24=""),"",'MPTO_working_3-way'!G23)</f>
        <v>5.6438353304663664</v>
      </c>
      <c r="K24" s="17">
        <f>IF(OR($A24="",$B24="",$C24=""),"",'OddsRatio_working_3-way'!H23)</f>
        <v>1.7572145895315732</v>
      </c>
      <c r="L24" s="21">
        <f>IF(OR($A24="",$B24="",$C24=""),"",'OddsRatio_working_3-way'!I23)</f>
        <v>3.9861983812512753</v>
      </c>
      <c r="M24" s="22">
        <f>IF(OR($A24="",$B24="",$C24=""),"",'OddsRatio_working_3-way'!J23)</f>
        <v>5.5539525314081937</v>
      </c>
      <c r="N24" s="23">
        <f t="shared" si="16"/>
        <v>56.354595519435392</v>
      </c>
      <c r="O24" s="24">
        <f t="shared" si="17"/>
        <v>25.359567983745929</v>
      </c>
      <c r="P24" s="24">
        <f t="shared" si="18"/>
        <v>18.285836496818696</v>
      </c>
      <c r="Q24" t="s">
        <v>91</v>
      </c>
      <c r="R24" t="s">
        <v>80</v>
      </c>
      <c r="S24" s="48" t="s">
        <v>305</v>
      </c>
      <c r="T24" s="35">
        <v>100</v>
      </c>
      <c r="U24" s="35">
        <f t="shared" si="19"/>
        <v>50.73891625615763</v>
      </c>
      <c r="V24" s="35">
        <f t="shared" si="20"/>
        <v>70.149253731343279</v>
      </c>
      <c r="W24" s="35">
        <f t="shared" si="21"/>
        <v>75.609756097560975</v>
      </c>
      <c r="X24" s="35">
        <f t="shared" si="22"/>
        <v>54.240990171095739</v>
      </c>
      <c r="Y24" s="35">
        <f t="shared" si="23"/>
        <v>73.651327646281402</v>
      </c>
      <c r="Z24" s="35">
        <f t="shared" si="24"/>
        <v>79.111830012499084</v>
      </c>
      <c r="AA24" s="35">
        <f t="shared" si="25"/>
        <v>-3.5020739149381086</v>
      </c>
      <c r="AB24" s="35">
        <f t="shared" si="26"/>
        <v>-3.5020739149381228</v>
      </c>
      <c r="AC24" s="35">
        <f t="shared" si="27"/>
        <v>-3.5020739149381086</v>
      </c>
      <c r="AF24">
        <v>2.1</v>
      </c>
      <c r="AG24">
        <v>1.78</v>
      </c>
      <c r="AJ24" t="s">
        <v>86</v>
      </c>
    </row>
    <row r="25" spans="1:36" ht="15" x14ac:dyDescent="0.25">
      <c r="A25">
        <v>2.0299999999999998</v>
      </c>
      <c r="B25">
        <v>3.35</v>
      </c>
      <c r="C25">
        <v>4.0999999999999996</v>
      </c>
      <c r="D25" s="20">
        <f t="shared" si="3"/>
        <v>3.5020739149381086E-2</v>
      </c>
      <c r="E25" s="17">
        <f>IF(OR($A25="",$B25="",$C25=""),"",A25*'MPTO_working_3-way'!$I24)</f>
        <v>2.1010921004732435</v>
      </c>
      <c r="F25" s="21">
        <f>IF(OR($A25="",$B25="",$C25=""),"",B25*'MPTO_working_3-way'!$I24)</f>
        <v>3.4673194761504269</v>
      </c>
      <c r="G25" s="22">
        <f>IF(OR($A25="",$B25="",$C25=""),"",C25*'MPTO_working_3-way'!$I24)</f>
        <v>4.2435850305124623</v>
      </c>
      <c r="H25" s="17">
        <f>IF(OR($A25="",$B25="",$C25=""),"",'MPTO_working_3-way'!E24)</f>
        <v>2.0792733021697276</v>
      </c>
      <c r="I25" s="21">
        <f>IF(OR($A25="",$B25="",$C25=""),"",'MPTO_working_3-way'!F24)</f>
        <v>3.4863384675659743</v>
      </c>
      <c r="J25" s="22">
        <f>IF(OR($A25="",$B25="",$C25=""),"",'MPTO_working_3-way'!G24)</f>
        <v>4.3060970242032841</v>
      </c>
      <c r="K25" s="17">
        <f>IF(OR($A25="",$B25="",$C25=""),"",'OddsRatio_working_3-way'!H24)</f>
        <v>2.0880571712945706</v>
      </c>
      <c r="L25" s="21">
        <f>IF(OR($A25="",$B25="",$C25=""),"",'OddsRatio_working_3-way'!I24)</f>
        <v>3.4824605364487775</v>
      </c>
      <c r="M25" s="22">
        <f>IF(OR($A25="",$B25="",$C25=""),"",'OddsRatio_working_3-way'!J24)</f>
        <v>4.2747351757409398</v>
      </c>
      <c r="N25" s="23">
        <f t="shared" si="16"/>
        <v>47.594296307846911</v>
      </c>
      <c r="O25" s="24">
        <f t="shared" si="17"/>
        <v>28.840722837292304</v>
      </c>
      <c r="P25" s="24">
        <f t="shared" si="18"/>
        <v>23.564980854860789</v>
      </c>
      <c r="Q25" t="s">
        <v>82</v>
      </c>
      <c r="R25" t="s">
        <v>89</v>
      </c>
      <c r="S25" s="48" t="s">
        <v>305</v>
      </c>
      <c r="T25" s="35">
        <v>100</v>
      </c>
      <c r="U25" s="35">
        <f t="shared" si="19"/>
        <v>69.78851963746223</v>
      </c>
      <c r="V25" s="35">
        <f t="shared" si="20"/>
        <v>70.326409495548958</v>
      </c>
      <c r="W25" s="35">
        <f t="shared" si="21"/>
        <v>56.521739130434774</v>
      </c>
      <c r="X25" s="35">
        <f t="shared" si="22"/>
        <v>73.151851374016246</v>
      </c>
      <c r="Y25" s="35">
        <f t="shared" si="23"/>
        <v>73.689741232102989</v>
      </c>
      <c r="Z25" s="35">
        <f t="shared" si="24"/>
        <v>59.885070866988798</v>
      </c>
      <c r="AA25" s="35">
        <f t="shared" si="25"/>
        <v>-3.3633317365540165</v>
      </c>
      <c r="AB25" s="35">
        <f t="shared" si="26"/>
        <v>-3.3633317365540307</v>
      </c>
      <c r="AC25" s="35">
        <f t="shared" si="27"/>
        <v>-3.3633317365540236</v>
      </c>
      <c r="AF25">
        <v>2.2799999999999998</v>
      </c>
      <c r="AG25">
        <v>1.67</v>
      </c>
      <c r="AJ25" t="s">
        <v>86</v>
      </c>
    </row>
    <row r="26" spans="1:36" ht="15" x14ac:dyDescent="0.25">
      <c r="A26">
        <v>3.31</v>
      </c>
      <c r="B26">
        <v>3.37</v>
      </c>
      <c r="C26">
        <v>2.2999999999999998</v>
      </c>
      <c r="D26" s="20">
        <f t="shared" si="3"/>
        <v>3.3633317365540094E-2</v>
      </c>
      <c r="E26" s="17">
        <f>IF(OR($A26="",$B26="",$C26=""),"",A26*'MPTO_working_3-way'!$I25)</f>
        <v>3.4213262804799376</v>
      </c>
      <c r="F26" s="21">
        <f>IF(OR($A26="",$B26="",$C26=""),"",B26*'MPTO_working_3-way'!$I25)</f>
        <v>3.4833442795218703</v>
      </c>
      <c r="G26" s="22">
        <f>IF(OR($A26="",$B26="",$C26=""),"",C26*'MPTO_working_3-way'!$I25)</f>
        <v>2.377356629940742</v>
      </c>
      <c r="H26" s="17">
        <f>IF(OR($A26="",$B26="",$C26=""),"",'MPTO_working_3-way'!E25)</f>
        <v>3.4375637279137967</v>
      </c>
      <c r="I26" s="21">
        <f>IF(OR($A26="",$B26="",$C26=""),"",'MPTO_working_3-way'!F25)</f>
        <v>3.5023227495675981</v>
      </c>
      <c r="J26" s="22">
        <f>IF(OR($A26="",$B26="",$C26=""),"",'MPTO_working_3-way'!G25)</f>
        <v>2.3608764828053923</v>
      </c>
      <c r="K26" s="17">
        <f>IF(OR($A26="",$B26="",$C26=""),"",'OddsRatio_working_3-way'!H25)</f>
        <v>3.4307540443329629</v>
      </c>
      <c r="L26" s="21">
        <f>IF(OR($A26="",$B26="",$C26=""),"",'OddsRatio_working_3-way'!I25)</f>
        <v>3.4938905130169364</v>
      </c>
      <c r="M26" s="22">
        <f>IF(OR($A26="",$B26="",$C26=""),"",'OddsRatio_working_3-way'!J25)</f>
        <v>2.3679568214860836</v>
      </c>
      <c r="N26" s="23">
        <f t="shared" si="16"/>
        <v>29.228431257942511</v>
      </c>
      <c r="O26" s="24">
        <f t="shared" si="17"/>
        <v>28.7080437578011</v>
      </c>
      <c r="P26" s="24">
        <f t="shared" si="18"/>
        <v>42.063524984256404</v>
      </c>
      <c r="Q26" t="s">
        <v>90</v>
      </c>
      <c r="R26" t="s">
        <v>79</v>
      </c>
      <c r="S26" s="48" t="s">
        <v>305</v>
      </c>
      <c r="T26" s="35">
        <v>100</v>
      </c>
      <c r="U26" s="35">
        <f t="shared" si="19"/>
        <v>56.140350877192972</v>
      </c>
      <c r="V26" s="35">
        <f t="shared" si="20"/>
        <v>67.948717948717942</v>
      </c>
      <c r="W26" s="35">
        <f t="shared" si="21"/>
        <v>71.509971509971507</v>
      </c>
      <c r="X26" s="35">
        <f t="shared" si="22"/>
        <v>60.541310541310537</v>
      </c>
      <c r="Y26" s="35">
        <f t="shared" si="23"/>
        <v>72.349677612835507</v>
      </c>
      <c r="Z26" s="35">
        <f t="shared" si="24"/>
        <v>75.910931174089072</v>
      </c>
      <c r="AA26" s="35">
        <f t="shared" si="25"/>
        <v>-4.4009596641175648</v>
      </c>
      <c r="AB26" s="35">
        <f t="shared" si="26"/>
        <v>-4.4009596641175648</v>
      </c>
      <c r="AC26" s="35">
        <f t="shared" si="27"/>
        <v>-4.4009596641175648</v>
      </c>
      <c r="AF26">
        <v>2.27</v>
      </c>
      <c r="AG26">
        <v>1.67</v>
      </c>
      <c r="AJ26" t="s">
        <v>86</v>
      </c>
    </row>
    <row r="27" spans="1:36" ht="15" x14ac:dyDescent="0.25">
      <c r="A27">
        <v>2.2799999999999998</v>
      </c>
      <c r="B27">
        <v>3.12</v>
      </c>
      <c r="C27">
        <v>3.51</v>
      </c>
      <c r="D27" s="20">
        <f t="shared" si="3"/>
        <v>4.4009596641175541E-2</v>
      </c>
      <c r="E27" s="17">
        <f>IF(OR($A27="",$B27="",$C27=""),"",A27*'MPTO_working_3-way'!$I26)</f>
        <v>2.3803418803418799</v>
      </c>
      <c r="F27" s="21">
        <f>IF(OR($A27="",$B27="",$C27=""),"",B27*'MPTO_working_3-way'!$I26)</f>
        <v>3.2573099415204676</v>
      </c>
      <c r="G27" s="22">
        <f>IF(OR($A27="",$B27="",$C27=""),"",C27*'MPTO_working_3-way'!$I26)</f>
        <v>3.6644736842105261</v>
      </c>
      <c r="H27" s="17">
        <f>IF(OR($A27="",$B27="",$C27=""),"",'MPTO_working_3-way'!E26)</f>
        <v>2.3588987796969874</v>
      </c>
      <c r="I27" s="21">
        <f>IF(OR($A27="",$B27="",$C27=""),"",'MPTO_working_3-way'!F26)</f>
        <v>3.2696519039058662</v>
      </c>
      <c r="J27" s="22">
        <f>IF(OR($A27="",$B27="",$C27=""),"",'MPTO_working_3-way'!G26)</f>
        <v>3.7005456395079994</v>
      </c>
      <c r="K27" s="17">
        <f>IF(OR($A27="",$B27="",$C27=""),"",'OddsRatio_working_3-way'!H26)</f>
        <v>2.3681165064774596</v>
      </c>
      <c r="L27" s="21">
        <f>IF(OR($A27="",$B27="",$C27=""),"",'OddsRatio_working_3-way'!I26)</f>
        <v>3.265942963853294</v>
      </c>
      <c r="M27" s="22">
        <f>IF(OR($A27="",$B27="",$C27=""),"",'OddsRatio_working_3-way'!J26)</f>
        <v>3.6827909619206438</v>
      </c>
      <c r="N27" s="23">
        <f t="shared" si="16"/>
        <v>42.010771992818682</v>
      </c>
      <c r="O27" s="24">
        <f t="shared" si="17"/>
        <v>30.700179533213646</v>
      </c>
      <c r="P27" s="24">
        <f t="shared" si="18"/>
        <v>27.289048473967686</v>
      </c>
      <c r="Q27" t="s">
        <v>78</v>
      </c>
      <c r="R27" t="s">
        <v>83</v>
      </c>
      <c r="S27" s="48" t="s">
        <v>305</v>
      </c>
      <c r="T27" s="35">
        <v>100</v>
      </c>
      <c r="U27" s="35">
        <f t="shared" si="19"/>
        <v>85.935302390998586</v>
      </c>
      <c r="V27" s="35">
        <f t="shared" si="20"/>
        <v>80.54474708171206</v>
      </c>
      <c r="W27" s="35">
        <f t="shared" si="21"/>
        <v>28.571428571428573</v>
      </c>
      <c r="X27" s="35">
        <f t="shared" si="22"/>
        <v>90.88382434685937</v>
      </c>
      <c r="Y27" s="35">
        <f t="shared" si="23"/>
        <v>85.493269037572844</v>
      </c>
      <c r="Z27" s="35">
        <f t="shared" si="24"/>
        <v>33.519950527289346</v>
      </c>
      <c r="AA27" s="35">
        <f t="shared" si="25"/>
        <v>-4.9485219558607838</v>
      </c>
      <c r="AB27" s="35">
        <f t="shared" si="26"/>
        <v>-4.9485219558607838</v>
      </c>
      <c r="AC27" s="35">
        <f t="shared" si="27"/>
        <v>-4.9485219558607731</v>
      </c>
      <c r="AF27">
        <v>2.4300000000000002</v>
      </c>
      <c r="AG27">
        <v>1.57</v>
      </c>
      <c r="AJ27" t="s">
        <v>86</v>
      </c>
    </row>
    <row r="28" spans="1:36" ht="15" x14ac:dyDescent="0.25">
      <c r="A28">
        <v>7.11</v>
      </c>
      <c r="B28">
        <v>5.14</v>
      </c>
      <c r="C28">
        <v>1.4</v>
      </c>
      <c r="D28" s="20">
        <f t="shared" si="3"/>
        <v>4.948521955860774E-2</v>
      </c>
      <c r="E28" s="17">
        <f>IF(OR($A28="",$B28="",$C28=""),"",A28*'MPTO_working_3-way'!$I27)</f>
        <v>7.4618399110617011</v>
      </c>
      <c r="F28" s="21">
        <f>IF(OR($A28="",$B28="",$C28=""),"",B28*'MPTO_working_3-way'!$I27)</f>
        <v>5.394354028531243</v>
      </c>
      <c r="G28" s="22">
        <f>IF(OR($A28="",$B28="",$C28=""),"",C28*'MPTO_working_3-way'!$I27)</f>
        <v>1.4692793073820507</v>
      </c>
      <c r="H28" s="17">
        <f>IF(OR($A28="",$B28="",$C28=""),"",'MPTO_working_3-way'!E27)</f>
        <v>8.054648995390469</v>
      </c>
      <c r="I28" s="21">
        <f>IF(OR($A28="",$B28="",$C28=""),"",'MPTO_working_3-way'!F27)</f>
        <v>5.6161647059512267</v>
      </c>
      <c r="J28" s="22">
        <f>IF(OR($A28="",$B28="",$C28=""),"",'MPTO_working_3-way'!G27)</f>
        <v>1.4330946004439031</v>
      </c>
      <c r="K28" s="17">
        <f>IF(OR($A28="",$B28="",$C28=""),"",'OddsRatio_working_3-way'!H27)</f>
        <v>7.7783490022990573</v>
      </c>
      <c r="L28" s="21">
        <f>IF(OR($A28="",$B28="",$C28=""),"",'OddsRatio_working_3-way'!I27)</f>
        <v>5.5928584074497705</v>
      </c>
      <c r="M28" s="22">
        <f>IF(OR($A28="",$B28="",$C28=""),"",'OddsRatio_working_3-way'!J27)</f>
        <v>1.4437544355023935</v>
      </c>
      <c r="N28" s="23">
        <f t="shared" si="16"/>
        <v>13.401520428193104</v>
      </c>
      <c r="O28" s="24">
        <f t="shared" si="17"/>
        <v>18.537900825769064</v>
      </c>
      <c r="P28" s="24">
        <f t="shared" si="18"/>
        <v>68.060578746037834</v>
      </c>
      <c r="Q28" t="s">
        <v>101</v>
      </c>
      <c r="R28" t="s">
        <v>110</v>
      </c>
      <c r="S28" s="48" t="s">
        <v>305</v>
      </c>
      <c r="T28" s="35">
        <v>100</v>
      </c>
      <c r="U28" s="35">
        <f t="shared" si="19"/>
        <v>49.494949494949495</v>
      </c>
      <c r="V28" s="35">
        <f t="shared" si="20"/>
        <v>73.118279569892465</v>
      </c>
      <c r="W28" s="35">
        <f t="shared" si="21"/>
        <v>72.752043596730246</v>
      </c>
      <c r="X28" s="35">
        <f t="shared" si="22"/>
        <v>54.129676833377282</v>
      </c>
      <c r="Y28" s="35">
        <f t="shared" si="23"/>
        <v>77.753006908320259</v>
      </c>
      <c r="Z28" s="35">
        <f t="shared" si="24"/>
        <v>77.38677093515804</v>
      </c>
      <c r="AA28" s="35">
        <f t="shared" si="25"/>
        <v>-4.6347273384277869</v>
      </c>
      <c r="AB28" s="35">
        <f t="shared" si="26"/>
        <v>-4.6347273384277941</v>
      </c>
      <c r="AC28" s="35">
        <f t="shared" si="27"/>
        <v>-4.6347273384277941</v>
      </c>
      <c r="AF28">
        <v>1.56</v>
      </c>
      <c r="AG28">
        <v>2.4700000000000002</v>
      </c>
      <c r="AJ28" t="s">
        <v>121</v>
      </c>
    </row>
    <row r="29" spans="1:36" ht="15" x14ac:dyDescent="0.25">
      <c r="A29">
        <v>1.98</v>
      </c>
      <c r="B29">
        <v>3.72</v>
      </c>
      <c r="C29">
        <v>3.67</v>
      </c>
      <c r="D29" s="20">
        <f t="shared" si="3"/>
        <v>4.6347273384277798E-2</v>
      </c>
      <c r="E29" s="17">
        <f>IF(OR($A29="",$B29="",$C29=""),"",A29*'MPTO_working_3-way'!$I28)</f>
        <v>2.0717676013008699</v>
      </c>
      <c r="F29" s="21">
        <f>IF(OR($A29="",$B29="",$C29=""),"",B29*'MPTO_working_3-way'!$I28)</f>
        <v>3.8924118569895136</v>
      </c>
      <c r="G29" s="22">
        <f>IF(OR($A29="",$B29="",$C29=""),"",C29*'MPTO_working_3-way'!$I28)</f>
        <v>3.8400944933202994</v>
      </c>
      <c r="H29" s="17">
        <f>IF(OR($A29="",$B29="",$C29=""),"",'MPTO_working_3-way'!E28)</f>
        <v>2.0424777616317722</v>
      </c>
      <c r="I29" s="21">
        <f>IF(OR($A29="",$B29="",$C29=""),"",'MPTO_working_3-way'!F28)</f>
        <v>3.9468265658088848</v>
      </c>
      <c r="J29" s="22">
        <f>IF(OR($A29="",$B29="",$C29=""),"",'MPTO_working_3-way'!G28)</f>
        <v>3.8905892702113301</v>
      </c>
      <c r="K29" s="17">
        <f>IF(OR($A29="",$B29="",$C29=""),"",'OddsRatio_working_3-way'!H28)</f>
        <v>2.0538282894497621</v>
      </c>
      <c r="L29" s="21">
        <f>IF(OR($A29="",$B29="",$C29=""),"",'OddsRatio_working_3-way'!I28)</f>
        <v>3.9249111707177069</v>
      </c>
      <c r="M29" s="22">
        <f>IF(OR($A29="",$B29="",$C29=""),"",'OddsRatio_working_3-way'!J28)</f>
        <v>3.871144421255984</v>
      </c>
      <c r="N29" s="23">
        <f t="shared" si="16"/>
        <v>48.267962071233114</v>
      </c>
      <c r="O29" s="24">
        <f t="shared" si="17"/>
        <v>25.691012070172466</v>
      </c>
      <c r="P29" s="24">
        <f t="shared" si="18"/>
        <v>26.041025858594431</v>
      </c>
      <c r="Q29" t="s">
        <v>103</v>
      </c>
      <c r="R29" t="s">
        <v>114</v>
      </c>
      <c r="S29" s="48" t="s">
        <v>305</v>
      </c>
      <c r="T29" s="35">
        <v>100</v>
      </c>
      <c r="U29" s="35">
        <f t="shared" si="19"/>
        <v>54.337899543379002</v>
      </c>
      <c r="V29" s="35">
        <f t="shared" si="20"/>
        <v>72.826086956521735</v>
      </c>
      <c r="W29" s="35">
        <f t="shared" si="21"/>
        <v>68.35443037974683</v>
      </c>
      <c r="X29" s="35">
        <f t="shared" si="22"/>
        <v>58.819482663731428</v>
      </c>
      <c r="Y29" s="35">
        <f t="shared" si="23"/>
        <v>77.307670076874174</v>
      </c>
      <c r="Z29" s="35">
        <f t="shared" si="24"/>
        <v>72.83601350009927</v>
      </c>
      <c r="AA29" s="35">
        <f t="shared" si="25"/>
        <v>-4.4815831203524255</v>
      </c>
      <c r="AB29" s="35">
        <f t="shared" si="26"/>
        <v>-4.4815831203524397</v>
      </c>
      <c r="AC29" s="35">
        <f t="shared" si="27"/>
        <v>-4.4815831203524397</v>
      </c>
      <c r="AF29">
        <v>1.76</v>
      </c>
      <c r="AG29">
        <v>2.09</v>
      </c>
      <c r="AJ29" t="s">
        <v>121</v>
      </c>
    </row>
    <row r="30" spans="1:36" s="35" customFormat="1" ht="15" x14ac:dyDescent="0.25">
      <c r="A30">
        <v>2.19</v>
      </c>
      <c r="B30">
        <v>3.68</v>
      </c>
      <c r="C30">
        <v>3.16</v>
      </c>
      <c r="D30" s="20">
        <f t="shared" si="3"/>
        <v>4.4815831203524281E-2</v>
      </c>
      <c r="E30" s="17">
        <f>IF(OR($A30="",$B30="",$C30=""),"",A30*'MPTO_working_3-way'!$I29)</f>
        <v>2.2881466703357183</v>
      </c>
      <c r="F30" s="21">
        <f>IF(OR($A30="",$B30="",$C30=""),"",B30*'MPTO_working_3-way'!$I29)</f>
        <v>3.8449222588289693</v>
      </c>
      <c r="G30" s="22">
        <f>IF(OR($A30="",$B30="",$C30=""),"",C30*'MPTO_working_3-way'!$I29)</f>
        <v>3.301618026603137</v>
      </c>
      <c r="H30" s="17">
        <f>IF(OR($A30="",$B30="",$C30=""),"",'MPTO_working_3-way'!E29)</f>
        <v>2.2640703211420026</v>
      </c>
      <c r="I30" s="21">
        <f>IF(OR($A30="",$B30="",$C30=""),"",'MPTO_working_3-way'!F29)</f>
        <v>3.8940731111803379</v>
      </c>
      <c r="J30" s="22">
        <f>IF(OR($A30="",$B30="",$C30=""),"",'MPTO_working_3-way'!G29)</f>
        <v>3.3165616380983871</v>
      </c>
      <c r="K30" s="17">
        <f>IF(OR($A30="",$B30="",$C30=""),"",'OddsRatio_working_3-way'!H29)</f>
        <v>2.2741888117959892</v>
      </c>
      <c r="L30" s="21">
        <f>IF(OR($A30="",$B30="",$C30=""),"",'OddsRatio_working_3-way'!I29)</f>
        <v>3.8696016937926498</v>
      </c>
      <c r="M30" s="22">
        <f>IF(OR($A30="",$B30="",$C30=""),"",'OddsRatio_working_3-way'!J29)</f>
        <v>3.3128133054448217</v>
      </c>
      <c r="N30" s="23">
        <f t="shared" si="16"/>
        <v>43.703492130304717</v>
      </c>
      <c r="O30" s="24">
        <f t="shared" si="17"/>
        <v>26.008328197110686</v>
      </c>
      <c r="P30" s="24">
        <f t="shared" si="18"/>
        <v>30.288179672584597</v>
      </c>
      <c r="Q30" t="s">
        <v>105</v>
      </c>
      <c r="R30" t="s">
        <v>120</v>
      </c>
      <c r="S30" s="48" t="s">
        <v>305</v>
      </c>
      <c r="T30" s="35">
        <v>100</v>
      </c>
      <c r="U30" s="35">
        <f t="shared" si="19"/>
        <v>66.88741721854305</v>
      </c>
      <c r="V30" s="35">
        <f t="shared" si="20"/>
        <v>70.760233918128648</v>
      </c>
      <c r="W30" s="35">
        <f t="shared" si="21"/>
        <v>57.983193277310924</v>
      </c>
      <c r="X30" s="35">
        <f t="shared" si="22"/>
        <v>71.25657280456042</v>
      </c>
      <c r="Y30" s="35">
        <f t="shared" si="23"/>
        <v>75.129389504146033</v>
      </c>
      <c r="Z30" s="35">
        <f t="shared" si="24"/>
        <v>62.352348863328302</v>
      </c>
      <c r="AA30" s="35">
        <f t="shared" si="25"/>
        <v>-4.3691555860173708</v>
      </c>
      <c r="AB30" s="35">
        <f t="shared" si="26"/>
        <v>-4.369155586017385</v>
      </c>
      <c r="AC30" s="35">
        <f t="shared" si="27"/>
        <v>-4.3691555860173779</v>
      </c>
      <c r="AD30" s="36"/>
      <c r="AE30" s="36"/>
      <c r="AF30">
        <v>1.74</v>
      </c>
      <c r="AG30">
        <v>2.12</v>
      </c>
      <c r="AH30" s="36"/>
      <c r="AI30" s="36"/>
      <c r="AJ30" t="s">
        <v>121</v>
      </c>
    </row>
    <row r="31" spans="1:36" ht="15" x14ac:dyDescent="0.25">
      <c r="A31">
        <v>3.02</v>
      </c>
      <c r="B31">
        <v>3.42</v>
      </c>
      <c r="C31">
        <v>2.38</v>
      </c>
      <c r="D31" s="20">
        <f t="shared" si="3"/>
        <v>4.3691555860173814E-2</v>
      </c>
      <c r="E31" s="17">
        <f>IF(OR($A31="",$B31="",$C31=""),"",A31*'MPTO_working_3-way'!$I30)</f>
        <v>3.1519484986977249</v>
      </c>
      <c r="F31" s="21">
        <f>IF(OR($A31="",$B31="",$C31=""),"",B31*'MPTO_working_3-way'!$I30)</f>
        <v>3.5694251210417942</v>
      </c>
      <c r="G31" s="22">
        <f>IF(OR($A31="",$B31="",$C31=""),"",C31*'MPTO_working_3-way'!$I30)</f>
        <v>2.4839859029472136</v>
      </c>
      <c r="H31" s="17">
        <f>IF(OR($A31="",$B31="",$C31=""),"",'MPTO_working_3-way'!E30)</f>
        <v>3.1589390901405334</v>
      </c>
      <c r="I31" s="21">
        <f>IF(OR($A31="",$B31="",$C31=""),"",'MPTO_working_3-way'!F30)</f>
        <v>3.5992739835515923</v>
      </c>
      <c r="J31" s="22">
        <f>IF(OR($A31="",$B31="",$C31=""),"",'MPTO_working_3-way'!G30)</f>
        <v>2.4654576119868441</v>
      </c>
      <c r="K31" s="17">
        <f>IF(OR($A31="",$B31="",$C31=""),"",'OddsRatio_working_3-way'!H30)</f>
        <v>3.1571123839422572</v>
      </c>
      <c r="L31" s="21">
        <f>IF(OR($A31="",$B31="",$C31=""),"",'OddsRatio_working_3-way'!I30)</f>
        <v>3.5842633510595365</v>
      </c>
      <c r="M31" s="22">
        <f>IF(OR($A31="",$B31="",$C31=""),"",'OddsRatio_working_3-way'!J30)</f>
        <v>2.4736708365546121</v>
      </c>
      <c r="N31" s="23">
        <f t="shared" si="16"/>
        <v>31.726406710425792</v>
      </c>
      <c r="O31" s="24">
        <f t="shared" si="17"/>
        <v>28.015715867101136</v>
      </c>
      <c r="P31" s="24">
        <f t="shared" si="18"/>
        <v>40.257877422473065</v>
      </c>
      <c r="Q31" t="s">
        <v>106</v>
      </c>
      <c r="R31" t="s">
        <v>102</v>
      </c>
      <c r="S31" s="48" t="s">
        <v>305</v>
      </c>
      <c r="T31" s="35">
        <v>100</v>
      </c>
      <c r="U31" s="35">
        <f t="shared" si="19"/>
        <v>62.121212121212118</v>
      </c>
      <c r="V31" s="35">
        <f t="shared" si="20"/>
        <v>73.40425531914893</v>
      </c>
      <c r="W31" s="35">
        <f t="shared" si="21"/>
        <v>60.15936254980079</v>
      </c>
      <c r="X31" s="35">
        <f t="shared" si="22"/>
        <v>66.43638213105028</v>
      </c>
      <c r="Y31" s="35">
        <f t="shared" si="23"/>
        <v>77.719425328987086</v>
      </c>
      <c r="Z31" s="35">
        <f t="shared" si="24"/>
        <v>64.474532559638945</v>
      </c>
      <c r="AA31" s="35">
        <f t="shared" si="25"/>
        <v>-4.3151700098381625</v>
      </c>
      <c r="AB31" s="35">
        <f t="shared" si="26"/>
        <v>-4.3151700098381554</v>
      </c>
      <c r="AC31" s="35">
        <f t="shared" si="27"/>
        <v>-4.3151700098381554</v>
      </c>
      <c r="AF31">
        <v>1.88</v>
      </c>
      <c r="AG31">
        <v>1.94</v>
      </c>
      <c r="AJ31" t="s">
        <v>121</v>
      </c>
    </row>
    <row r="32" spans="1:36" ht="15" x14ac:dyDescent="0.25">
      <c r="A32">
        <v>2.64</v>
      </c>
      <c r="B32">
        <v>3.76</v>
      </c>
      <c r="C32">
        <v>2.5099999999999998</v>
      </c>
      <c r="D32" s="20">
        <f t="shared" si="3"/>
        <v>4.3151700098381429E-2</v>
      </c>
      <c r="E32" s="17">
        <f>IF(OR($A32="",$B32="",$C32=""),"",A32*'MPTO_working_3-way'!$I31)</f>
        <v>2.7539204882597272</v>
      </c>
      <c r="F32" s="21">
        <f>IF(OR($A32="",$B32="",$C32=""),"",B32*'MPTO_working_3-way'!$I31)</f>
        <v>3.9222503923699139</v>
      </c>
      <c r="G32" s="22">
        <f>IF(OR($A32="",$B32="",$C32=""),"",C32*'MPTO_working_3-way'!$I31)</f>
        <v>2.6183107672469372</v>
      </c>
      <c r="H32" s="17">
        <f>IF(OR($A32="",$B32="",$C32=""),"",'MPTO_working_3-way'!E31)</f>
        <v>2.7442071390556841</v>
      </c>
      <c r="I32" s="21">
        <f>IF(OR($A32="",$B32="",$C32=""),"",'MPTO_working_3-way'!F31)</f>
        <v>3.9749807275703799</v>
      </c>
      <c r="J32" s="22">
        <f>IF(OR($A32="",$B32="",$C32=""),"",'MPTO_working_3-way'!G31)</f>
        <v>2.6040142608377681</v>
      </c>
      <c r="K32" s="17">
        <f>IF(OR($A32="",$B32="",$C32=""),"",'OddsRatio_working_3-way'!H31)</f>
        <v>2.7501807168096168</v>
      </c>
      <c r="L32" s="21">
        <f>IF(OR($A32="",$B32="",$C32=""),"",'OddsRatio_working_3-way'!I31)</f>
        <v>3.9454260843869169</v>
      </c>
      <c r="M32" s="22">
        <f>IF(OR($A32="",$B32="",$C32=""),"",'OddsRatio_working_3-way'!J31)</f>
        <v>2.6114468795015378</v>
      </c>
      <c r="N32" s="23">
        <f t="shared" si="16"/>
        <v>36.311868997783797</v>
      </c>
      <c r="O32" s="24">
        <f t="shared" si="17"/>
        <v>25.495567594188628</v>
      </c>
      <c r="P32" s="24">
        <f t="shared" si="18"/>
        <v>38.192563408027581</v>
      </c>
      <c r="Q32" t="s">
        <v>108</v>
      </c>
      <c r="R32" t="s">
        <v>111</v>
      </c>
      <c r="S32" s="48" t="s">
        <v>305</v>
      </c>
      <c r="T32" s="35">
        <v>100</v>
      </c>
      <c r="U32" s="35">
        <f t="shared" si="19"/>
        <v>64.664310954063609</v>
      </c>
      <c r="V32" s="35">
        <f t="shared" si="20"/>
        <v>71.83098591549296</v>
      </c>
      <c r="W32" s="35">
        <f t="shared" si="21"/>
        <v>59.016393442622956</v>
      </c>
      <c r="X32" s="35">
        <f t="shared" si="22"/>
        <v>69.152620641884099</v>
      </c>
      <c r="Y32" s="35">
        <f t="shared" si="23"/>
        <v>76.319295603313449</v>
      </c>
      <c r="Z32" s="35">
        <f t="shared" si="24"/>
        <v>63.504703130443438</v>
      </c>
      <c r="AA32" s="35">
        <f t="shared" si="25"/>
        <v>-4.4883096878204896</v>
      </c>
      <c r="AB32" s="35">
        <f t="shared" si="26"/>
        <v>-4.4883096878204896</v>
      </c>
      <c r="AC32" s="35">
        <f t="shared" si="27"/>
        <v>-4.4883096878204825</v>
      </c>
      <c r="AF32">
        <v>1.69</v>
      </c>
      <c r="AG32">
        <v>2.2000000000000002</v>
      </c>
      <c r="AJ32" t="s">
        <v>121</v>
      </c>
    </row>
    <row r="33" spans="1:36" ht="15" x14ac:dyDescent="0.25">
      <c r="A33">
        <v>2.83</v>
      </c>
      <c r="B33">
        <v>3.55</v>
      </c>
      <c r="C33">
        <v>2.44</v>
      </c>
      <c r="D33" s="20">
        <f t="shared" si="3"/>
        <v>4.488309687820502E-2</v>
      </c>
      <c r="E33" s="17">
        <f>IF(OR($A33="",$B33="",$C33=""),"",A33*'MPTO_working_3-way'!$I32)</f>
        <v>2.9570191641653203</v>
      </c>
      <c r="F33" s="21">
        <f>IF(OR($A33="",$B33="",$C33=""),"",B33*'MPTO_working_3-way'!$I32)</f>
        <v>3.7093349939176274</v>
      </c>
      <c r="G33" s="22">
        <f>IF(OR($A33="",$B33="",$C33=""),"",C33*'MPTO_working_3-way'!$I32)</f>
        <v>2.5495147563828202</v>
      </c>
      <c r="H33" s="17">
        <f>IF(OR($A33="",$B33="",$C33=""),"",'MPTO_working_3-way'!E32)</f>
        <v>2.955118911377431</v>
      </c>
      <c r="I33" s="21">
        <f>IF(OR($A33="",$B33="",$C33=""),"",'MPTO_working_3-way'!F32)</f>
        <v>3.7491221165454012</v>
      </c>
      <c r="J33" s="22">
        <f>IF(OR($A33="",$B33="",$C33=""),"",'MPTO_working_3-way'!G32)</f>
        <v>2.5324467634505843</v>
      </c>
      <c r="K33" s="17">
        <f>IF(OR($A33="",$B33="",$C33=""),"",'OddsRatio_working_3-way'!H32)</f>
        <v>2.9576126661775728</v>
      </c>
      <c r="L33" s="21">
        <f>IF(OR($A33="",$B33="",$C33=""),"",'OddsRatio_working_3-way'!I32)</f>
        <v>3.7278209282802242</v>
      </c>
      <c r="M33" s="22">
        <f>IF(OR($A33="",$B33="",$C33=""),"",'OddsRatio_working_3-way'!J32)</f>
        <v>2.5404165242053032</v>
      </c>
      <c r="N33" s="23">
        <f t="shared" si="16"/>
        <v>33.817839671738163</v>
      </c>
      <c r="O33" s="24">
        <f t="shared" si="17"/>
        <v>26.959010217188457</v>
      </c>
      <c r="P33" s="24">
        <f t="shared" si="18"/>
        <v>39.223150111073366</v>
      </c>
      <c r="Q33" t="s">
        <v>112</v>
      </c>
      <c r="R33" t="s">
        <v>117</v>
      </c>
      <c r="S33" s="48" t="s">
        <v>305</v>
      </c>
      <c r="T33" s="35">
        <v>100</v>
      </c>
      <c r="U33" s="35">
        <f t="shared" si="19"/>
        <v>49.494949494949495</v>
      </c>
      <c r="V33" s="35">
        <f t="shared" si="20"/>
        <v>71.014492753623188</v>
      </c>
      <c r="W33" s="35">
        <f t="shared" si="21"/>
        <v>74.811083123425689</v>
      </c>
      <c r="X33" s="35">
        <f t="shared" si="22"/>
        <v>54.174424122951123</v>
      </c>
      <c r="Y33" s="35">
        <f t="shared" si="23"/>
        <v>75.693967381624816</v>
      </c>
      <c r="Z33" s="35">
        <f t="shared" si="24"/>
        <v>79.490557751427332</v>
      </c>
      <c r="AA33" s="35">
        <f t="shared" si="25"/>
        <v>-4.6794746280016284</v>
      </c>
      <c r="AB33" s="35">
        <f t="shared" si="26"/>
        <v>-4.6794746280016284</v>
      </c>
      <c r="AC33" s="35">
        <f t="shared" si="27"/>
        <v>-4.6794746280016426</v>
      </c>
      <c r="AF33">
        <v>1.94</v>
      </c>
      <c r="AG33">
        <v>1.89</v>
      </c>
      <c r="AJ33" t="s">
        <v>121</v>
      </c>
    </row>
    <row r="34" spans="1:36" ht="15" x14ac:dyDescent="0.25">
      <c r="A34">
        <v>1.98</v>
      </c>
      <c r="B34">
        <v>3.45</v>
      </c>
      <c r="C34">
        <v>3.97</v>
      </c>
      <c r="D34" s="20">
        <f t="shared" si="3"/>
        <v>4.6794746280016231E-2</v>
      </c>
      <c r="E34" s="17">
        <f>IF(OR($A34="",$B34="",$C34=""),"",A34*'MPTO_working_3-way'!$I33)</f>
        <v>2.072653597634432</v>
      </c>
      <c r="F34" s="21">
        <f>IF(OR($A34="",$B34="",$C34=""),"",B34*'MPTO_working_3-way'!$I33)</f>
        <v>3.6114418746660562</v>
      </c>
      <c r="G34" s="22">
        <f>IF(OR($A34="",$B34="",$C34=""),"",C34*'MPTO_working_3-way'!$I33)</f>
        <v>4.1557751427316649</v>
      </c>
      <c r="H34" s="17">
        <f>IF(OR($A34="",$B34="",$C34=""),"",'MPTO_working_3-way'!E33)</f>
        <v>2.0431001944477298</v>
      </c>
      <c r="I34" s="21">
        <f>IF(OR($A34="",$B34="",$C34=""),"",'MPTO_working_3-way'!F33)</f>
        <v>3.6462173903105715</v>
      </c>
      <c r="J34" s="22">
        <f>IF(OR($A34="",$B34="",$C34=""),"",'MPTO_working_3-way'!G33)</f>
        <v>4.232071211097395</v>
      </c>
      <c r="K34" s="17">
        <f>IF(OR($A34="",$B34="",$C34=""),"",'OddsRatio_working_3-way'!H33)</f>
        <v>2.0546332569567962</v>
      </c>
      <c r="L34" s="21">
        <f>IF(OR($A34="",$B34="",$C34=""),"",'OddsRatio_working_3-way'!I33)</f>
        <v>3.6365831423919905</v>
      </c>
      <c r="M34" s="22">
        <f>IF(OR($A34="",$B34="",$C34=""),"",'OddsRatio_working_3-way'!J33)</f>
        <v>4.1961844624098843</v>
      </c>
      <c r="N34" s="23">
        <f t="shared" si="16"/>
        <v>48.247328986441509</v>
      </c>
      <c r="O34" s="24">
        <f t="shared" si="17"/>
        <v>27.689771418305558</v>
      </c>
      <c r="P34" s="24">
        <f t="shared" si="18"/>
        <v>24.062899595252937</v>
      </c>
      <c r="Q34" t="s">
        <v>113</v>
      </c>
      <c r="R34" t="s">
        <v>118</v>
      </c>
      <c r="S34" s="48" t="s">
        <v>305</v>
      </c>
      <c r="T34" s="35">
        <v>100</v>
      </c>
      <c r="U34" s="35">
        <f t="shared" si="19"/>
        <v>65.753424657534239</v>
      </c>
      <c r="V34" s="35">
        <f t="shared" si="20"/>
        <v>69.78851963746223</v>
      </c>
      <c r="W34" s="35">
        <f t="shared" si="21"/>
        <v>60</v>
      </c>
      <c r="X34" s="35">
        <f t="shared" si="22"/>
        <v>70.21148036253777</v>
      </c>
      <c r="Y34" s="35">
        <f t="shared" si="23"/>
        <v>74.246575342465746</v>
      </c>
      <c r="Z34" s="35">
        <f t="shared" si="24"/>
        <v>64.458055705003517</v>
      </c>
      <c r="AA34" s="35">
        <f t="shared" si="25"/>
        <v>-4.458055705003531</v>
      </c>
      <c r="AB34" s="35">
        <f t="shared" si="26"/>
        <v>-4.4580557050035168</v>
      </c>
      <c r="AC34" s="35">
        <f t="shared" si="27"/>
        <v>-4.4580557050035168</v>
      </c>
      <c r="AF34">
        <v>1.94</v>
      </c>
      <c r="AG34">
        <v>1.89</v>
      </c>
      <c r="AJ34" t="s">
        <v>121</v>
      </c>
    </row>
    <row r="35" spans="1:36" s="35" customFormat="1" ht="15" x14ac:dyDescent="0.25">
      <c r="A35">
        <v>2.92</v>
      </c>
      <c r="B35">
        <v>3.31</v>
      </c>
      <c r="C35">
        <v>2.5</v>
      </c>
      <c r="D35" s="20">
        <f t="shared" si="3"/>
        <v>4.4580557050035274E-2</v>
      </c>
      <c r="E35" s="17">
        <f>IF(OR($A35="",$B35="",$C35=""),"",A35*'MPTO_working_3-way'!$I34)</f>
        <v>3.0501752265861031</v>
      </c>
      <c r="F35" s="21">
        <f>IF(OR($A35="",$B35="",$C35=""),"",B35*'MPTO_working_3-way'!$I34)</f>
        <v>3.4575616438356169</v>
      </c>
      <c r="G35" s="22">
        <f>IF(OR($A35="",$B35="",$C35=""),"",C35*'MPTO_working_3-way'!$I34)</f>
        <v>2.6114513926250882</v>
      </c>
      <c r="H35" s="17">
        <f>IF(OR($A35="",$B35="",$C35=""),"",'MPTO_working_3-way'!E34)</f>
        <v>3.0524511744245788</v>
      </c>
      <c r="I35" s="21">
        <f>IF(OR($A35="",$B35="",$C35=""),"",'MPTO_working_3-way'!F34)</f>
        <v>3.4812321109552995</v>
      </c>
      <c r="J35" s="22">
        <f>IF(OR($A35="",$B35="",$C35=""),"",'MPTO_working_3-way'!G34)</f>
        <v>2.5964596825032955</v>
      </c>
      <c r="K35" s="17">
        <f>IF(OR($A35="",$B35="",$C35=""),"",'OddsRatio_working_3-way'!H34)</f>
        <v>3.0522813097311303</v>
      </c>
      <c r="L35" s="21">
        <f>IF(OR($A35="",$B35="",$C35=""),"",'OddsRatio_working_3-way'!I34)</f>
        <v>3.4691509507702656</v>
      </c>
      <c r="M35" s="22">
        <f>IF(OR($A35="",$B35="",$C35=""),"",'OddsRatio_working_3-way'!J34)</f>
        <v>2.6033447732274451</v>
      </c>
      <c r="N35" s="23">
        <f t="shared" si="16"/>
        <v>32.785001703631508</v>
      </c>
      <c r="O35" s="24">
        <f t="shared" si="17"/>
        <v>28.922116306526885</v>
      </c>
      <c r="P35" s="24">
        <f t="shared" si="18"/>
        <v>38.292881989841597</v>
      </c>
      <c r="Q35" t="s">
        <v>115</v>
      </c>
      <c r="R35" t="s">
        <v>104</v>
      </c>
      <c r="S35" s="48" t="s">
        <v>305</v>
      </c>
      <c r="T35" s="35">
        <v>100</v>
      </c>
      <c r="U35" s="35">
        <f t="shared" si="19"/>
        <v>62.406015037593981</v>
      </c>
      <c r="V35" s="35">
        <f t="shared" si="20"/>
        <v>70.930232558139537</v>
      </c>
      <c r="W35" s="35">
        <f t="shared" si="21"/>
        <v>62.264150943396231</v>
      </c>
      <c r="X35" s="35">
        <f t="shared" si="22"/>
        <v>66.805616498464232</v>
      </c>
      <c r="Y35" s="35">
        <f t="shared" si="23"/>
        <v>75.329834019009795</v>
      </c>
      <c r="Z35" s="35">
        <f t="shared" si="24"/>
        <v>66.663752404266475</v>
      </c>
      <c r="AA35" s="35">
        <f t="shared" si="25"/>
        <v>-4.3996014608702509</v>
      </c>
      <c r="AB35" s="35">
        <f t="shared" si="26"/>
        <v>-4.3996014608702581</v>
      </c>
      <c r="AC35" s="35">
        <f t="shared" si="27"/>
        <v>-4.3996014608702438</v>
      </c>
      <c r="AD35" s="36"/>
      <c r="AE35" s="36"/>
      <c r="AF35">
        <v>2.0499999999999998</v>
      </c>
      <c r="AG35">
        <v>1.79</v>
      </c>
      <c r="AH35" s="36"/>
      <c r="AI35" s="36"/>
      <c r="AJ35" t="s">
        <v>121</v>
      </c>
    </row>
    <row r="36" spans="1:36" ht="15" x14ac:dyDescent="0.25">
      <c r="A36">
        <v>2.66</v>
      </c>
      <c r="B36">
        <v>3.44</v>
      </c>
      <c r="C36">
        <v>2.65</v>
      </c>
      <c r="D36" s="20">
        <f t="shared" si="3"/>
        <v>4.3996014608702616E-2</v>
      </c>
      <c r="E36" s="17">
        <f>IF(OR($A36="",$B36="",$C36=""),"",A36*'MPTO_working_3-way'!$I35)</f>
        <v>2.777029398859149</v>
      </c>
      <c r="F36" s="21">
        <f>IF(OR($A36="",$B36="",$C36=""),"",B36*'MPTO_working_3-way'!$I35)</f>
        <v>3.591346290253937</v>
      </c>
      <c r="G36" s="22">
        <f>IF(OR($A36="",$B36="",$C36=""),"",C36*'MPTO_working_3-way'!$I35)</f>
        <v>2.7665894387130616</v>
      </c>
      <c r="H36" s="17">
        <f>IF(OR($A36="",$B36="",$C36=""),"",'MPTO_working_3-way'!E35)</f>
        <v>2.767978277975554</v>
      </c>
      <c r="I36" s="21">
        <f>IF(OR($A36="",$B36="",$C36=""),"",'MPTO_working_3-way'!F35)</f>
        <v>3.6227639620401435</v>
      </c>
      <c r="J36" s="22">
        <f>IF(OR($A36="",$B36="",$C36=""),"",'MPTO_working_3-way'!G35)</f>
        <v>2.7571515852573265</v>
      </c>
      <c r="K36" s="17">
        <f>IF(OR($A36="",$B36="",$C36=""),"",'OddsRatio_working_3-way'!H35)</f>
        <v>2.7728475306870486</v>
      </c>
      <c r="L36" s="21">
        <f>IF(OR($A36="",$B36="",$C36=""),"",'OddsRatio_working_3-way'!I35)</f>
        <v>3.6058722740219262</v>
      </c>
      <c r="M36" s="22">
        <f>IF(OR($A36="",$B36="",$C36=""),"",'OddsRatio_working_3-way'!J35)</f>
        <v>2.7621677262853184</v>
      </c>
      <c r="N36" s="23">
        <f t="shared" si="16"/>
        <v>36.009701604556902</v>
      </c>
      <c r="O36" s="24">
        <f t="shared" si="17"/>
        <v>27.844711124453887</v>
      </c>
      <c r="P36" s="24">
        <f t="shared" si="18"/>
        <v>36.145587270989196</v>
      </c>
      <c r="Q36" t="s">
        <v>116</v>
      </c>
      <c r="R36" t="s">
        <v>109</v>
      </c>
      <c r="S36" s="48" t="s">
        <v>305</v>
      </c>
      <c r="T36" s="35">
        <v>100</v>
      </c>
      <c r="U36" s="35">
        <f t="shared" si="19"/>
        <v>49.494949494949495</v>
      </c>
      <c r="V36" s="35">
        <f t="shared" si="20"/>
        <v>73.544973544973558</v>
      </c>
      <c r="W36" s="35">
        <f t="shared" si="21"/>
        <v>72.451790633608823</v>
      </c>
      <c r="X36" s="35">
        <f t="shared" si="22"/>
        <v>54.00323582141764</v>
      </c>
      <c r="Y36" s="35">
        <f t="shared" si="23"/>
        <v>78.053259871441696</v>
      </c>
      <c r="Z36" s="35">
        <f t="shared" si="24"/>
        <v>76.960076960076961</v>
      </c>
      <c r="AA36" s="35">
        <f t="shared" si="25"/>
        <v>-4.508286326468145</v>
      </c>
      <c r="AB36" s="35">
        <f t="shared" si="26"/>
        <v>-4.5082863264681379</v>
      </c>
      <c r="AC36" s="35">
        <f t="shared" si="27"/>
        <v>-4.5082863264681379</v>
      </c>
      <c r="AF36">
        <v>1.97</v>
      </c>
      <c r="AG36">
        <v>1.87</v>
      </c>
      <c r="AJ36" t="s">
        <v>121</v>
      </c>
    </row>
    <row r="37" spans="1:36" ht="15" x14ac:dyDescent="0.25">
      <c r="A37">
        <v>1.98</v>
      </c>
      <c r="B37">
        <v>3.78</v>
      </c>
      <c r="C37">
        <v>3.63</v>
      </c>
      <c r="D37" s="20">
        <f t="shared" si="3"/>
        <v>4.5082863264681361E-2</v>
      </c>
      <c r="E37" s="17">
        <f>IF(OR($A37="",$B37="",$C37=""),"",A37*'MPTO_working_3-way'!$I36)</f>
        <v>2.0692640692640691</v>
      </c>
      <c r="F37" s="21">
        <f>IF(OR($A37="",$B37="",$C37=""),"",B37*'MPTO_working_3-way'!$I36)</f>
        <v>3.9504132231404951</v>
      </c>
      <c r="G37" s="22">
        <f>IF(OR($A37="",$B37="",$C37=""),"",C37*'MPTO_working_3-way'!$I36)</f>
        <v>3.7936507936507931</v>
      </c>
      <c r="H37" s="17">
        <f>IF(OR($A37="",$B37="",$C37=""),"",'MPTO_working_3-way'!E36)</f>
        <v>2.0407210208513042</v>
      </c>
      <c r="I37" s="21">
        <f>IF(OR($A37="",$B37="",$C37=""),"",'MPTO_working_3-way'!F36)</f>
        <v>4.0076523161399606</v>
      </c>
      <c r="J37" s="22">
        <f>IF(OR($A37="",$B37="",$C37=""),"",'MPTO_working_3-way'!G36)</f>
        <v>3.8394426101068886</v>
      </c>
      <c r="K37" s="17">
        <f>IF(OR($A37="",$B37="",$C37=""),"",'OddsRatio_working_3-way'!H36)</f>
        <v>2.0517955259075618</v>
      </c>
      <c r="L37" s="21">
        <f>IF(OR($A37="",$B37="",$C37=""),"",'OddsRatio_working_3-way'!I36)</f>
        <v>3.9836648592071642</v>
      </c>
      <c r="M37" s="22">
        <f>IF(OR($A37="",$B37="",$C37=""),"",'OddsRatio_working_3-way'!J36)</f>
        <v>3.8226757480988649</v>
      </c>
      <c r="N37" s="23">
        <f t="shared" si="16"/>
        <v>48.326359832635987</v>
      </c>
      <c r="O37" s="24">
        <f t="shared" si="17"/>
        <v>25.313807531380757</v>
      </c>
      <c r="P37" s="24">
        <f t="shared" si="18"/>
        <v>26.359832635983267</v>
      </c>
      <c r="Q37" t="s">
        <v>119</v>
      </c>
      <c r="R37" t="s">
        <v>107</v>
      </c>
      <c r="S37" s="48" t="s">
        <v>305</v>
      </c>
      <c r="T37" s="35">
        <v>100</v>
      </c>
      <c r="U37" s="35">
        <f t="shared" si="19"/>
        <v>59.349593495934961</v>
      </c>
      <c r="V37" s="35">
        <f t="shared" si="20"/>
        <v>67.741935483870961</v>
      </c>
      <c r="W37" s="35">
        <f t="shared" si="21"/>
        <v>68.55345911949685</v>
      </c>
      <c r="X37" s="35">
        <f t="shared" si="22"/>
        <v>63.704605396632175</v>
      </c>
      <c r="Y37" s="35">
        <f t="shared" si="23"/>
        <v>72.096947384568182</v>
      </c>
      <c r="Z37" s="35">
        <f t="shared" si="24"/>
        <v>72.908471020194071</v>
      </c>
      <c r="AA37" s="35">
        <f t="shared" si="25"/>
        <v>-4.3550119006972139</v>
      </c>
      <c r="AB37" s="35">
        <f t="shared" si="26"/>
        <v>-4.355011900697221</v>
      </c>
      <c r="AC37" s="35">
        <f t="shared" si="27"/>
        <v>-4.355011900697221</v>
      </c>
      <c r="AF37">
        <v>1.87</v>
      </c>
      <c r="AG37">
        <v>1.97</v>
      </c>
      <c r="AJ37" t="s">
        <v>121</v>
      </c>
    </row>
    <row r="38" spans="1:36" ht="15" x14ac:dyDescent="0.25">
      <c r="A38">
        <v>2.46</v>
      </c>
      <c r="B38">
        <v>3.1</v>
      </c>
      <c r="C38">
        <v>3.18</v>
      </c>
      <c r="D38" s="20">
        <f t="shared" si="3"/>
        <v>4.3550119006972032E-2</v>
      </c>
      <c r="E38" s="17">
        <f>IF(OR($A38="",$B38="",$C38=""),"",A38*'MPTO_working_3-way'!$I37)</f>
        <v>2.5671332927571511</v>
      </c>
      <c r="F38" s="21">
        <f>IF(OR($A38="",$B38="",$C38=""),"",B38*'MPTO_working_3-way'!$I37)</f>
        <v>3.2350053689216134</v>
      </c>
      <c r="G38" s="22">
        <f>IF(OR($A38="",$B38="",$C38=""),"",C38*'MPTO_working_3-way'!$I37)</f>
        <v>3.3184893784421714</v>
      </c>
      <c r="H38" s="17">
        <f>IF(OR($A38="",$B38="",$C38=""),"",'MPTO_working_3-way'!E37)</f>
        <v>2.5511026766365519</v>
      </c>
      <c r="I38" s="21">
        <f>IF(OR($A38="",$B38="",$C38=""),"",'MPTO_working_3-way'!F37)</f>
        <v>3.2460793814819375</v>
      </c>
      <c r="J38" s="22">
        <f>IF(OR($A38="",$B38="",$C38=""),"",'MPTO_working_3-way'!G37)</f>
        <v>3.3339034033731281</v>
      </c>
      <c r="K38" s="17">
        <f>IF(OR($A38="",$B38="",$C38=""),"",'OddsRatio_working_3-way'!H37)</f>
        <v>2.5582656448551089</v>
      </c>
      <c r="L38" s="21">
        <f>IF(OR($A38="",$B38="",$C38=""),"",'OddsRatio_working_3-way'!I37)</f>
        <v>3.241340996024471</v>
      </c>
      <c r="M38" s="22">
        <f>IF(OR($A38="",$B38="",$C38=""),"",'OddsRatio_working_3-way'!J37)</f>
        <v>3.326725414920642</v>
      </c>
      <c r="N38" s="23">
        <f t="shared" si="16"/>
        <v>38.953957039214764</v>
      </c>
      <c r="O38" s="24">
        <f t="shared" si="17"/>
        <v>30.911849779505907</v>
      </c>
      <c r="P38" s="24">
        <f t="shared" si="18"/>
        <v>30.13419318127934</v>
      </c>
      <c r="Q38" t="s">
        <v>157</v>
      </c>
      <c r="R38" t="s">
        <v>158</v>
      </c>
      <c r="S38" s="48" t="s">
        <v>305</v>
      </c>
      <c r="T38" s="35">
        <v>100</v>
      </c>
      <c r="U38" s="35">
        <f t="shared" si="19"/>
        <v>86.577181208053688</v>
      </c>
      <c r="V38" s="35">
        <f t="shared" si="20"/>
        <v>75.186104218362274</v>
      </c>
      <c r="W38" s="35">
        <f t="shared" si="21"/>
        <v>33.333333333333329</v>
      </c>
      <c r="X38" s="35">
        <f t="shared" si="22"/>
        <v>91.480562448304383</v>
      </c>
      <c r="Y38" s="35">
        <f t="shared" si="23"/>
        <v>80.08948545861297</v>
      </c>
      <c r="Z38" s="35">
        <f t="shared" si="24"/>
        <v>38.236714573584024</v>
      </c>
      <c r="AA38" s="35">
        <f t="shared" si="25"/>
        <v>-4.9033812402506953</v>
      </c>
      <c r="AB38" s="35">
        <f t="shared" si="26"/>
        <v>-4.9033812402506953</v>
      </c>
      <c r="AC38" s="35">
        <f t="shared" si="27"/>
        <v>-4.9033812402506953</v>
      </c>
      <c r="AF38">
        <v>2.44</v>
      </c>
      <c r="AG38">
        <v>1.57</v>
      </c>
      <c r="AJ38" t="s">
        <v>313</v>
      </c>
    </row>
    <row r="39" spans="1:36" ht="15" x14ac:dyDescent="0.25">
      <c r="A39">
        <v>7.45</v>
      </c>
      <c r="B39">
        <v>4.03</v>
      </c>
      <c r="C39">
        <v>1.5</v>
      </c>
      <c r="D39" s="20">
        <f t="shared" si="3"/>
        <v>4.9033812402506927E-2</v>
      </c>
      <c r="E39" s="17">
        <f>IF(OR($A39="",$B39="",$C39=""),"",A39*'MPTO_working_3-way'!$I38)</f>
        <v>7.8153019023986765</v>
      </c>
      <c r="F39" s="21">
        <f>IF(OR($A39="",$B39="",$C39=""),"",B39*'MPTO_working_3-way'!$I38)</f>
        <v>4.2276062639821035</v>
      </c>
      <c r="G39" s="22">
        <f>IF(OR($A39="",$B39="",$C39=""),"",C39*'MPTO_working_3-way'!$I38)</f>
        <v>1.5735507186037605</v>
      </c>
      <c r="H39" s="17">
        <f>IF(OR($A39="",$B39="",$C39=""),"",'MPTO_working_3-way'!E38)</f>
        <v>8.4829453592226933</v>
      </c>
      <c r="I39" s="21">
        <f>IF(OR($A39="",$B39="",$C39=""),"",'MPTO_working_3-way'!F38)</f>
        <v>4.3141689351545098</v>
      </c>
      <c r="J39" s="22">
        <f>IF(OR($A39="",$B39="",$C39=""),"",'MPTO_working_3-way'!G38)</f>
        <v>1.5376996377852832</v>
      </c>
      <c r="K39" s="17">
        <f>IF(OR($A39="",$B39="",$C39=""),"",'OddsRatio_working_3-way'!H38)</f>
        <v>8.0878548474309984</v>
      </c>
      <c r="L39" s="21">
        <f>IF(OR($A39="",$B39="",$C39=""),"",'OddsRatio_working_3-way'!I38)</f>
        <v>4.3296434399559569</v>
      </c>
      <c r="M39" s="22">
        <f>IF(OR($A39="",$B39="",$C39=""),"",'OddsRatio_working_3-way'!J38)</f>
        <v>1.5494461122039531</v>
      </c>
      <c r="N39" s="23">
        <f t="shared" si="16"/>
        <v>12.795411008921862</v>
      </c>
      <c r="O39" s="24">
        <f t="shared" si="17"/>
        <v>23.65404764676622</v>
      </c>
      <c r="P39" s="24">
        <f t="shared" si="18"/>
        <v>63.55054134431191</v>
      </c>
      <c r="Q39" t="s">
        <v>159</v>
      </c>
      <c r="R39" t="s">
        <v>160</v>
      </c>
      <c r="S39" s="48" t="s">
        <v>305</v>
      </c>
      <c r="T39" s="35">
        <v>100</v>
      </c>
      <c r="U39" s="35">
        <f t="shared" si="19"/>
        <v>42.857142857142854</v>
      </c>
      <c r="V39" s="35">
        <f t="shared" si="20"/>
        <v>75.186104218362274</v>
      </c>
      <c r="W39" s="35">
        <f t="shared" si="21"/>
        <v>79.508196721311478</v>
      </c>
      <c r="X39" s="35">
        <f t="shared" si="22"/>
        <v>45.305699060326241</v>
      </c>
      <c r="Y39" s="35">
        <f t="shared" si="23"/>
        <v>77.634660421545661</v>
      </c>
      <c r="Z39" s="35">
        <f t="shared" si="24"/>
        <v>81.956752924494864</v>
      </c>
      <c r="AA39" s="35">
        <f t="shared" si="25"/>
        <v>-2.4485562031833865</v>
      </c>
      <c r="AB39" s="35">
        <f t="shared" si="26"/>
        <v>-2.4485562031833865</v>
      </c>
      <c r="AC39" s="35">
        <f t="shared" si="27"/>
        <v>-2.4485562031833865</v>
      </c>
      <c r="AF39">
        <v>2.2000000000000002</v>
      </c>
      <c r="AG39">
        <v>1.68</v>
      </c>
      <c r="AJ39" t="s">
        <v>313</v>
      </c>
    </row>
    <row r="40" spans="1:36" ht="15" x14ac:dyDescent="0.25">
      <c r="A40">
        <v>1.75</v>
      </c>
      <c r="B40">
        <v>4.03</v>
      </c>
      <c r="C40">
        <v>4.88</v>
      </c>
      <c r="D40" s="20">
        <f t="shared" si="3"/>
        <v>2.448556203183383E-2</v>
      </c>
      <c r="E40" s="17">
        <f>IF(OR($A40="",$B40="",$C40=""),"",A40*'MPTO_working_3-way'!$I39)</f>
        <v>1.7928497335557092</v>
      </c>
      <c r="F40" s="21">
        <f>IF(OR($A40="",$B40="",$C40=""),"",B40*'MPTO_working_3-way'!$I39)</f>
        <v>4.1286768149882906</v>
      </c>
      <c r="G40" s="22">
        <f>IF(OR($A40="",$B40="",$C40=""),"",C40*'MPTO_working_3-way'!$I39)</f>
        <v>4.9994895427153487</v>
      </c>
      <c r="H40" s="17">
        <f>IF(OR($A40="",$B40="",$C40=""),"",'MPTO_working_3-way'!E39)</f>
        <v>1.7753578705733666</v>
      </c>
      <c r="I40" s="21">
        <f>IF(OR($A40="",$B40="",$C40=""),"",'MPTO_working_3-way'!F39)</f>
        <v>4.1670642079645486</v>
      </c>
      <c r="J40" s="22">
        <f>IF(OR($A40="",$B40="",$C40=""),"",'MPTO_working_3-way'!G39)</f>
        <v>5.0824325122570739</v>
      </c>
      <c r="K40" s="17">
        <f>IF(OR($A40="",$B40="",$C40=""),"",'OddsRatio_working_3-way'!H39)</f>
        <v>1.7817180666138901</v>
      </c>
      <c r="L40" s="21">
        <f>IF(OR($A40="",$B40="",$C40=""),"",'OddsRatio_working_3-way'!I39)</f>
        <v>4.1581409891201142</v>
      </c>
      <c r="M40" s="22">
        <f>IF(OR($A40="",$B40="",$C40=""),"",'OddsRatio_working_3-way'!J39)</f>
        <v>5.0440881312825212</v>
      </c>
      <c r="N40" s="23">
        <f t="shared" si="16"/>
        <v>55.777122939172806</v>
      </c>
      <c r="O40" s="24">
        <f t="shared" si="17"/>
        <v>24.220835023213997</v>
      </c>
      <c r="P40" s="24">
        <f t="shared" si="18"/>
        <v>20.002042037613201</v>
      </c>
      <c r="Q40" t="s">
        <v>161</v>
      </c>
      <c r="R40" t="s">
        <v>162</v>
      </c>
      <c r="S40" s="48" t="s">
        <v>305</v>
      </c>
      <c r="T40" s="35">
        <v>100</v>
      </c>
      <c r="U40" s="35">
        <f t="shared" si="19"/>
        <v>43.820224719101127</v>
      </c>
      <c r="V40" s="35">
        <f t="shared" si="20"/>
        <v>73.958333333333343</v>
      </c>
      <c r="W40" s="35">
        <f t="shared" si="21"/>
        <v>79.959919839679344</v>
      </c>
      <c r="X40" s="35">
        <f t="shared" si="22"/>
        <v>46.081746826987306</v>
      </c>
      <c r="Y40" s="35">
        <f t="shared" si="23"/>
        <v>76.219855441219522</v>
      </c>
      <c r="Z40" s="35">
        <f t="shared" si="24"/>
        <v>82.221441947565552</v>
      </c>
      <c r="AA40" s="35">
        <f t="shared" si="25"/>
        <v>-2.2615221078861794</v>
      </c>
      <c r="AB40" s="35">
        <f t="shared" si="26"/>
        <v>-2.2615221078861794</v>
      </c>
      <c r="AC40" s="35">
        <f t="shared" si="27"/>
        <v>-2.2615221078862078</v>
      </c>
      <c r="AF40">
        <v>1.78</v>
      </c>
      <c r="AG40">
        <v>2.14</v>
      </c>
      <c r="AJ40" t="s">
        <v>314</v>
      </c>
    </row>
    <row r="41" spans="1:36" s="35" customFormat="1" ht="15" x14ac:dyDescent="0.25">
      <c r="A41">
        <v>1.78</v>
      </c>
      <c r="B41">
        <v>3.84</v>
      </c>
      <c r="C41">
        <v>4.99</v>
      </c>
      <c r="D41" s="20">
        <f t="shared" si="3"/>
        <v>2.2615221078861936E-2</v>
      </c>
      <c r="E41" s="17">
        <f>IF(OR($A41="",$B41="",$C41=""),"",A41*'MPTO_working_3-way'!$I40)</f>
        <v>1.8202550935203743</v>
      </c>
      <c r="F41" s="21">
        <f>IF(OR($A41="",$B41="",$C41=""),"",B41*'MPTO_working_3-way'!$I40)</f>
        <v>3.9268424489428297</v>
      </c>
      <c r="G41" s="22">
        <f>IF(OR($A41="",$B41="",$C41=""),"",C41*'MPTO_working_3-way'!$I40)</f>
        <v>5.1028499531835214</v>
      </c>
      <c r="H41" s="17">
        <f>IF(OR($A41="",$B41="",$C41=""),"",'MPTO_working_3-way'!E40)</f>
        <v>1.8042095412714108</v>
      </c>
      <c r="I41" s="21">
        <f>IF(OR($A41="",$B41="",$C41=""),"",'MPTO_working_3-way'!F40)</f>
        <v>3.9544720112441052</v>
      </c>
      <c r="J41" s="22">
        <f>IF(OR($A41="",$B41="",$C41=""),"",'MPTO_working_3-way'!G40)</f>
        <v>5.1850439905285484</v>
      </c>
      <c r="K41" s="17">
        <f>IF(OR($A41="",$B41="",$C41=""),"",'OddsRatio_working_3-way'!H40)</f>
        <v>1.8101662006625123</v>
      </c>
      <c r="L41" s="21">
        <f>IF(OR($A41="",$B41="",$C41=""),"",'OddsRatio_working_3-way'!I40)</f>
        <v>3.9498359101045328</v>
      </c>
      <c r="M41" s="22">
        <f>IF(OR($A41="",$B41="",$C41=""),"",'OddsRatio_working_3-way'!J40)</f>
        <v>5.1443117187736211</v>
      </c>
      <c r="N41" s="23">
        <f t="shared" si="16"/>
        <v>54.937354855357093</v>
      </c>
      <c r="O41" s="24">
        <f t="shared" si="17"/>
        <v>25.465753031910314</v>
      </c>
      <c r="P41" s="24">
        <f t="shared" si="18"/>
        <v>19.596892112732586</v>
      </c>
      <c r="Q41" t="s">
        <v>163</v>
      </c>
      <c r="R41" t="s">
        <v>164</v>
      </c>
      <c r="S41" s="48" t="s">
        <v>305</v>
      </c>
      <c r="T41" s="35">
        <v>100</v>
      </c>
      <c r="U41" s="35">
        <f t="shared" si="19"/>
        <v>82.638888888888886</v>
      </c>
      <c r="V41" s="35">
        <f t="shared" si="20"/>
        <v>77.678571428571431</v>
      </c>
      <c r="W41" s="35">
        <f t="shared" si="21"/>
        <v>37.106918238993707</v>
      </c>
      <c r="X41" s="35">
        <f t="shared" si="22"/>
        <v>85.214510332434855</v>
      </c>
      <c r="Y41" s="35">
        <f t="shared" si="23"/>
        <v>80.254192872117386</v>
      </c>
      <c r="Z41" s="35">
        <f t="shared" si="24"/>
        <v>39.682539682539684</v>
      </c>
      <c r="AA41" s="35">
        <f t="shared" si="25"/>
        <v>-2.5756214435459697</v>
      </c>
      <c r="AB41" s="35">
        <f t="shared" si="26"/>
        <v>-2.5756214435459555</v>
      </c>
      <c r="AC41" s="35">
        <f t="shared" si="27"/>
        <v>-2.5756214435459768</v>
      </c>
      <c r="AD41" s="36"/>
      <c r="AE41" s="36"/>
      <c r="AF41">
        <v>2.0099999999999998</v>
      </c>
      <c r="AG41">
        <v>1.9</v>
      </c>
      <c r="AH41" s="36"/>
      <c r="AI41" s="36"/>
      <c r="AJ41" t="s">
        <v>314</v>
      </c>
    </row>
    <row r="42" spans="1:36" ht="15" x14ac:dyDescent="0.25">
      <c r="A42">
        <v>5.76</v>
      </c>
      <c r="B42">
        <v>4.4800000000000004</v>
      </c>
      <c r="C42">
        <v>1.59</v>
      </c>
      <c r="D42" s="20">
        <f t="shared" si="3"/>
        <v>2.5756214435459723E-2</v>
      </c>
      <c r="E42" s="17">
        <f>IF(OR($A42="",$B42="",$C42=""),"",A42*'MPTO_working_3-way'!$I41)</f>
        <v>5.9083557951482479</v>
      </c>
      <c r="F42" s="21">
        <f>IF(OR($A42="",$B42="",$C42=""),"",B42*'MPTO_working_3-way'!$I41)</f>
        <v>4.5953878406708597</v>
      </c>
      <c r="G42" s="22">
        <f>IF(OR($A42="",$B42="",$C42=""),"",C42*'MPTO_working_3-way'!$I41)</f>
        <v>1.6309523809523809</v>
      </c>
      <c r="H42" s="17">
        <f>IF(OR($A42="",$B42="",$C42=""),"",'MPTO_working_3-way'!E41)</f>
        <v>6.0596619910015512</v>
      </c>
      <c r="I42" s="21">
        <f>IF(OR($A42="",$B42="",$C42=""),"",'MPTO_working_3-way'!F41)</f>
        <v>4.6592052094537637</v>
      </c>
      <c r="J42" s="22">
        <f>IF(OR($A42="",$B42="",$C42=""),"",'MPTO_working_3-way'!G41)</f>
        <v>1.6120051496620535</v>
      </c>
      <c r="K42" s="17">
        <f>IF(OR($A42="",$B42="",$C42=""),"",'OddsRatio_working_3-way'!H41)</f>
        <v>5.9894225456356525</v>
      </c>
      <c r="L42" s="21">
        <f>IF(OR($A42="",$B42="",$C42=""),"",'OddsRatio_working_3-way'!I41)</f>
        <v>4.6477290879857289</v>
      </c>
      <c r="M42" s="22">
        <f>IF(OR($A42="",$B42="",$C42=""),"",'OddsRatio_working_3-way'!J41)</f>
        <v>1.6184368281355115</v>
      </c>
      <c r="N42" s="23">
        <f t="shared" si="16"/>
        <v>16.925182481751825</v>
      </c>
      <c r="O42" s="24">
        <f t="shared" si="17"/>
        <v>21.76094890510949</v>
      </c>
      <c r="P42" s="24">
        <f t="shared" si="18"/>
        <v>61.313868613138688</v>
      </c>
      <c r="Q42" t="s">
        <v>165</v>
      </c>
      <c r="R42" t="s">
        <v>166</v>
      </c>
      <c r="S42" s="48" t="s">
        <v>305</v>
      </c>
      <c r="T42" s="35">
        <v>100</v>
      </c>
      <c r="U42" s="35">
        <f t="shared" si="19"/>
        <v>59.839357429718881</v>
      </c>
      <c r="V42" s="35">
        <f t="shared" si="20"/>
        <v>72.451790633608823</v>
      </c>
      <c r="W42" s="35">
        <f t="shared" si="21"/>
        <v>65.03496503496504</v>
      </c>
      <c r="X42" s="35">
        <f t="shared" si="22"/>
        <v>62.513244331426151</v>
      </c>
      <c r="Y42" s="35">
        <f t="shared" si="23"/>
        <v>75.1256775353161</v>
      </c>
      <c r="Z42" s="35">
        <f t="shared" si="24"/>
        <v>67.708851936672303</v>
      </c>
      <c r="AA42" s="35">
        <f t="shared" si="25"/>
        <v>-2.6738869017072702</v>
      </c>
      <c r="AB42" s="35">
        <f t="shared" si="26"/>
        <v>-2.6738869017072773</v>
      </c>
      <c r="AC42" s="35">
        <f t="shared" si="27"/>
        <v>-2.6738869017072631</v>
      </c>
      <c r="AF42">
        <v>1.69</v>
      </c>
      <c r="AG42">
        <v>2.29</v>
      </c>
      <c r="AJ42" t="s">
        <v>314</v>
      </c>
    </row>
    <row r="43" spans="1:36" ht="15" x14ac:dyDescent="0.25">
      <c r="A43">
        <v>2.4900000000000002</v>
      </c>
      <c r="B43">
        <v>3.63</v>
      </c>
      <c r="C43">
        <v>2.86</v>
      </c>
      <c r="D43" s="20">
        <f t="shared" si="3"/>
        <v>2.6738869017072897E-2</v>
      </c>
      <c r="E43" s="17">
        <f>IF(OR($A43="",$B43="",$C43=""),"",A43*'MPTO_working_3-way'!$I42)</f>
        <v>2.5565797838525119</v>
      </c>
      <c r="F43" s="21">
        <f>IF(OR($A43="",$B43="",$C43=""),"",B43*'MPTO_working_3-way'!$I42)</f>
        <v>3.7270620945319743</v>
      </c>
      <c r="G43" s="22">
        <f>IF(OR($A43="",$B43="",$C43=""),"",C43*'MPTO_working_3-way'!$I42)</f>
        <v>2.9364731653888283</v>
      </c>
      <c r="H43" s="17">
        <f>IF(OR($A43="",$B43="",$C43=""),"",'MPTO_working_3-way'!E42)</f>
        <v>2.5465154834892636</v>
      </c>
      <c r="I43" s="21">
        <f>IF(OR($A43="",$B43="",$C43=""),"",'MPTO_working_3-way'!F42)</f>
        <v>3.7513720081602169</v>
      </c>
      <c r="J43" s="22">
        <f>IF(OR($A43="",$B43="",$C43=""),"",'MPTO_working_3-way'!G42)</f>
        <v>2.9348114402175955</v>
      </c>
      <c r="K43" s="17">
        <f>IF(OR($A43="",$B43="",$C43=""),"",'OddsRatio_working_3-way'!H42)</f>
        <v>2.5513101541467336</v>
      </c>
      <c r="L43" s="21">
        <f>IF(OR($A43="",$B43="",$C43=""),"",'OddsRatio_working_3-way'!I42)</f>
        <v>3.7382185942321526</v>
      </c>
      <c r="M43" s="22">
        <f>IF(OR($A43="",$B43="",$C43=""),"",'OddsRatio_working_3-way'!J42)</f>
        <v>2.9365348232972646</v>
      </c>
      <c r="N43" s="23">
        <f t="shared" si="16"/>
        <v>39.114758174810383</v>
      </c>
      <c r="O43" s="24">
        <f t="shared" si="17"/>
        <v>26.830784533134398</v>
      </c>
      <c r="P43" s="24">
        <f t="shared" si="18"/>
        <v>34.054457292055204</v>
      </c>
      <c r="Q43" t="s">
        <v>167</v>
      </c>
      <c r="R43" t="s">
        <v>168</v>
      </c>
      <c r="S43" s="48" t="s">
        <v>305</v>
      </c>
      <c r="T43" s="35">
        <v>100</v>
      </c>
      <c r="U43" s="35">
        <f t="shared" si="19"/>
        <v>35.064935064935064</v>
      </c>
      <c r="V43" s="35">
        <f t="shared" si="20"/>
        <v>77.777777777777771</v>
      </c>
      <c r="W43" s="35">
        <f t="shared" si="21"/>
        <v>83.896940418679549</v>
      </c>
      <c r="X43" s="35">
        <f t="shared" si="22"/>
        <v>38.325281803542673</v>
      </c>
      <c r="Y43" s="35">
        <f t="shared" si="23"/>
        <v>81.038124516385395</v>
      </c>
      <c r="Z43" s="35">
        <f t="shared" si="24"/>
        <v>87.157287157287158</v>
      </c>
      <c r="AA43" s="35">
        <f t="shared" si="25"/>
        <v>-3.260346738607609</v>
      </c>
      <c r="AB43" s="35">
        <f t="shared" si="26"/>
        <v>-3.2603467386076233</v>
      </c>
      <c r="AC43" s="35">
        <f t="shared" si="27"/>
        <v>-3.260346738607609</v>
      </c>
      <c r="AF43">
        <v>1.79</v>
      </c>
      <c r="AG43">
        <v>2.11</v>
      </c>
      <c r="AJ43" t="s">
        <v>309</v>
      </c>
    </row>
    <row r="44" spans="1:36" ht="15" x14ac:dyDescent="0.25">
      <c r="A44">
        <v>1.54</v>
      </c>
      <c r="B44">
        <v>4.5</v>
      </c>
      <c r="C44">
        <v>6.21</v>
      </c>
      <c r="D44" s="20">
        <f t="shared" si="3"/>
        <v>3.2603467386076002E-2</v>
      </c>
      <c r="E44" s="17">
        <f>IF(OR($A44="",$B44="",$C44=""),"",A44*'MPTO_working_3-way'!$I43)</f>
        <v>1.5902093397745571</v>
      </c>
      <c r="F44" s="21">
        <f>IF(OR($A44="",$B44="",$C44=""),"",B44*'MPTO_working_3-way'!$I43)</f>
        <v>4.6467156032373422</v>
      </c>
      <c r="G44" s="22">
        <f>IF(OR($A44="",$B44="",$C44=""),"",C44*'MPTO_working_3-way'!$I43)</f>
        <v>6.4124675324675318</v>
      </c>
      <c r="H44" s="17">
        <f>IF(OR($A44="",$B44="",$C44=""),"",'MPTO_working_3-way'!E43)</f>
        <v>1.5662128375058686</v>
      </c>
      <c r="I44" s="21">
        <f>IF(OR($A44="",$B44="",$C44=""),"",'MPTO_working_3-way'!F43)</f>
        <v>4.73138955770309</v>
      </c>
      <c r="J44" s="22">
        <f>IF(OR($A44="",$B44="",$C44=""),"",'MPTO_working_3-way'!G43)</f>
        <v>6.6594401374123748</v>
      </c>
      <c r="K44" s="17">
        <f>IF(OR($A44="",$B44="",$C44=""),"",'OddsRatio_working_3-way'!H43)</f>
        <v>1.5741335783320896</v>
      </c>
      <c r="L44" s="21">
        <f>IF(OR($A44="",$B44="",$C44=""),"",'OddsRatio_working_3-way'!I43)</f>
        <v>4.721236155856138</v>
      </c>
      <c r="M44" s="22">
        <f>IF(OR($A44="",$B44="",$C44=""),"",'OddsRatio_working_3-way'!J43)</f>
        <v>6.5393258205744216</v>
      </c>
      <c r="N44" s="23">
        <f t="shared" si="16"/>
        <v>62.884802333117307</v>
      </c>
      <c r="O44" s="24">
        <f t="shared" si="17"/>
        <v>21.520576798444587</v>
      </c>
      <c r="P44" s="24">
        <f t="shared" si="18"/>
        <v>15.594620868438108</v>
      </c>
      <c r="Q44" t="s">
        <v>169</v>
      </c>
      <c r="R44" t="s">
        <v>170</v>
      </c>
      <c r="S44" s="48" t="s">
        <v>305</v>
      </c>
      <c r="T44" s="35">
        <v>100</v>
      </c>
      <c r="U44" s="35">
        <f t="shared" si="19"/>
        <v>62.406015037593981</v>
      </c>
      <c r="V44" s="35">
        <f t="shared" si="20"/>
        <v>71.910112359550567</v>
      </c>
      <c r="W44" s="35">
        <f t="shared" si="21"/>
        <v>62.962962962962962</v>
      </c>
      <c r="X44" s="35">
        <f t="shared" si="22"/>
        <v>65.126924677486471</v>
      </c>
      <c r="Y44" s="35">
        <f t="shared" si="23"/>
        <v>74.63102199944305</v>
      </c>
      <c r="Z44" s="35">
        <f t="shared" si="24"/>
        <v>65.683872602855459</v>
      </c>
      <c r="AA44" s="35">
        <f t="shared" si="25"/>
        <v>-2.7209096398924899</v>
      </c>
      <c r="AB44" s="35">
        <f t="shared" si="26"/>
        <v>-2.7209096398924828</v>
      </c>
      <c r="AC44" s="35">
        <f t="shared" si="27"/>
        <v>-2.720909639892497</v>
      </c>
      <c r="AF44">
        <v>1.64</v>
      </c>
      <c r="AG44">
        <v>2.36</v>
      </c>
      <c r="AJ44" t="s">
        <v>309</v>
      </c>
    </row>
    <row r="45" spans="1:36" ht="15" x14ac:dyDescent="0.25">
      <c r="A45">
        <v>2.66</v>
      </c>
      <c r="B45">
        <v>3.56</v>
      </c>
      <c r="C45">
        <v>2.7</v>
      </c>
      <c r="D45" s="20">
        <f t="shared" si="3"/>
        <v>2.7209096398924881E-2</v>
      </c>
      <c r="E45" s="17">
        <f>IF(OR($A45="",$B45="",$C45=""),"",A45*'MPTO_working_3-way'!$I44)</f>
        <v>2.7323761964211402</v>
      </c>
      <c r="F45" s="21">
        <f>IF(OR($A45="",$B45="",$C45=""),"",B45*'MPTO_working_3-way'!$I44)</f>
        <v>3.6568643831801726</v>
      </c>
      <c r="G45" s="22">
        <f>IF(OR($A45="",$B45="",$C45=""),"",C45*'MPTO_working_3-way'!$I44)</f>
        <v>2.7734645602770973</v>
      </c>
      <c r="H45" s="17">
        <f>IF(OR($A45="",$B45="",$C45=""),"",'MPTO_working_3-way'!E44)</f>
        <v>2.725760048215514</v>
      </c>
      <c r="I45" s="21">
        <f>IF(OR($A45="",$B45="",$C45=""),"",'MPTO_working_3-way'!F44)</f>
        <v>3.6787809491652883</v>
      </c>
      <c r="J45" s="22">
        <f>IF(OR($A45="",$B45="",$C45=""),"",'MPTO_working_3-way'!G44)</f>
        <v>2.7677778611718931</v>
      </c>
      <c r="K45" s="17">
        <f>IF(OR($A45="",$B45="",$C45=""),"",'OddsRatio_working_3-way'!H44)</f>
        <v>2.7292758426955914</v>
      </c>
      <c r="L45" s="21">
        <f>IF(OR($A45="",$B45="",$C45=""),"",'OddsRatio_working_3-way'!I44)</f>
        <v>3.6668350345185026</v>
      </c>
      <c r="M45" s="22">
        <f>IF(OR($A45="",$B45="",$C45=""),"",'OddsRatio_working_3-way'!J44)</f>
        <v>2.770945140109943</v>
      </c>
      <c r="N45" s="23">
        <f t="shared" si="16"/>
        <v>36.598181513577728</v>
      </c>
      <c r="O45" s="24">
        <f t="shared" si="17"/>
        <v>27.345832254527181</v>
      </c>
      <c r="P45" s="24">
        <f t="shared" si="18"/>
        <v>36.055986231895091</v>
      </c>
      <c r="Q45" t="s">
        <v>171</v>
      </c>
      <c r="R45" t="s">
        <v>172</v>
      </c>
      <c r="S45" s="48" t="s">
        <v>305</v>
      </c>
      <c r="T45" s="35">
        <v>100</v>
      </c>
      <c r="U45" s="35">
        <f t="shared" si="19"/>
        <v>18.699186991869919</v>
      </c>
      <c r="V45" s="35">
        <f t="shared" si="20"/>
        <v>84.871406959152793</v>
      </c>
      <c r="W45" s="35">
        <f t="shared" si="21"/>
        <v>92.912827781715094</v>
      </c>
      <c r="X45" s="35">
        <f t="shared" si="22"/>
        <v>22.215765259132102</v>
      </c>
      <c r="Y45" s="35">
        <f t="shared" si="23"/>
        <v>88.387985226414983</v>
      </c>
      <c r="Z45" s="35">
        <f t="shared" si="24"/>
        <v>96.42940604897727</v>
      </c>
      <c r="AA45" s="35">
        <f t="shared" si="25"/>
        <v>-3.516578267262183</v>
      </c>
      <c r="AB45" s="35">
        <f t="shared" si="26"/>
        <v>-3.5165782672621901</v>
      </c>
      <c r="AC45" s="35">
        <f t="shared" si="27"/>
        <v>-3.5165782672621759</v>
      </c>
      <c r="AF45">
        <v>1.81</v>
      </c>
      <c r="AG45">
        <v>2.09</v>
      </c>
      <c r="AJ45" t="s">
        <v>309</v>
      </c>
    </row>
    <row r="46" spans="1:36" s="35" customFormat="1" ht="15" x14ac:dyDescent="0.25">
      <c r="A46">
        <v>1.23</v>
      </c>
      <c r="B46">
        <v>6.61</v>
      </c>
      <c r="C46">
        <v>14.11</v>
      </c>
      <c r="D46" s="20">
        <f t="shared" si="3"/>
        <v>3.5165782672621715E-2</v>
      </c>
      <c r="E46" s="17">
        <f>IF(OR($A46="",$B46="",$C46=""),"",A46*'MPTO_working_3-way'!$I45)</f>
        <v>1.2732539126873248</v>
      </c>
      <c r="F46" s="21">
        <f>IF(OR($A46="",$B46="",$C46=""),"",B46*'MPTO_working_3-way'!$I45)</f>
        <v>6.8424458234660301</v>
      </c>
      <c r="G46" s="22">
        <f>IF(OR($A46="",$B46="",$C46=""),"",C46*'MPTO_working_3-way'!$I45)</f>
        <v>14.606189193510692</v>
      </c>
      <c r="H46" s="17">
        <f>IF(OR($A46="",$B46="",$C46=""),"",'MPTO_working_3-way'!E45)</f>
        <v>1.2479935344579298</v>
      </c>
      <c r="I46" s="21">
        <f>IF(OR($A46="",$B46="",$C46=""),"",'MPTO_working_3-way'!F45)</f>
        <v>7.1651713878406156</v>
      </c>
      <c r="J46" s="22">
        <f>IF(OR($A46="",$B46="",$C46=""),"",'MPTO_working_3-way'!G45)</f>
        <v>16.90622945243717</v>
      </c>
      <c r="K46" s="17">
        <f>IF(OR($A46="",$B46="",$C46=""),"",'OddsRatio_working_3-way'!H45)</f>
        <v>1.2547699879967851</v>
      </c>
      <c r="L46" s="21">
        <f>IF(OR($A46="",$B46="",$C46=""),"",'OddsRatio_working_3-way'!I45)</f>
        <v>7.21417231592158</v>
      </c>
      <c r="M46" s="22">
        <f>IF(OR($A46="",$B46="",$C46=""),"",'OddsRatio_working_3-way'!J45)</f>
        <v>15.521889315816741</v>
      </c>
      <c r="N46" s="23">
        <f t="shared" si="16"/>
        <v>78.538930062221752</v>
      </c>
      <c r="O46" s="24">
        <f t="shared" si="17"/>
        <v>14.614657182531429</v>
      </c>
      <c r="P46" s="24">
        <f t="shared" si="18"/>
        <v>6.8464127552468295</v>
      </c>
      <c r="Q46" t="s">
        <v>173</v>
      </c>
      <c r="R46" t="s">
        <v>174</v>
      </c>
      <c r="S46" s="48" t="s">
        <v>305</v>
      </c>
      <c r="T46" s="35">
        <v>100</v>
      </c>
      <c r="U46" s="35">
        <f t="shared" si="19"/>
        <v>57.627118644067799</v>
      </c>
      <c r="V46" s="35">
        <f t="shared" si="20"/>
        <v>69.6048632218845</v>
      </c>
      <c r="W46" s="35">
        <f t="shared" si="21"/>
        <v>69.969969969969966</v>
      </c>
      <c r="X46" s="35">
        <f t="shared" si="22"/>
        <v>60.425166808145534</v>
      </c>
      <c r="Y46" s="35">
        <f t="shared" si="23"/>
        <v>72.402911385962241</v>
      </c>
      <c r="Z46" s="35">
        <f t="shared" si="24"/>
        <v>72.768018134047708</v>
      </c>
      <c r="AA46" s="35">
        <f t="shared" si="25"/>
        <v>-2.7980481640777342</v>
      </c>
      <c r="AB46" s="35">
        <f t="shared" si="26"/>
        <v>-2.7980481640777413</v>
      </c>
      <c r="AC46" s="35">
        <f t="shared" si="27"/>
        <v>-2.7980481640777413</v>
      </c>
      <c r="AD46" s="36"/>
      <c r="AE46" s="36"/>
      <c r="AF46">
        <v>1.5</v>
      </c>
      <c r="AG46">
        <v>2.65</v>
      </c>
      <c r="AH46" s="36"/>
      <c r="AI46" s="36"/>
      <c r="AJ46" t="s">
        <v>309</v>
      </c>
    </row>
    <row r="47" spans="1:36" ht="15" x14ac:dyDescent="0.25">
      <c r="A47">
        <v>2.36</v>
      </c>
      <c r="B47">
        <v>3.29</v>
      </c>
      <c r="C47">
        <v>3.33</v>
      </c>
      <c r="D47" s="20">
        <f t="shared" si="3"/>
        <v>2.7980481640777377E-2</v>
      </c>
      <c r="E47" s="17">
        <f>IF(OR($A47="",$B47="",$C47=""),"",A47*'MPTO_working_3-way'!$I46)</f>
        <v>2.4260339366722343</v>
      </c>
      <c r="F47" s="21">
        <f>IF(OR($A47="",$B47="",$C47=""),"",B47*'MPTO_working_3-way'!$I46)</f>
        <v>3.3820557845981578</v>
      </c>
      <c r="G47" s="22">
        <f>IF(OR($A47="",$B47="",$C47=""),"",C47*'MPTO_working_3-way'!$I46)</f>
        <v>3.4231750038637889</v>
      </c>
      <c r="H47" s="17">
        <f>IF(OR($A47="",$B47="",$C47=""),"",'MPTO_working_3-way'!E46)</f>
        <v>2.41311584632636</v>
      </c>
      <c r="I47" s="21">
        <f>IF(OR($A47="",$B47="",$C47=""),"",'MPTO_working_3-way'!F46)</f>
        <v>3.3941503924744607</v>
      </c>
      <c r="J47" s="22">
        <f>IF(OR($A47="",$B47="",$C47=""),"",'MPTO_working_3-way'!G46)</f>
        <v>3.4367394023647231</v>
      </c>
      <c r="K47" s="17">
        <f>IF(OR($A47="",$B47="",$C47=""),"",'OddsRatio_working_3-way'!H46)</f>
        <v>2.4187614005206632</v>
      </c>
      <c r="L47" s="21">
        <f>IF(OR($A47="",$B47="",$C47=""),"",'OddsRatio_working_3-way'!I46)</f>
        <v>3.3889438288178817</v>
      </c>
      <c r="M47" s="22">
        <f>IF(OR($A47="",$B47="",$C47=""),"",'OddsRatio_working_3-way'!J46)</f>
        <v>3.430672105303783</v>
      </c>
      <c r="N47" s="23">
        <f t="shared" si="16"/>
        <v>41.219538807098864</v>
      </c>
      <c r="O47" s="24">
        <f t="shared" si="17"/>
        <v>29.567815071353586</v>
      </c>
      <c r="P47" s="24">
        <f t="shared" si="18"/>
        <v>29.212646121547543</v>
      </c>
      <c r="Q47" t="s">
        <v>175</v>
      </c>
      <c r="R47" t="s">
        <v>176</v>
      </c>
      <c r="S47" s="48" t="s">
        <v>305</v>
      </c>
      <c r="T47" s="35">
        <v>100</v>
      </c>
      <c r="U47" s="35">
        <f t="shared" si="19"/>
        <v>51.456310679611654</v>
      </c>
      <c r="V47" s="35">
        <f t="shared" si="20"/>
        <v>69.78851963746223</v>
      </c>
      <c r="W47" s="35">
        <f t="shared" si="21"/>
        <v>75.786924939467312</v>
      </c>
      <c r="X47" s="35">
        <f t="shared" si="22"/>
        <v>54.424555423070451</v>
      </c>
      <c r="Y47" s="35">
        <f t="shared" si="23"/>
        <v>72.756764380921041</v>
      </c>
      <c r="Z47" s="35">
        <f t="shared" si="24"/>
        <v>78.755169682926109</v>
      </c>
      <c r="AA47" s="35">
        <f t="shared" si="25"/>
        <v>-2.9682447434587971</v>
      </c>
      <c r="AB47" s="35">
        <f t="shared" si="26"/>
        <v>-2.9682447434588113</v>
      </c>
      <c r="AC47" s="35">
        <f t="shared" si="27"/>
        <v>-2.9682447434587971</v>
      </c>
      <c r="AF47">
        <v>2.13</v>
      </c>
      <c r="AG47">
        <v>1.77</v>
      </c>
      <c r="AJ47" t="s">
        <v>310</v>
      </c>
    </row>
    <row r="48" spans="1:36" ht="15" x14ac:dyDescent="0.25">
      <c r="A48">
        <v>2.06</v>
      </c>
      <c r="B48">
        <v>3.31</v>
      </c>
      <c r="C48">
        <v>4.13</v>
      </c>
      <c r="D48" s="20">
        <f t="shared" si="3"/>
        <v>2.9682447434588033E-2</v>
      </c>
      <c r="E48" s="17">
        <f>IF(OR($A48="",$B48="",$C48=""),"",A48*'MPTO_working_3-way'!$I47)</f>
        <v>2.1211458417152516</v>
      </c>
      <c r="F48" s="21">
        <f>IF(OR($A48="",$B48="",$C48=""),"",B48*'MPTO_working_3-way'!$I47)</f>
        <v>3.4082489010084864</v>
      </c>
      <c r="G48" s="22">
        <f>IF(OR($A48="",$B48="",$C48=""),"",C48*'MPTO_working_3-way'!$I47)</f>
        <v>4.2525885079048482</v>
      </c>
      <c r="H48" s="17">
        <f>IF(OR($A48="",$B48="",$C48=""),"",'MPTO_working_3-way'!E47)</f>
        <v>2.1028603895087241</v>
      </c>
      <c r="I48" s="21">
        <f>IF(OR($A48="",$B48="",$C48=""),"",'MPTO_working_3-way'!F47)</f>
        <v>3.4220715909959032</v>
      </c>
      <c r="J48" s="22">
        <f>IF(OR($A48="",$B48="",$C48=""),"",'MPTO_working_3-way'!G47)</f>
        <v>4.3059534703457993</v>
      </c>
      <c r="K48" s="17">
        <f>IF(OR($A48="",$B48="",$C48=""),"",'OddsRatio_working_3-way'!H47)</f>
        <v>2.1103385278560336</v>
      </c>
      <c r="L48" s="21">
        <f>IF(OR($A48="",$B48="",$C48=""),"",'OddsRatio_working_3-way'!I47)</f>
        <v>3.4196999993843749</v>
      </c>
      <c r="M48" s="22">
        <f>IF(OR($A48="",$B48="",$C48=""),"",'OddsRatio_working_3-way'!J47)</f>
        <v>4.2786411247069669</v>
      </c>
      <c r="N48" s="23">
        <f t="shared" si="16"/>
        <v>47.144330216886743</v>
      </c>
      <c r="O48" s="24">
        <f t="shared" si="17"/>
        <v>29.340580134980875</v>
      </c>
      <c r="P48" s="24">
        <f t="shared" si="18"/>
        <v>23.515089648132374</v>
      </c>
      <c r="Q48" t="s">
        <v>177</v>
      </c>
      <c r="R48" t="s">
        <v>178</v>
      </c>
      <c r="S48" s="48" t="s">
        <v>305</v>
      </c>
      <c r="T48" s="35">
        <v>100</v>
      </c>
      <c r="U48" s="35">
        <f t="shared" si="19"/>
        <v>89.572471324296146</v>
      </c>
      <c r="V48" s="35">
        <f t="shared" si="20"/>
        <v>78.494623655913983</v>
      </c>
      <c r="W48" s="35">
        <f t="shared" si="21"/>
        <v>28.571428571428573</v>
      </c>
      <c r="X48" s="35">
        <f t="shared" si="22"/>
        <v>92.933947772657447</v>
      </c>
      <c r="Y48" s="35">
        <f t="shared" si="23"/>
        <v>81.856100104275285</v>
      </c>
      <c r="Z48" s="35">
        <f t="shared" si="24"/>
        <v>31.932905019789875</v>
      </c>
      <c r="AA48" s="35">
        <f t="shared" si="25"/>
        <v>-3.3614764483613015</v>
      </c>
      <c r="AB48" s="35">
        <f t="shared" si="26"/>
        <v>-3.3614764483613015</v>
      </c>
      <c r="AC48" s="35">
        <f t="shared" si="27"/>
        <v>-3.3614764483613015</v>
      </c>
      <c r="AF48">
        <v>2.4</v>
      </c>
      <c r="AG48">
        <v>1.62</v>
      </c>
      <c r="AJ48" t="s">
        <v>310</v>
      </c>
    </row>
    <row r="49" spans="1:36" ht="15" x14ac:dyDescent="0.25">
      <c r="A49">
        <v>9.59</v>
      </c>
      <c r="B49">
        <v>4.6500000000000004</v>
      </c>
      <c r="C49">
        <v>1.4</v>
      </c>
      <c r="D49" s="20">
        <f t="shared" si="3"/>
        <v>3.3614764483613113E-2</v>
      </c>
      <c r="E49" s="17">
        <f>IF(OR($A49="",$B49="",$C49=""),"",A49*'MPTO_working_3-way'!$I48)</f>
        <v>9.9123655913978492</v>
      </c>
      <c r="F49" s="21">
        <f>IF(OR($A49="",$B49="",$C49=""),"",B49*'MPTO_working_3-way'!$I48)</f>
        <v>4.8063086548488014</v>
      </c>
      <c r="G49" s="22">
        <f>IF(OR($A49="",$B49="",$C49=""),"",C49*'MPTO_working_3-way'!$I48)</f>
        <v>1.4470606702770583</v>
      </c>
      <c r="H49" s="17">
        <f>IF(OR($A49="",$B49="",$C49=""),"",'MPTO_working_3-way'!E48)</f>
        <v>10.744558669986347</v>
      </c>
      <c r="I49" s="21">
        <f>IF(OR($A49="",$B49="",$C49=""),"",'MPTO_working_3-way'!F48)</f>
        <v>4.9055956877268905</v>
      </c>
      <c r="J49" s="22">
        <f>IF(OR($A49="",$B49="",$C49=""),"",'MPTO_working_3-way'!G48)</f>
        <v>1.4223116464753316</v>
      </c>
      <c r="K49" s="17">
        <f>IF(OR($A49="",$B49="",$C49=""),"",'OddsRatio_working_3-way'!H48)</f>
        <v>10.236438022149505</v>
      </c>
      <c r="L49" s="21">
        <f>IF(OR($A49="",$B49="",$C49=""),"",'OddsRatio_working_3-way'!I48)</f>
        <v>4.9246797183755175</v>
      </c>
      <c r="M49" s="22">
        <f>IF(OR($A49="",$B49="",$C49=""),"",'OddsRatio_working_3-way'!J48)</f>
        <v>1.4301018869452622</v>
      </c>
      <c r="N49" s="23">
        <f t="shared" si="16"/>
        <v>10.088409177198026</v>
      </c>
      <c r="O49" s="24">
        <f t="shared" si="17"/>
        <v>20.805987958995495</v>
      </c>
      <c r="P49" s="24">
        <f t="shared" si="18"/>
        <v>69.105602863806482</v>
      </c>
      <c r="Q49" t="s">
        <v>179</v>
      </c>
      <c r="R49" t="s">
        <v>180</v>
      </c>
      <c r="S49" s="48" t="s">
        <v>305</v>
      </c>
      <c r="T49" s="35">
        <v>100</v>
      </c>
      <c r="U49" s="35">
        <f t="shared" si="19"/>
        <v>42.528735632183903</v>
      </c>
      <c r="V49" s="35">
        <f t="shared" si="20"/>
        <v>73.958333333333343</v>
      </c>
      <c r="W49" s="35">
        <f t="shared" si="21"/>
        <v>80.582524271844662</v>
      </c>
      <c r="X49" s="35">
        <f t="shared" si="22"/>
        <v>45.459142394822003</v>
      </c>
      <c r="Y49" s="35">
        <f t="shared" si="23"/>
        <v>76.888740095971428</v>
      </c>
      <c r="Z49" s="35">
        <f t="shared" si="24"/>
        <v>83.512931034482762</v>
      </c>
      <c r="AA49" s="35">
        <f t="shared" si="25"/>
        <v>-2.9304067626380998</v>
      </c>
      <c r="AB49" s="35">
        <f t="shared" si="26"/>
        <v>-2.9304067626380856</v>
      </c>
      <c r="AC49" s="35">
        <f t="shared" si="27"/>
        <v>-2.9304067626380998</v>
      </c>
      <c r="AF49">
        <v>1.91</v>
      </c>
      <c r="AG49">
        <v>1.98</v>
      </c>
      <c r="AJ49" t="s">
        <v>310</v>
      </c>
    </row>
    <row r="50" spans="1:36" ht="15" x14ac:dyDescent="0.25">
      <c r="A50">
        <v>1.74</v>
      </c>
      <c r="B50">
        <v>3.84</v>
      </c>
      <c r="C50">
        <v>5.15</v>
      </c>
      <c r="D50" s="20">
        <f t="shared" si="3"/>
        <v>2.9304067626380936E-2</v>
      </c>
      <c r="E50" s="17">
        <f>IF(OR($A50="",$B50="",$C50=""),"",A50*'MPTO_working_3-way'!$I49)</f>
        <v>1.7909890776699029</v>
      </c>
      <c r="F50" s="21">
        <f>IF(OR($A50="",$B50="",$C50=""),"",B50*'MPTO_working_3-way'!$I49)</f>
        <v>3.9525276196853025</v>
      </c>
      <c r="G50" s="22">
        <f>IF(OR($A50="",$B50="",$C50=""),"",C50*'MPTO_working_3-way'!$I49)</f>
        <v>5.3009159482758621</v>
      </c>
      <c r="H50" s="17">
        <f>IF(OR($A50="",$B50="",$C50=""),"",'MPTO_working_3-way'!E49)</f>
        <v>1.7700850005246944</v>
      </c>
      <c r="I50" s="21">
        <f>IF(OR($A50="",$B50="",$C50=""),"",'MPTO_working_3-way'!F49)</f>
        <v>3.9896485516320221</v>
      </c>
      <c r="J50" s="22">
        <f>IF(OR($A50="",$B50="",$C50=""),"",'MPTO_working_3-way'!G49)</f>
        <v>5.4227954386429396</v>
      </c>
      <c r="K50" s="17">
        <f>IF(OR($A50="",$B50="",$C50=""),"",'OddsRatio_working_3-way'!H49)</f>
        <v>1.7777038987319902</v>
      </c>
      <c r="L50" s="21">
        <f>IF(OR($A50="",$B50="",$C50=""),"",'OddsRatio_working_3-way'!I49)</f>
        <v>3.9847014491876358</v>
      </c>
      <c r="M50" s="22">
        <f>IF(OR($A50="",$B50="",$C50=""),"",'OddsRatio_working_3-way'!J49)</f>
        <v>5.3614475401861581</v>
      </c>
      <c r="N50" s="23">
        <f t="shared" si="16"/>
        <v>55.83506970913588</v>
      </c>
      <c r="O50" s="24">
        <f t="shared" si="17"/>
        <v>25.300265961952196</v>
      </c>
      <c r="P50" s="24">
        <f t="shared" si="18"/>
        <v>18.864664328911928</v>
      </c>
      <c r="Q50" t="s">
        <v>181</v>
      </c>
      <c r="R50" t="s">
        <v>182</v>
      </c>
      <c r="S50" s="48" t="s">
        <v>305</v>
      </c>
      <c r="T50" s="35">
        <v>100</v>
      </c>
      <c r="U50" s="35">
        <f t="shared" si="19"/>
        <v>9.0909090909091042</v>
      </c>
      <c r="V50" s="35">
        <f t="shared" si="20"/>
        <v>91.02333931777379</v>
      </c>
      <c r="W50" s="35">
        <f t="shared" si="21"/>
        <v>96.536196744024934</v>
      </c>
      <c r="X50" s="35">
        <f t="shared" si="22"/>
        <v>12.440463938201272</v>
      </c>
      <c r="Y50" s="35">
        <f t="shared" si="23"/>
        <v>94.372894165065972</v>
      </c>
      <c r="Z50" s="35">
        <f t="shared" si="24"/>
        <v>99.885751591317117</v>
      </c>
      <c r="AA50" s="35">
        <f t="shared" si="25"/>
        <v>-3.3495548472921683</v>
      </c>
      <c r="AB50" s="35">
        <f t="shared" si="26"/>
        <v>-3.3495548472921826</v>
      </c>
      <c r="AC50" s="35">
        <f t="shared" si="27"/>
        <v>-3.3495548472921826</v>
      </c>
      <c r="AF50">
        <v>2.02</v>
      </c>
      <c r="AG50">
        <v>1.87</v>
      </c>
      <c r="AJ50" t="s">
        <v>315</v>
      </c>
    </row>
    <row r="51" spans="1:36" ht="15" x14ac:dyDescent="0.25">
      <c r="A51">
        <v>1.1000000000000001</v>
      </c>
      <c r="B51">
        <v>11.14</v>
      </c>
      <c r="C51">
        <v>28.87</v>
      </c>
      <c r="D51" s="20">
        <f t="shared" si="3"/>
        <v>3.3495548472921799E-2</v>
      </c>
      <c r="E51" s="17">
        <f>IF(OR($A51="",$B51="",$C51=""),"",A51*'MPTO_working_3-way'!$I50)</f>
        <v>1.136845103320214</v>
      </c>
      <c r="F51" s="21">
        <f>IF(OR($A51="",$B51="",$C51=""),"",B51*'MPTO_working_3-way'!$I50)</f>
        <v>11.513140409988349</v>
      </c>
      <c r="G51" s="22">
        <f>IF(OR($A51="",$B51="",$C51=""),"",C51*'MPTO_working_3-way'!$I50)</f>
        <v>29.837016484413255</v>
      </c>
      <c r="H51" s="17">
        <f>IF(OR($A51="",$B51="",$C51=""),"",'MPTO_working_3-way'!E50)</f>
        <v>1.1136778585883746</v>
      </c>
      <c r="I51" s="21">
        <f>IF(OR($A51="",$B51="",$C51=""),"",'MPTO_working_3-way'!F50)</f>
        <v>12.722415818141148</v>
      </c>
      <c r="J51" s="22">
        <f>IF(OR($A51="",$B51="",$C51=""),"",'MPTO_working_3-way'!G50)</f>
        <v>42.602411350592348</v>
      </c>
      <c r="K51" s="17">
        <f>IF(OR($A51="",$B51="",$C51=""),"",'OddsRatio_working_3-way'!H50)</f>
        <v>1.1186667189164017</v>
      </c>
      <c r="L51" s="21">
        <f>IF(OR($A51="",$B51="",$C51=""),"",'OddsRatio_working_3-way'!I50)</f>
        <v>13.032805298123133</v>
      </c>
      <c r="M51" s="22">
        <f>IF(OR($A51="",$B51="",$C51=""),"",'OddsRatio_working_3-way'!J50)</f>
        <v>34.072414562001157</v>
      </c>
      <c r="N51" s="23">
        <f t="shared" si="16"/>
        <v>87.96273098942406</v>
      </c>
      <c r="O51" s="24">
        <f t="shared" si="17"/>
        <v>8.685727476514046</v>
      </c>
      <c r="P51" s="24">
        <f t="shared" si="18"/>
        <v>3.3515415340618797</v>
      </c>
      <c r="Q51" t="s">
        <v>183</v>
      </c>
      <c r="R51" t="s">
        <v>184</v>
      </c>
      <c r="S51" s="48" t="s">
        <v>305</v>
      </c>
      <c r="T51" s="35">
        <v>100</v>
      </c>
      <c r="U51" s="35">
        <f t="shared" si="19"/>
        <v>63.898916967509031</v>
      </c>
      <c r="V51" s="35">
        <f t="shared" si="20"/>
        <v>69.78851963746223</v>
      </c>
      <c r="W51" s="35">
        <f t="shared" si="21"/>
        <v>63.63636363636364</v>
      </c>
      <c r="X51" s="35">
        <f t="shared" si="22"/>
        <v>66.57511672617413</v>
      </c>
      <c r="Y51" s="35">
        <f t="shared" si="23"/>
        <v>72.464719396127336</v>
      </c>
      <c r="Z51" s="35">
        <f t="shared" si="24"/>
        <v>66.312563395028732</v>
      </c>
      <c r="AA51" s="35">
        <f t="shared" si="25"/>
        <v>-2.6761997586650992</v>
      </c>
      <c r="AB51" s="35">
        <f t="shared" si="26"/>
        <v>-2.6761997586651063</v>
      </c>
      <c r="AC51" s="35">
        <f t="shared" si="27"/>
        <v>-2.6761997586650921</v>
      </c>
      <c r="AF51">
        <v>1.31</v>
      </c>
      <c r="AG51">
        <v>3.49</v>
      </c>
      <c r="AJ51" t="s">
        <v>315</v>
      </c>
    </row>
    <row r="52" spans="1:36" ht="15" x14ac:dyDescent="0.25">
      <c r="A52">
        <v>2.77</v>
      </c>
      <c r="B52">
        <v>3.31</v>
      </c>
      <c r="C52">
        <v>2.75</v>
      </c>
      <c r="D52" s="20">
        <f t="shared" si="3"/>
        <v>2.6761997586651098E-2</v>
      </c>
      <c r="E52" s="17">
        <f>IF(OR($A52="",$B52="",$C52=""),"",A52*'MPTO_working_3-way'!$I51)</f>
        <v>2.8441307333150236</v>
      </c>
      <c r="F52" s="21">
        <f>IF(OR($A52="",$B52="",$C52=""),"",B52*'MPTO_working_3-way'!$I51)</f>
        <v>3.398582212011815</v>
      </c>
      <c r="G52" s="22">
        <f>IF(OR($A52="",$B52="",$C52=""),"",C52*'MPTO_working_3-way'!$I51)</f>
        <v>2.8235954933632907</v>
      </c>
      <c r="H52" s="17">
        <f>IF(OR($A52="",$B52="",$C52=""),"",'MPTO_working_3-way'!E51)</f>
        <v>2.8401815811187183</v>
      </c>
      <c r="I52" s="21">
        <f>IF(OR($A52="",$B52="",$C52=""),"",'MPTO_working_3-way'!F51)</f>
        <v>3.4107093942232578</v>
      </c>
      <c r="J52" s="22">
        <f>IF(OR($A52="",$B52="",$C52=""),"",'MPTO_working_3-way'!G51)</f>
        <v>2.81915913582352</v>
      </c>
      <c r="K52" s="17">
        <f>IF(OR($A52="",$B52="",$C52=""),"",'OddsRatio_working_3-way'!H51)</f>
        <v>2.8422790717055508</v>
      </c>
      <c r="L52" s="21">
        <f>IF(OR($A52="",$B52="",$C52=""),"",'OddsRatio_working_3-way'!I51)</f>
        <v>3.4043303139208034</v>
      </c>
      <c r="M52" s="22">
        <f>IF(OR($A52="",$B52="",$C52=""),"",'OddsRatio_working_3-way'!J51)</f>
        <v>2.821462359030912</v>
      </c>
      <c r="N52" s="23">
        <f t="shared" si="16"/>
        <v>35.160127777756315</v>
      </c>
      <c r="O52" s="24">
        <f t="shared" si="17"/>
        <v>29.424034424285502</v>
      </c>
      <c r="P52" s="24">
        <f t="shared" si="18"/>
        <v>35.415837797958176</v>
      </c>
      <c r="Q52" t="s">
        <v>185</v>
      </c>
      <c r="R52" t="s">
        <v>186</v>
      </c>
      <c r="S52" s="48" t="s">
        <v>305</v>
      </c>
      <c r="T52" s="35">
        <v>100</v>
      </c>
      <c r="U52" s="35">
        <f t="shared" si="19"/>
        <v>65.156794425087099</v>
      </c>
      <c r="V52" s="35">
        <f t="shared" si="20"/>
        <v>71.910112359550567</v>
      </c>
      <c r="W52" s="35">
        <f t="shared" si="21"/>
        <v>60.15936254980079</v>
      </c>
      <c r="X52" s="35">
        <f t="shared" si="22"/>
        <v>67.930525090648658</v>
      </c>
      <c r="Y52" s="35">
        <f t="shared" si="23"/>
        <v>74.683843025112097</v>
      </c>
      <c r="Z52" s="35">
        <f t="shared" si="24"/>
        <v>62.933093215362334</v>
      </c>
      <c r="AA52" s="35">
        <f t="shared" si="25"/>
        <v>-2.7737306655615583</v>
      </c>
      <c r="AB52" s="35">
        <f t="shared" si="26"/>
        <v>-2.7737306655615299</v>
      </c>
      <c r="AC52" s="35">
        <f t="shared" si="27"/>
        <v>-2.7737306655615441</v>
      </c>
      <c r="AF52">
        <v>2.25</v>
      </c>
      <c r="AG52">
        <v>1.7</v>
      </c>
      <c r="AJ52" t="s">
        <v>315</v>
      </c>
    </row>
    <row r="53" spans="1:36" s="35" customFormat="1" ht="15" x14ac:dyDescent="0.25">
      <c r="A53">
        <v>2.87</v>
      </c>
      <c r="B53">
        <v>3.56</v>
      </c>
      <c r="C53">
        <v>2.5099999999999998</v>
      </c>
      <c r="D53" s="20">
        <f t="shared" si="3"/>
        <v>2.7737306655615468E-2</v>
      </c>
      <c r="E53" s="17">
        <f>IF(OR($A53="",$B53="",$C53=""),"",A53*'MPTO_working_3-way'!$I52)</f>
        <v>2.9496060701016167</v>
      </c>
      <c r="F53" s="21">
        <f>IF(OR($A53="",$B53="",$C53=""),"",B53*'MPTO_working_3-way'!$I52)</f>
        <v>3.6587448116939911</v>
      </c>
      <c r="G53" s="22">
        <f>IF(OR($A53="",$B53="",$C53=""),"",C53*'MPTO_working_3-way'!$I52)</f>
        <v>2.5796206397055945</v>
      </c>
      <c r="H53" s="17">
        <f>IF(OR($A53="",$B53="",$C53=""),"",'MPTO_working_3-way'!E52)</f>
        <v>2.9482323983256564</v>
      </c>
      <c r="I53" s="21">
        <f>IF(OR($A53="",$B53="",$C53=""),"",'MPTO_working_3-way'!F52)</f>
        <v>3.6811653256313042</v>
      </c>
      <c r="J53" s="22">
        <f>IF(OR($A53="",$B53="",$C53=""),"",'MPTO_working_3-way'!G52)</f>
        <v>2.5696331683292657</v>
      </c>
      <c r="K53" s="17">
        <f>IF(OR($A53="",$B53="",$C53=""),"",'OddsRatio_working_3-way'!H52)</f>
        <v>2.9497292294636264</v>
      </c>
      <c r="L53" s="21">
        <f>IF(OR($A53="",$B53="",$C53=""),"",'OddsRatio_working_3-way'!I52)</f>
        <v>3.6691480360571558</v>
      </c>
      <c r="M53" s="22">
        <f>IF(OR($A53="",$B53="",$C53=""),"",'OddsRatio_working_3-way'!J52)</f>
        <v>2.5743802868930876</v>
      </c>
      <c r="N53" s="23">
        <f t="shared" si="16"/>
        <v>33.902832318403419</v>
      </c>
      <c r="O53" s="24">
        <f t="shared" si="17"/>
        <v>27.331777739836472</v>
      </c>
      <c r="P53" s="24">
        <f t="shared" si="18"/>
        <v>38.765389941760098</v>
      </c>
      <c r="Q53" t="s">
        <v>187</v>
      </c>
      <c r="R53" t="s">
        <v>188</v>
      </c>
      <c r="S53" s="48" t="s">
        <v>305</v>
      </c>
      <c r="T53" s="35">
        <v>100</v>
      </c>
      <c r="U53" s="35">
        <f t="shared" si="19"/>
        <v>60.15936254980079</v>
      </c>
      <c r="V53" s="35">
        <f t="shared" si="20"/>
        <v>70.414201183431956</v>
      </c>
      <c r="W53" s="35">
        <f t="shared" si="21"/>
        <v>65.03496503496504</v>
      </c>
      <c r="X53" s="35">
        <f t="shared" si="22"/>
        <v>64.550833781603018</v>
      </c>
      <c r="Y53" s="35">
        <f t="shared" si="23"/>
        <v>74.80567241523417</v>
      </c>
      <c r="Z53" s="35">
        <f t="shared" si="24"/>
        <v>69.426436266767254</v>
      </c>
      <c r="AA53" s="35">
        <f t="shared" si="25"/>
        <v>-4.3914712318022282</v>
      </c>
      <c r="AB53" s="35">
        <f t="shared" si="26"/>
        <v>-4.391471231802214</v>
      </c>
      <c r="AC53" s="35">
        <f t="shared" si="27"/>
        <v>-4.391471231802214</v>
      </c>
      <c r="AD53" s="36"/>
      <c r="AE53" s="36"/>
      <c r="AF53">
        <v>1.95</v>
      </c>
      <c r="AG53">
        <v>1.93</v>
      </c>
      <c r="AH53" s="36"/>
      <c r="AI53" s="36"/>
      <c r="AJ53" t="s">
        <v>315</v>
      </c>
    </row>
    <row r="54" spans="1:36" ht="15" x14ac:dyDescent="0.25">
      <c r="A54">
        <v>2.5099999999999998</v>
      </c>
      <c r="B54">
        <v>3.38</v>
      </c>
      <c r="C54">
        <v>2.86</v>
      </c>
      <c r="D54" s="20">
        <f t="shared" si="3"/>
        <v>4.3914712318022353E-2</v>
      </c>
      <c r="E54" s="17">
        <f>IF(OR($A54="",$B54="",$C54=""),"",A54*'MPTO_working_3-way'!$I53)</f>
        <v>2.6202259279182361</v>
      </c>
      <c r="F54" s="21">
        <f>IF(OR($A54="",$B54="",$C54=""),"",B54*'MPTO_working_3-way'!$I53)</f>
        <v>3.5284317276349153</v>
      </c>
      <c r="G54" s="22">
        <f>IF(OR($A54="",$B54="",$C54=""),"",C54*'MPTO_working_3-way'!$I53)</f>
        <v>2.9855960772295438</v>
      </c>
      <c r="H54" s="17">
        <f>IF(OR($A54="",$B54="",$C54=""),"",'MPTO_working_3-way'!E53)</f>
        <v>2.6057400378623594</v>
      </c>
      <c r="I54" s="21">
        <f>IF(OR($A54="",$B54="",$C54=""),"",'MPTO_working_3-way'!F53)</f>
        <v>3.5559380072600915</v>
      </c>
      <c r="J54" s="22">
        <f>IF(OR($A54="",$B54="",$C54=""),"",'MPTO_working_3-way'!G53)</f>
        <v>2.9849667028460916</v>
      </c>
      <c r="K54" s="17">
        <f>IF(OR($A54="",$B54="",$C54=""),"",'OddsRatio_working_3-way'!H53)</f>
        <v>2.6125099387062067</v>
      </c>
      <c r="L54" s="21">
        <f>IF(OR($A54="",$B54="",$C54=""),"",'OddsRatio_working_3-way'!I53)</f>
        <v>3.541571956371373</v>
      </c>
      <c r="M54" s="22">
        <f>IF(OR($A54="",$B54="",$C54=""),"",'OddsRatio_working_3-way'!J53)</f>
        <v>2.9862705205255269</v>
      </c>
      <c r="N54" s="23">
        <f t="shared" si="16"/>
        <v>38.164647916238955</v>
      </c>
      <c r="O54" s="24">
        <f t="shared" si="17"/>
        <v>28.341203038390471</v>
      </c>
      <c r="P54" s="24">
        <f t="shared" si="18"/>
        <v>33.494149045370555</v>
      </c>
      <c r="Q54" t="s">
        <v>189</v>
      </c>
      <c r="R54" t="s">
        <v>190</v>
      </c>
      <c r="S54" s="48" t="s">
        <v>305</v>
      </c>
      <c r="T54" s="35">
        <v>100</v>
      </c>
      <c r="U54" s="35">
        <f t="shared" si="19"/>
        <v>35.897435897435898</v>
      </c>
      <c r="V54" s="35">
        <f t="shared" si="20"/>
        <v>78.448275862068954</v>
      </c>
      <c r="W54" s="35">
        <f t="shared" si="21"/>
        <v>80.6949806949807</v>
      </c>
      <c r="X54" s="35">
        <f t="shared" si="22"/>
        <v>40.856743442950339</v>
      </c>
      <c r="Y54" s="35">
        <f t="shared" si="23"/>
        <v>83.407583407583402</v>
      </c>
      <c r="Z54" s="35">
        <f t="shared" si="24"/>
        <v>85.654288240495134</v>
      </c>
      <c r="AA54" s="35">
        <f t="shared" si="25"/>
        <v>-4.9593075455144415</v>
      </c>
      <c r="AB54" s="35">
        <f t="shared" si="26"/>
        <v>-4.9593075455144486</v>
      </c>
      <c r="AC54" s="35">
        <f t="shared" si="27"/>
        <v>-4.9593075455144344</v>
      </c>
      <c r="AF54">
        <v>2.14</v>
      </c>
      <c r="AG54">
        <v>1.72</v>
      </c>
      <c r="AJ54" t="s">
        <v>311</v>
      </c>
    </row>
    <row r="55" spans="1:36" ht="15" x14ac:dyDescent="0.25">
      <c r="A55">
        <v>1.56</v>
      </c>
      <c r="B55">
        <v>4.6399999999999997</v>
      </c>
      <c r="C55">
        <v>5.18</v>
      </c>
      <c r="D55" s="20">
        <f t="shared" si="3"/>
        <v>4.9593075455144353E-2</v>
      </c>
      <c r="E55" s="17">
        <f>IF(OR($A55="",$B55="",$C55=""),"",A55*'MPTO_working_3-way'!$I54)</f>
        <v>1.6373651977100252</v>
      </c>
      <c r="F55" s="21">
        <f>IF(OR($A55="",$B55="",$C55=""),"",B55*'MPTO_working_3-way'!$I54)</f>
        <v>4.8701118701118693</v>
      </c>
      <c r="G55" s="22">
        <f>IF(OR($A55="",$B55="",$C55=""),"",C55*'MPTO_working_3-way'!$I54)</f>
        <v>5.4368921308576477</v>
      </c>
      <c r="H55" s="17">
        <f>IF(OR($A55="",$B55="",$C55=""),"",'MPTO_working_3-way'!E54)</f>
        <v>1.601294830381502</v>
      </c>
      <c r="I55" s="21">
        <f>IF(OR($A55="",$B55="",$C55=""),"",'MPTO_working_3-way'!F54)</f>
        <v>5.0254737185224139</v>
      </c>
      <c r="J55" s="22">
        <f>IF(OR($A55="",$B55="",$C55=""),"",'MPTO_working_3-way'!G54)</f>
        <v>5.6651071490158591</v>
      </c>
      <c r="K55" s="17">
        <f>IF(OR($A55="",$B55="",$C55=""),"",'OddsRatio_working_3-way'!H54)</f>
        <v>1.6129293513986493</v>
      </c>
      <c r="L55" s="21">
        <f>IF(OR($A55="",$B55="",$C55=""),"",'OddsRatio_working_3-way'!I54)</f>
        <v>4.9840407840912198</v>
      </c>
      <c r="M55" s="22">
        <f>IF(OR($A55="",$B55="",$C55=""),"",'OddsRatio_working_3-way'!J54)</f>
        <v>5.5750798015113485</v>
      </c>
      <c r="N55" s="23">
        <f t="shared" si="16"/>
        <v>61.07373000223609</v>
      </c>
      <c r="O55" s="24">
        <f t="shared" si="17"/>
        <v>20.533409224889724</v>
      </c>
      <c r="P55" s="24">
        <f t="shared" si="18"/>
        <v>18.392860772874194</v>
      </c>
      <c r="Q55" t="s">
        <v>191</v>
      </c>
      <c r="R55" t="s">
        <v>192</v>
      </c>
      <c r="S55" s="48" t="s">
        <v>305</v>
      </c>
      <c r="T55" s="35">
        <v>100</v>
      </c>
      <c r="U55" s="35">
        <f t="shared" si="19"/>
        <v>66.101694915254228</v>
      </c>
      <c r="V55" s="35">
        <f t="shared" si="20"/>
        <v>71.509971509971507</v>
      </c>
      <c r="W55" s="35">
        <f t="shared" si="21"/>
        <v>57.983193277310924</v>
      </c>
      <c r="X55" s="35">
        <f t="shared" si="22"/>
        <v>70.506835212717561</v>
      </c>
      <c r="Y55" s="35">
        <f t="shared" si="23"/>
        <v>75.91511180743484</v>
      </c>
      <c r="Z55" s="35">
        <f t="shared" si="24"/>
        <v>62.388333574774244</v>
      </c>
      <c r="AA55" s="35">
        <f t="shared" si="25"/>
        <v>-4.4051402974633334</v>
      </c>
      <c r="AB55" s="35">
        <f t="shared" si="26"/>
        <v>-4.4051402974633334</v>
      </c>
      <c r="AC55" s="35">
        <f t="shared" si="27"/>
        <v>-4.4051402974633191</v>
      </c>
      <c r="AF55">
        <v>1.69</v>
      </c>
      <c r="AG55">
        <v>2.19</v>
      </c>
      <c r="AJ55" t="s">
        <v>311</v>
      </c>
    </row>
    <row r="56" spans="1:36" ht="15" x14ac:dyDescent="0.25">
      <c r="A56">
        <v>2.95</v>
      </c>
      <c r="B56">
        <v>3.51</v>
      </c>
      <c r="C56">
        <v>2.38</v>
      </c>
      <c r="D56" s="20">
        <f t="shared" si="3"/>
        <v>4.405140297463328E-2</v>
      </c>
      <c r="E56" s="17">
        <f>IF(OR($A56="",$B56="",$C56=""),"",A56*'MPTO_working_3-way'!$I55)</f>
        <v>3.0799516387751682</v>
      </c>
      <c r="F56" s="21">
        <f>IF(OR($A56="",$B56="",$C56=""),"",B56*'MPTO_working_3-way'!$I55)</f>
        <v>3.6646204244409626</v>
      </c>
      <c r="G56" s="22">
        <f>IF(OR($A56="",$B56="",$C56=""),"",C56*'MPTO_working_3-way'!$I55)</f>
        <v>2.484842339079627</v>
      </c>
      <c r="H56" s="17">
        <f>IF(OR($A56="",$B56="",$C56=""),"",'MPTO_working_3-way'!E55)</f>
        <v>3.0835717333428989</v>
      </c>
      <c r="I56" s="21">
        <f>IF(OR($A56="",$B56="",$C56=""),"",'MPTO_working_3-way'!F55)</f>
        <v>3.7007364818562563</v>
      </c>
      <c r="J56" s="22">
        <f>IF(OR($A56="",$B56="",$C56=""),"",'MPTO_working_3-way'!G55)</f>
        <v>2.4661869356469479</v>
      </c>
      <c r="K56" s="17">
        <f>IF(OR($A56="",$B56="",$C56=""),"",'OddsRatio_working_3-way'!H55)</f>
        <v>3.0836141929528096</v>
      </c>
      <c r="L56" s="21">
        <f>IF(OR($A56="",$B56="",$C56=""),"",'OddsRatio_working_3-way'!I55)</f>
        <v>3.6819854483648977</v>
      </c>
      <c r="M56" s="22">
        <f>IF(OR($A56="",$B56="",$C56=""),"",'OddsRatio_working_3-way'!J55)</f>
        <v>2.474557736551219</v>
      </c>
      <c r="N56" s="23">
        <f t="shared" si="16"/>
        <v>32.468042270874058</v>
      </c>
      <c r="O56" s="24">
        <f t="shared" si="17"/>
        <v>27.287955754723214</v>
      </c>
      <c r="P56" s="24">
        <f t="shared" si="18"/>
        <v>40.244001974402728</v>
      </c>
      <c r="Q56" t="s">
        <v>193</v>
      </c>
      <c r="R56" t="s">
        <v>194</v>
      </c>
      <c r="S56" s="48" t="s">
        <v>305</v>
      </c>
      <c r="T56" s="35">
        <v>100</v>
      </c>
      <c r="U56" s="35">
        <f t="shared" si="19"/>
        <v>51.92307692307692</v>
      </c>
      <c r="V56" s="35">
        <f t="shared" si="20"/>
        <v>70.930232558139537</v>
      </c>
      <c r="W56" s="35">
        <f t="shared" si="21"/>
        <v>72.602739726027394</v>
      </c>
      <c r="X56" s="35">
        <f t="shared" si="22"/>
        <v>56.467027715833076</v>
      </c>
      <c r="Y56" s="35">
        <f t="shared" si="23"/>
        <v>75.474183350895672</v>
      </c>
      <c r="Z56" s="35">
        <f t="shared" si="24"/>
        <v>77.146690518783529</v>
      </c>
      <c r="AA56" s="35">
        <f t="shared" si="25"/>
        <v>-4.5439507927561564</v>
      </c>
      <c r="AB56" s="35">
        <f t="shared" si="26"/>
        <v>-4.5439507927561351</v>
      </c>
      <c r="AC56" s="35">
        <f t="shared" si="27"/>
        <v>-4.5439507927561351</v>
      </c>
      <c r="AF56">
        <v>1.73</v>
      </c>
      <c r="AG56">
        <v>2.13</v>
      </c>
      <c r="AJ56" t="s">
        <v>311</v>
      </c>
    </row>
    <row r="57" spans="1:36" ht="15" x14ac:dyDescent="0.25">
      <c r="A57">
        <v>2.08</v>
      </c>
      <c r="B57">
        <v>3.44</v>
      </c>
      <c r="C57">
        <v>3.65</v>
      </c>
      <c r="D57" s="20">
        <f t="shared" si="3"/>
        <v>4.5439507927561351E-2</v>
      </c>
      <c r="E57" s="17">
        <f>IF(OR($A57="",$B57="",$C57=""),"",A57*'MPTO_working_3-way'!$I56)</f>
        <v>2.1745141764893279</v>
      </c>
      <c r="F57" s="21">
        <f>IF(OR($A57="",$B57="",$C57=""),"",B57*'MPTO_working_3-way'!$I56)</f>
        <v>3.596311907270811</v>
      </c>
      <c r="G57" s="22">
        <f>IF(OR($A57="",$B57="",$C57=""),"",C57*'MPTO_working_3-way'!$I56)</f>
        <v>3.8158542039355989</v>
      </c>
      <c r="H57" s="17">
        <f>IF(OR($A57="",$B57="",$C57=""),"",'MPTO_working_3-way'!E56)</f>
        <v>2.1476614855619101</v>
      </c>
      <c r="I57" s="21">
        <f>IF(OR($A57="",$B57="",$C57=""),"",'MPTO_working_3-way'!F56)</f>
        <v>3.6290899928112466</v>
      </c>
      <c r="J57" s="22">
        <f>IF(OR($A57="",$B57="",$C57=""),"",'MPTO_working_3-way'!G56)</f>
        <v>3.863597989632563</v>
      </c>
      <c r="K57" s="17">
        <f>IF(OR($A57="",$B57="",$C57=""),"",'OddsRatio_working_3-way'!H56)</f>
        <v>2.1584447269301603</v>
      </c>
      <c r="L57" s="21">
        <f>IF(OR($A57="",$B57="",$C57=""),"",'OddsRatio_working_3-way'!I56)</f>
        <v>3.6172269756570286</v>
      </c>
      <c r="M57" s="22">
        <f>IF(OR($A57="",$B57="",$C57=""),"",'OddsRatio_working_3-way'!J56)</f>
        <v>3.8424801170045604</v>
      </c>
      <c r="N57" s="23">
        <f t="shared" si="16"/>
        <v>45.987283541855902</v>
      </c>
      <c r="O57" s="24">
        <f t="shared" si="17"/>
        <v>27.806264467168685</v>
      </c>
      <c r="P57" s="24">
        <f t="shared" si="18"/>
        <v>26.20645199097542</v>
      </c>
      <c r="Q57" t="s">
        <v>195</v>
      </c>
      <c r="R57" t="s">
        <v>196</v>
      </c>
      <c r="S57" s="48" t="s">
        <v>305</v>
      </c>
      <c r="T57" s="35">
        <v>100</v>
      </c>
      <c r="U57" s="35">
        <f t="shared" si="19"/>
        <v>67.948717948717942</v>
      </c>
      <c r="V57" s="35">
        <f t="shared" si="20"/>
        <v>73.262032085561486</v>
      </c>
      <c r="W57" s="35">
        <f t="shared" si="21"/>
        <v>50.980392156862742</v>
      </c>
      <c r="X57" s="35">
        <f t="shared" si="22"/>
        <v>75.757575757575751</v>
      </c>
      <c r="Y57" s="35">
        <f t="shared" si="23"/>
        <v>81.070889894419309</v>
      </c>
      <c r="Z57" s="35">
        <f t="shared" si="24"/>
        <v>58.789249965720543</v>
      </c>
      <c r="AA57" s="35">
        <f t="shared" si="25"/>
        <v>-7.8088578088578089</v>
      </c>
      <c r="AB57" s="35">
        <f t="shared" si="26"/>
        <v>-7.8088578088578231</v>
      </c>
      <c r="AC57" s="35">
        <f t="shared" si="27"/>
        <v>-7.8088578088578018</v>
      </c>
      <c r="AF57">
        <v>1.91</v>
      </c>
      <c r="AG57">
        <v>1.93</v>
      </c>
      <c r="AJ57" t="s">
        <v>311</v>
      </c>
    </row>
    <row r="58" spans="1:36" ht="15" x14ac:dyDescent="0.25">
      <c r="A58">
        <v>3.12</v>
      </c>
      <c r="B58">
        <v>3.74</v>
      </c>
      <c r="C58">
        <v>2.04</v>
      </c>
      <c r="D58" s="20">
        <f t="shared" si="3"/>
        <v>7.8088578088578053E-2</v>
      </c>
      <c r="E58" s="17">
        <f>IF(OR($A58="",$B58="",$C58=""),"",A58*'MPTO_working_3-way'!$I57)</f>
        <v>3.3636363636363638</v>
      </c>
      <c r="F58" s="21">
        <f>IF(OR($A58="",$B58="",$C58=""),"",B58*'MPTO_working_3-way'!$I57)</f>
        <v>4.0320512820512819</v>
      </c>
      <c r="G58" s="22">
        <f>IF(OR($A58="",$B58="",$C58=""),"",C58*'MPTO_working_3-way'!$I57)</f>
        <v>2.1993006993006992</v>
      </c>
      <c r="H58" s="17">
        <f>IF(OR($A58="",$B58="",$C58=""),"",'MPTO_working_3-way'!E57)</f>
        <v>3.395778364116095</v>
      </c>
      <c r="I58" s="21">
        <f>IF(OR($A58="",$B58="",$C58=""),"",'MPTO_working_3-way'!F57)</f>
        <v>4.143357636587444</v>
      </c>
      <c r="J58" s="22">
        <f>IF(OR($A58="",$B58="",$C58=""),"",'MPTO_working_3-way'!G57)</f>
        <v>2.1543990940869477</v>
      </c>
      <c r="K58" s="17">
        <f>IF(OR($A58="",$B58="",$C58=""),"",'OddsRatio_working_3-way'!H57)</f>
        <v>3.389460562081922</v>
      </c>
      <c r="L58" s="21">
        <f>IF(OR($A58="",$B58="",$C58=""),"",'OddsRatio_working_3-way'!I57)</f>
        <v>4.0882650660870121</v>
      </c>
      <c r="M58" s="22">
        <f>IF(OR($A58="",$B58="",$C58=""),"",'OddsRatio_working_3-way'!J57)</f>
        <v>2.1721882002666031</v>
      </c>
      <c r="N58" s="23">
        <f t="shared" si="16"/>
        <v>29.72972972972973</v>
      </c>
      <c r="O58" s="24">
        <f t="shared" si="17"/>
        <v>24.80127186009539</v>
      </c>
      <c r="P58" s="24">
        <f t="shared" si="18"/>
        <v>45.468998410174883</v>
      </c>
      <c r="Q58" t="s">
        <v>94</v>
      </c>
      <c r="R58" t="s">
        <v>96</v>
      </c>
      <c r="S58" s="48" t="s">
        <v>305</v>
      </c>
      <c r="T58" s="35">
        <v>100</v>
      </c>
      <c r="U58" s="35">
        <f t="shared" si="19"/>
        <v>45.355191256830594</v>
      </c>
      <c r="V58" s="35">
        <f t="shared" si="20"/>
        <v>72.451790633608823</v>
      </c>
      <c r="W58" s="35">
        <f t="shared" si="21"/>
        <v>75.728155339805824</v>
      </c>
      <c r="X58" s="35">
        <f t="shared" si="22"/>
        <v>51.82005402658536</v>
      </c>
      <c r="Y58" s="35">
        <f t="shared" si="23"/>
        <v>78.916653403363568</v>
      </c>
      <c r="Z58" s="35">
        <f t="shared" si="24"/>
        <v>82.193018109560583</v>
      </c>
      <c r="AA58" s="35">
        <f t="shared" si="25"/>
        <v>-6.4648627697547667</v>
      </c>
      <c r="AB58" s="35">
        <f t="shared" si="26"/>
        <v>-6.4648627697547454</v>
      </c>
      <c r="AC58" s="35">
        <f t="shared" si="27"/>
        <v>-6.4648627697547596</v>
      </c>
      <c r="AF58">
        <v>1.76</v>
      </c>
      <c r="AG58">
        <v>2.0099999999999998</v>
      </c>
      <c r="AJ58" t="s">
        <v>100</v>
      </c>
    </row>
    <row r="59" spans="1:36" ht="15" x14ac:dyDescent="0.25">
      <c r="A59">
        <v>1.83</v>
      </c>
      <c r="B59">
        <v>3.63</v>
      </c>
      <c r="C59">
        <v>4.12</v>
      </c>
      <c r="D59" s="20">
        <f t="shared" si="3"/>
        <v>6.4648627697547534E-2</v>
      </c>
      <c r="E59" s="17">
        <f>IF(OR($A59="",$B59="",$C59=""),"",A59*'MPTO_working_3-way'!$I58)</f>
        <v>1.9483069886865121</v>
      </c>
      <c r="F59" s="21">
        <f>IF(OR($A59="",$B59="",$C59=""),"",B59*'MPTO_working_3-way'!$I58)</f>
        <v>3.8646745185420976</v>
      </c>
      <c r="G59" s="22">
        <f>IF(OR($A59="",$B59="",$C59=""),"",C59*'MPTO_working_3-way'!$I58)</f>
        <v>4.3863523461138962</v>
      </c>
      <c r="H59" s="17">
        <f>IF(OR($A59="",$B59="",$C59=""),"",'MPTO_working_3-way'!E58)</f>
        <v>1.9051300670981723</v>
      </c>
      <c r="I59" s="21">
        <f>IF(OR($A59="",$B59="",$C59=""),"",'MPTO_working_3-way'!F58)</f>
        <v>3.9380536117790741</v>
      </c>
      <c r="J59" s="22">
        <f>IF(OR($A59="",$B59="",$C59=""),"",'MPTO_working_3-way'!G58)</f>
        <v>4.5214312760568269</v>
      </c>
      <c r="K59" s="17">
        <f>IF(OR($A59="",$B59="",$C59=""),"",'OddsRatio_working_3-way'!H58)</f>
        <v>1.9208241281946927</v>
      </c>
      <c r="L59" s="21">
        <f>IF(OR($A59="",$B59="",$C59=""),"",'OddsRatio_working_3-way'!I58)</f>
        <v>3.9177921170506522</v>
      </c>
      <c r="M59" s="22">
        <f>IF(OR($A59="",$B59="",$C59=""),"",'OddsRatio_working_3-way'!J58)</f>
        <v>4.4614111806836627</v>
      </c>
      <c r="N59" s="23">
        <f t="shared" si="16"/>
        <v>51.326613608986172</v>
      </c>
      <c r="O59" s="24">
        <f t="shared" si="17"/>
        <v>25.875400249158321</v>
      </c>
      <c r="P59" s="24">
        <f t="shared" si="18"/>
        <v>22.79798614185551</v>
      </c>
      <c r="Q59" t="s">
        <v>197</v>
      </c>
      <c r="R59" t="s">
        <v>198</v>
      </c>
      <c r="S59" s="48" t="s">
        <v>305</v>
      </c>
      <c r="T59" s="35">
        <v>100</v>
      </c>
      <c r="U59" s="35">
        <f t="shared" si="19"/>
        <v>69.78851963746223</v>
      </c>
      <c r="V59" s="35">
        <f t="shared" si="20"/>
        <v>71.264367816091948</v>
      </c>
      <c r="W59" s="35">
        <f t="shared" si="21"/>
        <v>52.606635071090047</v>
      </c>
      <c r="X59" s="35">
        <f t="shared" si="22"/>
        <v>76.128997112817999</v>
      </c>
      <c r="Y59" s="35">
        <f t="shared" si="23"/>
        <v>77.604845291447717</v>
      </c>
      <c r="Z59" s="35">
        <f t="shared" si="24"/>
        <v>58.947112546445801</v>
      </c>
      <c r="AA59" s="35">
        <f t="shared" si="25"/>
        <v>-6.3404774753557689</v>
      </c>
      <c r="AB59" s="35">
        <f t="shared" si="26"/>
        <v>-6.3404774753557689</v>
      </c>
      <c r="AC59" s="35">
        <f t="shared" si="27"/>
        <v>-6.3404774753557547</v>
      </c>
      <c r="AF59">
        <v>1.72</v>
      </c>
      <c r="AG59">
        <v>2.1</v>
      </c>
      <c r="AJ59" t="s">
        <v>100</v>
      </c>
    </row>
    <row r="60" spans="1:36" s="35" customFormat="1" ht="15" x14ac:dyDescent="0.25">
      <c r="A60">
        <v>3.31</v>
      </c>
      <c r="B60">
        <v>3.48</v>
      </c>
      <c r="C60">
        <v>2.11</v>
      </c>
      <c r="D60" s="20">
        <f t="shared" si="3"/>
        <v>6.3404774753557547E-2</v>
      </c>
      <c r="E60" s="17">
        <f>IF(OR($A60="",$B60="",$C60=""),"",A60*'MPTO_working_3-way'!$I59)</f>
        <v>3.5198698044342756</v>
      </c>
      <c r="F60" s="21">
        <f>IF(OR($A60="",$B60="",$C60=""),"",B60*'MPTO_working_3-way'!$I59)</f>
        <v>3.7006486161423804</v>
      </c>
      <c r="G60" s="22">
        <f>IF(OR($A60="",$B60="",$C60=""),"",C60*'MPTO_working_3-way'!$I59)</f>
        <v>2.2437840747300064</v>
      </c>
      <c r="H60" s="17">
        <f>IF(OR($A60="",$B60="",$C60=""),"",'MPTO_working_3-way'!E59)</f>
        <v>3.558973705163103</v>
      </c>
      <c r="I60" s="21">
        <f>IF(OR($A60="",$B60="",$C60=""),"",'MPTO_working_3-way'!F59)</f>
        <v>3.7562720786710067</v>
      </c>
      <c r="J60" s="22">
        <f>IF(OR($A60="",$B60="",$C60=""),"",'MPTO_working_3-way'!G59)</f>
        <v>2.2084867871228937</v>
      </c>
      <c r="K60" s="17">
        <f>IF(OR($A60="",$B60="",$C60=""),"",'OddsRatio_working_3-way'!H59)</f>
        <v>3.5445174742698788</v>
      </c>
      <c r="L60" s="21">
        <f>IF(OR($A60="",$B60="",$C60=""),"",'OddsRatio_working_3-way'!I59)</f>
        <v>3.7317763360126843</v>
      </c>
      <c r="M60" s="22">
        <f>IF(OR($A60="",$B60="",$C60=""),"",'OddsRatio_working_3-way'!J59)</f>
        <v>2.2226902149089032</v>
      </c>
      <c r="N60" s="23">
        <f t="shared" si="16"/>
        <v>28.410141725702925</v>
      </c>
      <c r="O60" s="24">
        <f t="shared" si="17"/>
        <v>27.022289974734676</v>
      </c>
      <c r="P60" s="24">
        <f t="shared" si="18"/>
        <v>44.567568299562403</v>
      </c>
      <c r="Q60" t="s">
        <v>199</v>
      </c>
      <c r="R60" t="s">
        <v>200</v>
      </c>
      <c r="S60" s="48" t="s">
        <v>305</v>
      </c>
      <c r="T60" s="35">
        <v>100</v>
      </c>
      <c r="U60" s="35">
        <f t="shared" si="19"/>
        <v>83.305509181969953</v>
      </c>
      <c r="V60" s="35">
        <f t="shared" si="20"/>
        <v>73.544973544973558</v>
      </c>
      <c r="W60" s="35">
        <f t="shared" si="21"/>
        <v>36.708860759493668</v>
      </c>
      <c r="X60" s="35">
        <f t="shared" si="22"/>
        <v>89.746165695532781</v>
      </c>
      <c r="Y60" s="35">
        <f t="shared" si="23"/>
        <v>79.985630058536373</v>
      </c>
      <c r="Z60" s="35">
        <f t="shared" si="24"/>
        <v>43.14951727305651</v>
      </c>
      <c r="AA60" s="35">
        <f t="shared" si="25"/>
        <v>-6.4406565135628284</v>
      </c>
      <c r="AB60" s="35">
        <f t="shared" si="26"/>
        <v>-6.4406565135628142</v>
      </c>
      <c r="AC60" s="35">
        <f t="shared" si="27"/>
        <v>-6.4406565135628426</v>
      </c>
      <c r="AD60" s="36"/>
      <c r="AE60" s="36"/>
      <c r="AF60">
        <v>1.86</v>
      </c>
      <c r="AG60">
        <v>1.96</v>
      </c>
      <c r="AH60" s="36"/>
      <c r="AI60" s="36"/>
      <c r="AJ60" t="s">
        <v>100</v>
      </c>
    </row>
    <row r="61" spans="1:36" ht="15" x14ac:dyDescent="0.25">
      <c r="A61">
        <v>5.99</v>
      </c>
      <c r="B61">
        <v>3.78</v>
      </c>
      <c r="C61">
        <v>1.58</v>
      </c>
      <c r="D61" s="20">
        <f t="shared" si="3"/>
        <v>6.4406565135628258E-2</v>
      </c>
      <c r="E61" s="17">
        <f>IF(OR($A61="",$B61="",$C61=""),"",A61*'MPTO_working_3-way'!$I60)</f>
        <v>6.3757953251624135</v>
      </c>
      <c r="F61" s="21">
        <f>IF(OR($A61="",$B61="",$C61=""),"",B61*'MPTO_working_3-way'!$I60)</f>
        <v>4.0234568162126747</v>
      </c>
      <c r="G61" s="22">
        <f>IF(OR($A61="",$B61="",$C61=""),"",C61*'MPTO_working_3-way'!$I60)</f>
        <v>1.6817623729142928</v>
      </c>
      <c r="H61" s="17">
        <f>IF(OR($A61="",$B61="",$C61=""),"",'MPTO_working_3-way'!E60)</f>
        <v>6.8739835763305051</v>
      </c>
      <c r="I61" s="21">
        <f>IF(OR($A61="",$B61="",$C61=""),"",'MPTO_working_3-way'!F60)</f>
        <v>4.1138481220597169</v>
      </c>
      <c r="J61" s="22">
        <f>IF(OR($A61="",$B61="",$C61=""),"",'MPTO_working_3-way'!G60)</f>
        <v>1.635476661990017</v>
      </c>
      <c r="K61" s="17">
        <f>IF(OR($A61="",$B61="",$C61=""),"",'OddsRatio_working_3-way'!H60)</f>
        <v>6.5997215211122837</v>
      </c>
      <c r="L61" s="21">
        <f>IF(OR($A61="",$B61="",$C61=""),"",'OddsRatio_working_3-way'!I60)</f>
        <v>4.1196845348080453</v>
      </c>
      <c r="M61" s="22">
        <f>IF(OR($A61="",$B61="",$C61=""),"",'OddsRatio_working_3-way'!J60)</f>
        <v>1.6508694353196645</v>
      </c>
      <c r="N61" s="23">
        <f t="shared" si="16"/>
        <v>15.684317783123419</v>
      </c>
      <c r="O61" s="24">
        <f t="shared" si="17"/>
        <v>24.854249608706159</v>
      </c>
      <c r="P61" s="24">
        <f t="shared" si="18"/>
        <v>59.461432608170426</v>
      </c>
      <c r="Q61" t="s">
        <v>201</v>
      </c>
      <c r="R61" t="s">
        <v>202</v>
      </c>
      <c r="S61" s="48" t="s">
        <v>305</v>
      </c>
      <c r="T61" s="35">
        <v>100</v>
      </c>
      <c r="U61" s="35">
        <f t="shared" si="19"/>
        <v>55.947136563876647</v>
      </c>
      <c r="V61" s="35">
        <f t="shared" si="20"/>
        <v>71.590909090909093</v>
      </c>
      <c r="W61" s="35">
        <f t="shared" si="21"/>
        <v>66.101694915254228</v>
      </c>
      <c r="X61" s="35">
        <f t="shared" si="22"/>
        <v>62.307395993836678</v>
      </c>
      <c r="Y61" s="35">
        <f t="shared" si="23"/>
        <v>77.951168520869103</v>
      </c>
      <c r="Z61" s="35">
        <f t="shared" si="24"/>
        <v>72.461954345214252</v>
      </c>
      <c r="AA61" s="35">
        <f t="shared" si="25"/>
        <v>-6.3602594299600312</v>
      </c>
      <c r="AB61" s="35">
        <f t="shared" si="26"/>
        <v>-6.3602594299600099</v>
      </c>
      <c r="AC61" s="35">
        <f t="shared" si="27"/>
        <v>-6.3602594299600241</v>
      </c>
      <c r="AF61">
        <v>1.78</v>
      </c>
      <c r="AG61">
        <v>2.0299999999999998</v>
      </c>
      <c r="AJ61" t="s">
        <v>100</v>
      </c>
    </row>
    <row r="62" spans="1:36" ht="15" x14ac:dyDescent="0.25">
      <c r="A62">
        <v>2.27</v>
      </c>
      <c r="B62">
        <v>3.52</v>
      </c>
      <c r="C62">
        <v>2.95</v>
      </c>
      <c r="D62" s="20">
        <f t="shared" si="3"/>
        <v>6.3602594299600135E-2</v>
      </c>
      <c r="E62" s="17">
        <f>IF(OR($A62="",$B62="",$C62=""),"",A62*'MPTO_working_3-way'!$I61)</f>
        <v>2.4143778890600922</v>
      </c>
      <c r="F62" s="21">
        <f>IF(OR($A62="",$B62="",$C62=""),"",B62*'MPTO_working_3-way'!$I61)</f>
        <v>3.7438811319345926</v>
      </c>
      <c r="G62" s="22">
        <f>IF(OR($A62="",$B62="",$C62=""),"",C62*'MPTO_working_3-way'!$I61)</f>
        <v>3.1376276531838205</v>
      </c>
      <c r="H62" s="17">
        <f>IF(OR($A62="",$B62="",$C62=""),"",'MPTO_working_3-way'!E61)</f>
        <v>2.3847693201109643</v>
      </c>
      <c r="I62" s="21">
        <f>IF(OR($A62="",$B62="",$C62=""),"",'MPTO_working_3-way'!F61)</f>
        <v>3.8038717006952019</v>
      </c>
      <c r="J62" s="22">
        <f>IF(OR($A62="",$B62="",$C62=""),"",'MPTO_working_3-way'!G61)</f>
        <v>3.1468094934224755</v>
      </c>
      <c r="K62" s="17">
        <f>IF(OR($A62="",$B62="",$C62=""),"",'OddsRatio_working_3-way'!H61)</f>
        <v>2.3975644747536604</v>
      </c>
      <c r="L62" s="21">
        <f>IF(OR($A62="",$B62="",$C62=""),"",'OddsRatio_working_3-way'!I61)</f>
        <v>3.7731200601411223</v>
      </c>
      <c r="M62" s="22">
        <f>IF(OR($A62="",$B62="",$C62=""),"",'OddsRatio_working_3-way'!J61)</f>
        <v>3.1458667132044398</v>
      </c>
      <c r="N62" s="23">
        <f t="shared" si="16"/>
        <v>41.418537028985803</v>
      </c>
      <c r="O62" s="24">
        <f t="shared" si="17"/>
        <v>26.710249731760726</v>
      </c>
      <c r="P62" s="24">
        <f t="shared" si="18"/>
        <v>31.871213239253475</v>
      </c>
      <c r="Q62" t="s">
        <v>95</v>
      </c>
      <c r="R62" t="s">
        <v>93</v>
      </c>
      <c r="S62" s="48" t="s">
        <v>305</v>
      </c>
      <c r="T62" s="35">
        <v>100</v>
      </c>
      <c r="U62" s="35">
        <f t="shared" si="19"/>
        <v>53.703703703703695</v>
      </c>
      <c r="V62" s="35">
        <f t="shared" si="20"/>
        <v>73.118279569892465</v>
      </c>
      <c r="W62" s="35">
        <f t="shared" si="21"/>
        <v>66.666666666666657</v>
      </c>
      <c r="X62" s="35">
        <f t="shared" si="22"/>
        <v>60.215053763440849</v>
      </c>
      <c r="Y62" s="35">
        <f t="shared" si="23"/>
        <v>79.629629629629633</v>
      </c>
      <c r="Z62" s="35">
        <f t="shared" si="24"/>
        <v>73.178016726403811</v>
      </c>
      <c r="AA62" s="35">
        <f t="shared" si="25"/>
        <v>-6.5113500597371541</v>
      </c>
      <c r="AB62" s="35">
        <f t="shared" si="26"/>
        <v>-6.5113500597371683</v>
      </c>
      <c r="AC62" s="35">
        <f t="shared" si="27"/>
        <v>-6.5113500597371541</v>
      </c>
      <c r="AF62">
        <v>1.78</v>
      </c>
      <c r="AG62">
        <v>2.02</v>
      </c>
      <c r="AJ62" t="s">
        <v>100</v>
      </c>
    </row>
    <row r="63" spans="1:36" s="35" customFormat="1" ht="15" x14ac:dyDescent="0.25">
      <c r="A63">
        <v>2.16</v>
      </c>
      <c r="B63">
        <v>3.72</v>
      </c>
      <c r="C63">
        <v>3</v>
      </c>
      <c r="D63" s="20">
        <f t="shared" si="3"/>
        <v>6.5113500597371532E-2</v>
      </c>
      <c r="E63" s="17">
        <f>IF(OR($A63="",$B63="",$C63=""),"",A63*'MPTO_working_3-way'!$I62)</f>
        <v>2.3006451612903227</v>
      </c>
      <c r="F63" s="21">
        <f>IF(OR($A63="",$B63="",$C63=""),"",B63*'MPTO_working_3-way'!$I62)</f>
        <v>3.9622222222222221</v>
      </c>
      <c r="G63" s="22">
        <f>IF(OR($A63="",$B63="",$C63=""),"",C63*'MPTO_working_3-way'!$I62)</f>
        <v>3.1953405017921144</v>
      </c>
      <c r="H63" s="17">
        <f>IF(OR($A63="",$B63="",$C63=""),"",'MPTO_working_3-way'!E62)</f>
        <v>2.2662454873646212</v>
      </c>
      <c r="I63" s="21">
        <f>IF(OR($A63="",$B63="",$C63=""),"",'MPTO_working_3-way'!F62)</f>
        <v>4.0467365028203055</v>
      </c>
      <c r="J63" s="22">
        <f>IF(OR($A63="",$B63="",$C63=""),"",'MPTO_working_3-way'!G62)</f>
        <v>3.2089456869009583</v>
      </c>
      <c r="K63" s="17">
        <f>IF(OR($A63="",$B63="",$C63=""),"",'OddsRatio_working_3-way'!H62)</f>
        <v>2.2806681327473819</v>
      </c>
      <c r="L63" s="21">
        <f>IF(OR($A63="",$B63="",$C63=""),"",'OddsRatio_working_3-way'!I62)</f>
        <v>4.0029459664421356</v>
      </c>
      <c r="M63" s="22">
        <f>IF(OR($A63="",$B63="",$C63=""),"",'OddsRatio_working_3-way'!J62)</f>
        <v>3.2080485047368641</v>
      </c>
      <c r="N63" s="23">
        <f t="shared" si="16"/>
        <v>43.466068424004483</v>
      </c>
      <c r="O63" s="24">
        <f t="shared" si="17"/>
        <v>25.238362310712283</v>
      </c>
      <c r="P63" s="24">
        <f t="shared" si="18"/>
        <v>31.295569265283234</v>
      </c>
      <c r="Q63" t="s">
        <v>203</v>
      </c>
      <c r="R63" t="s">
        <v>204</v>
      </c>
      <c r="S63" s="48" t="s">
        <v>305</v>
      </c>
      <c r="T63" s="35">
        <v>100</v>
      </c>
      <c r="U63" s="35">
        <f t="shared" si="19"/>
        <v>55.752212389380524</v>
      </c>
      <c r="V63" s="35">
        <f t="shared" si="20"/>
        <v>69.418960244648318</v>
      </c>
      <c r="W63" s="35">
        <f t="shared" si="21"/>
        <v>68.35443037974683</v>
      </c>
      <c r="X63" s="35">
        <f t="shared" si="22"/>
        <v>62.226609375604845</v>
      </c>
      <c r="Y63" s="35">
        <f t="shared" si="23"/>
        <v>75.893357230872624</v>
      </c>
      <c r="Z63" s="35">
        <f t="shared" si="24"/>
        <v>74.828827365971151</v>
      </c>
      <c r="AA63" s="35">
        <f t="shared" si="25"/>
        <v>-6.4743969862243205</v>
      </c>
      <c r="AB63" s="35">
        <f t="shared" si="26"/>
        <v>-6.4743969862243063</v>
      </c>
      <c r="AC63" s="35">
        <f t="shared" si="27"/>
        <v>-6.4743969862243205</v>
      </c>
      <c r="AD63" s="36"/>
      <c r="AE63" s="36"/>
      <c r="AF63">
        <v>1.79</v>
      </c>
      <c r="AG63">
        <v>2.0099999999999998</v>
      </c>
      <c r="AH63" s="36"/>
      <c r="AI63" s="36"/>
      <c r="AJ63" t="s">
        <v>88</v>
      </c>
    </row>
    <row r="64" spans="1:36" ht="15" x14ac:dyDescent="0.25">
      <c r="A64">
        <v>2.2599999999999998</v>
      </c>
      <c r="B64">
        <v>3.27</v>
      </c>
      <c r="C64">
        <v>3.16</v>
      </c>
      <c r="D64" s="20">
        <f t="shared" si="3"/>
        <v>6.4743969862243178E-2</v>
      </c>
      <c r="E64" s="17">
        <f>IF(OR($A64="",$B64="",$C64=""),"",A64*'MPTO_working_3-way'!$I63)</f>
        <v>2.4063213718886693</v>
      </c>
      <c r="F64" s="21">
        <f>IF(OR($A64="",$B64="",$C64=""),"",B64*'MPTO_working_3-way'!$I63)</f>
        <v>3.4817127814495352</v>
      </c>
      <c r="G64" s="22">
        <f>IF(OR($A64="",$B64="",$C64=""),"",C64*'MPTO_working_3-way'!$I63)</f>
        <v>3.3645909447646885</v>
      </c>
      <c r="H64" s="17">
        <f>IF(OR($A64="",$B64="",$C64=""),"",'MPTO_working_3-way'!E63)</f>
        <v>2.3758807082237055</v>
      </c>
      <c r="I64" s="21">
        <f>IF(OR($A64="",$B64="",$C64=""),"",'MPTO_working_3-way'!F63)</f>
        <v>3.5182889103870312</v>
      </c>
      <c r="J64" s="22">
        <f>IF(OR($A64="",$B64="",$C64=""),"",'MPTO_working_3-way'!G63)</f>
        <v>3.3912746981503905</v>
      </c>
      <c r="K64" s="17">
        <f>IF(OR($A64="",$B64="",$C64=""),"",'OddsRatio_working_3-way'!H63)</f>
        <v>2.3887061656385855</v>
      </c>
      <c r="L64" s="21">
        <f>IF(OR($A64="",$B64="",$C64=""),"",'OddsRatio_working_3-way'!I63)</f>
        <v>3.5018753936504687</v>
      </c>
      <c r="M64" s="22">
        <f>IF(OR($A64="",$B64="",$C64=""),"",'OddsRatio_working_3-way'!J63)</f>
        <v>3.3806391410947185</v>
      </c>
      <c r="N64" s="23">
        <f t="shared" si="16"/>
        <v>41.557208928212354</v>
      </c>
      <c r="O64" s="24">
        <f t="shared" si="17"/>
        <v>28.721496078825659</v>
      </c>
      <c r="P64" s="24">
        <f t="shared" si="18"/>
        <v>29.721294992961994</v>
      </c>
      <c r="Q64" t="s">
        <v>205</v>
      </c>
      <c r="R64" t="s">
        <v>97</v>
      </c>
      <c r="S64" s="48" t="s">
        <v>305</v>
      </c>
      <c r="T64" s="35">
        <v>100</v>
      </c>
      <c r="U64" s="35">
        <f t="shared" si="19"/>
        <v>63.369963369963365</v>
      </c>
      <c r="V64" s="35">
        <f t="shared" si="20"/>
        <v>71.671388101982998</v>
      </c>
      <c r="W64" s="35">
        <f t="shared" si="21"/>
        <v>58.50622406639004</v>
      </c>
      <c r="X64" s="35">
        <f t="shared" si="22"/>
        <v>69.822387831626955</v>
      </c>
      <c r="Y64" s="35">
        <f t="shared" si="23"/>
        <v>78.123812563646581</v>
      </c>
      <c r="Z64" s="35">
        <f t="shared" si="24"/>
        <v>64.958648528053615</v>
      </c>
      <c r="AA64" s="35">
        <f t="shared" si="25"/>
        <v>-6.4524244616635897</v>
      </c>
      <c r="AB64" s="35">
        <f t="shared" si="26"/>
        <v>-6.4524244616635826</v>
      </c>
      <c r="AC64" s="35">
        <f t="shared" si="27"/>
        <v>-6.4524244616635755</v>
      </c>
      <c r="AF64">
        <v>1.95</v>
      </c>
      <c r="AG64">
        <v>1.87</v>
      </c>
      <c r="AJ64" t="s">
        <v>88</v>
      </c>
    </row>
    <row r="65" spans="1:36" ht="15" x14ac:dyDescent="0.25">
      <c r="A65">
        <v>2.73</v>
      </c>
      <c r="B65">
        <v>3.53</v>
      </c>
      <c r="C65">
        <v>2.41</v>
      </c>
      <c r="D65" s="20">
        <f t="shared" si="3"/>
        <v>6.4524244616635862E-2</v>
      </c>
      <c r="E65" s="17">
        <f>IF(OR($A65="",$B65="",$C65=""),"",A65*'MPTO_working_3-way'!$I64)</f>
        <v>2.9061511878034159</v>
      </c>
      <c r="F65" s="21">
        <f>IF(OR($A65="",$B65="",$C65=""),"",B65*'MPTO_working_3-way'!$I64)</f>
        <v>3.7577705834967245</v>
      </c>
      <c r="G65" s="22">
        <f>IF(OR($A65="",$B65="",$C65=""),"",C65*'MPTO_working_3-way'!$I64)</f>
        <v>2.5655034295260926</v>
      </c>
      <c r="H65" s="17">
        <f>IF(OR($A65="",$B65="",$C65=""),"",'MPTO_working_3-way'!E64)</f>
        <v>2.9002969155523779</v>
      </c>
      <c r="I65" s="21">
        <f>IF(OR($A65="",$B65="",$C65=""),"",'MPTO_working_3-way'!F64)</f>
        <v>3.8200301666799259</v>
      </c>
      <c r="J65" s="22">
        <f>IF(OR($A65="",$B65="",$C65=""),"",'MPTO_working_3-way'!G64)</f>
        <v>2.5417502960094782</v>
      </c>
      <c r="K65" s="17">
        <f>IF(OR($A65="",$B65="",$C65=""),"",'OddsRatio_working_3-way'!H64)</f>
        <v>2.9053563456196412</v>
      </c>
      <c r="L65" s="21">
        <f>IF(OR($A65="",$B65="",$C65=""),"",'OddsRatio_working_3-way'!I64)</f>
        <v>3.7864459852125392</v>
      </c>
      <c r="M65" s="22">
        <f>IF(OR($A65="",$B65="",$C65=""),"",'OddsRatio_working_3-way'!J64)</f>
        <v>2.552920489782482</v>
      </c>
      <c r="N65" s="23">
        <f t="shared" si="16"/>
        <v>34.409772079195903</v>
      </c>
      <c r="O65" s="24">
        <f t="shared" si="17"/>
        <v>26.611523449349811</v>
      </c>
      <c r="P65" s="24">
        <f t="shared" si="18"/>
        <v>38.978704471454286</v>
      </c>
      <c r="Q65" t="s">
        <v>98</v>
      </c>
      <c r="R65" t="s">
        <v>99</v>
      </c>
      <c r="S65" s="48" t="s">
        <v>305</v>
      </c>
      <c r="T65" s="35">
        <v>100</v>
      </c>
      <c r="U65" s="35">
        <f t="shared" si="19"/>
        <v>51.219512195121943</v>
      </c>
      <c r="V65" s="35">
        <f t="shared" si="20"/>
        <v>72.451790633608823</v>
      </c>
      <c r="W65" s="35">
        <f t="shared" si="21"/>
        <v>69.969969969969966</v>
      </c>
      <c r="X65" s="35">
        <f t="shared" si="22"/>
        <v>57.578239396421218</v>
      </c>
      <c r="Y65" s="35">
        <f t="shared" si="23"/>
        <v>78.810517834908083</v>
      </c>
      <c r="Z65" s="35">
        <f t="shared" si="24"/>
        <v>76.328697171269241</v>
      </c>
      <c r="AA65" s="35">
        <f t="shared" si="25"/>
        <v>-6.3587272012992742</v>
      </c>
      <c r="AB65" s="35">
        <f t="shared" si="26"/>
        <v>-6.3587272012992599</v>
      </c>
      <c r="AC65" s="35">
        <f t="shared" si="27"/>
        <v>-6.3587272012992742</v>
      </c>
      <c r="AF65">
        <v>1.83</v>
      </c>
      <c r="AG65">
        <v>2</v>
      </c>
      <c r="AJ65" t="s">
        <v>88</v>
      </c>
    </row>
    <row r="66" spans="1:36" ht="15" x14ac:dyDescent="0.25">
      <c r="A66">
        <v>2.0499999999999998</v>
      </c>
      <c r="B66">
        <v>3.63</v>
      </c>
      <c r="C66">
        <v>3.33</v>
      </c>
      <c r="D66" s="20">
        <f t="shared" si="3"/>
        <v>6.3587272012992635E-2</v>
      </c>
      <c r="E66" s="17">
        <f>IF(OR($A66="",$B66="",$C66=""),"",A66*'MPTO_working_3-way'!$I65)</f>
        <v>2.1803539076266345</v>
      </c>
      <c r="F66" s="21">
        <f>IF(OR($A66="",$B66="",$C66=""),"",B66*'MPTO_working_3-way'!$I65)</f>
        <v>3.860821797407163</v>
      </c>
      <c r="G66" s="22">
        <f>IF(OR($A66="",$B66="",$C66=""),"",C66*'MPTO_working_3-way'!$I65)</f>
        <v>3.5417456158032654</v>
      </c>
      <c r="H66" s="17">
        <f>IF(OR($A66="",$B66="",$C66=""),"",'MPTO_working_3-way'!E65)</f>
        <v>2.1431214170781558</v>
      </c>
      <c r="I66" s="21">
        <f>IF(OR($A66="",$B66="",$C66=""),"",'MPTO_working_3-way'!F65)</f>
        <v>3.9325746496933554</v>
      </c>
      <c r="J66" s="22">
        <f>IF(OR($A66="",$B66="",$C66=""),"",'MPTO_working_3-way'!G65)</f>
        <v>3.5828868616225664</v>
      </c>
      <c r="K66" s="17">
        <f>IF(OR($A66="",$B66="",$C66=""),"",'OddsRatio_working_3-way'!H65)</f>
        <v>2.1578327698546844</v>
      </c>
      <c r="L66" s="21">
        <f>IF(OR($A66="",$B66="",$C66=""),"",'OddsRatio_working_3-way'!I65)</f>
        <v>3.9000954140169726</v>
      </c>
      <c r="M66" s="22">
        <f>IF(OR($A66="",$B66="",$C66=""),"",'OddsRatio_working_3-way'!J65)</f>
        <v>3.5692860512013471</v>
      </c>
      <c r="N66" s="23">
        <f t="shared" si="16"/>
        <v>45.864113917566854</v>
      </c>
      <c r="O66" s="24">
        <f t="shared" si="17"/>
        <v>25.901221358405518</v>
      </c>
      <c r="P66" s="24">
        <f t="shared" si="18"/>
        <v>28.234664724027635</v>
      </c>
      <c r="Q66" t="s">
        <v>206</v>
      </c>
      <c r="R66" t="s">
        <v>207</v>
      </c>
      <c r="S66" s="48" t="s">
        <v>305</v>
      </c>
      <c r="T66" s="35">
        <v>100</v>
      </c>
      <c r="U66" s="35">
        <f t="shared" si="19"/>
        <v>55.752212389380524</v>
      </c>
      <c r="V66" s="35">
        <f t="shared" si="20"/>
        <v>73.118279569892465</v>
      </c>
      <c r="W66" s="35">
        <f t="shared" si="21"/>
        <v>64.788732394366207</v>
      </c>
      <c r="X66" s="35">
        <f t="shared" si="22"/>
        <v>62.092988035741328</v>
      </c>
      <c r="Y66" s="35">
        <f t="shared" si="23"/>
        <v>79.459055216253276</v>
      </c>
      <c r="Z66" s="35">
        <f t="shared" si="24"/>
        <v>71.129508040726989</v>
      </c>
      <c r="AA66" s="35">
        <f t="shared" si="25"/>
        <v>-6.3407756463608038</v>
      </c>
      <c r="AB66" s="35">
        <f t="shared" si="26"/>
        <v>-6.3407756463608109</v>
      </c>
      <c r="AC66" s="35">
        <f t="shared" si="27"/>
        <v>-6.3407756463607825</v>
      </c>
      <c r="AF66">
        <v>1.6</v>
      </c>
      <c r="AG66">
        <v>2.27</v>
      </c>
      <c r="AJ66" t="s">
        <v>88</v>
      </c>
    </row>
    <row r="67" spans="1:36" ht="15" x14ac:dyDescent="0.25">
      <c r="A67">
        <v>2.2599999999999998</v>
      </c>
      <c r="B67">
        <v>3.72</v>
      </c>
      <c r="C67">
        <v>2.84</v>
      </c>
      <c r="D67" s="20">
        <f t="shared" si="3"/>
        <v>6.3407756463607967E-2</v>
      </c>
      <c r="E67" s="17">
        <f>IF(OR($A67="",$B67="",$C67=""),"",A67*'MPTO_working_3-way'!$I66)</f>
        <v>2.4033015296077536</v>
      </c>
      <c r="F67" s="21">
        <f>IF(OR($A67="",$B67="",$C67=""),"",B67*'MPTO_working_3-way'!$I66)</f>
        <v>3.9558768540446216</v>
      </c>
      <c r="G67" s="22">
        <f>IF(OR($A67="",$B67="",$C67=""),"",C67*'MPTO_working_3-way'!$I66)</f>
        <v>3.0200780283566466</v>
      </c>
      <c r="H67" s="17">
        <f>IF(OR($A67="",$B67="",$C67=""),"",'MPTO_working_3-way'!E66)</f>
        <v>2.3733691428304842</v>
      </c>
      <c r="I67" s="21">
        <f>IF(OR($A67="",$B67="",$C67=""),"",'MPTO_working_3-way'!F66)</f>
        <v>4.0374467455728027</v>
      </c>
      <c r="J67" s="22">
        <f>IF(OR($A67="",$B67="",$C67=""),"",'MPTO_working_3-way'!G66)</f>
        <v>3.0213601956634415</v>
      </c>
      <c r="K67" s="17">
        <f>IF(OR($A67="",$B67="",$C67=""),"",'OddsRatio_working_3-way'!H66)</f>
        <v>2.3866380672014667</v>
      </c>
      <c r="L67" s="21">
        <f>IF(OR($A67="",$B67="",$C67=""),"",'OddsRatio_working_3-way'!I66)</f>
        <v>3.9933774149111034</v>
      </c>
      <c r="M67" s="22">
        <f>IF(OR($A67="",$B67="",$C67=""),"",'OddsRatio_working_3-way'!J66)</f>
        <v>3.0249317806751574</v>
      </c>
      <c r="N67" s="23">
        <f t="shared" si="16"/>
        <v>41.609427185077834</v>
      </c>
      <c r="O67" s="24">
        <f t="shared" si="17"/>
        <v>25.278845547923623</v>
      </c>
      <c r="P67" s="24">
        <f t="shared" si="18"/>
        <v>33.11172726699855</v>
      </c>
      <c r="Q67" t="s">
        <v>122</v>
      </c>
      <c r="R67" t="s">
        <v>208</v>
      </c>
      <c r="S67" s="48" t="s">
        <v>305</v>
      </c>
      <c r="T67" s="35">
        <v>100</v>
      </c>
      <c r="U67" s="35">
        <f t="shared" si="19"/>
        <v>70.760233918128648</v>
      </c>
      <c r="V67" s="35">
        <f t="shared" si="20"/>
        <v>74.093264248704671</v>
      </c>
      <c r="W67" s="35">
        <f t="shared" si="21"/>
        <v>52.830188679245275</v>
      </c>
      <c r="X67" s="35">
        <f t="shared" si="22"/>
        <v>73.076547072050047</v>
      </c>
      <c r="Y67" s="35">
        <f t="shared" si="23"/>
        <v>76.409577402626056</v>
      </c>
      <c r="Z67" s="35">
        <f t="shared" si="24"/>
        <v>55.146501833166681</v>
      </c>
      <c r="AA67" s="35">
        <f t="shared" si="25"/>
        <v>-2.3163131539213992</v>
      </c>
      <c r="AB67" s="35">
        <f t="shared" si="26"/>
        <v>-2.316313153921385</v>
      </c>
      <c r="AC67" s="35">
        <f t="shared" si="27"/>
        <v>-2.3163131539214064</v>
      </c>
      <c r="AF67">
        <v>1.62</v>
      </c>
      <c r="AG67">
        <v>2.23</v>
      </c>
      <c r="AJ67" t="s">
        <v>88</v>
      </c>
    </row>
    <row r="68" spans="1:36" ht="15" x14ac:dyDescent="0.25">
      <c r="A68">
        <v>3.42</v>
      </c>
      <c r="B68">
        <v>3.86</v>
      </c>
      <c r="C68">
        <v>2.12</v>
      </c>
      <c r="D68" s="20">
        <f t="shared" ref="D68:D117" si="28">IF(OR($A68="",$B68="",$C68=""),"",(1/A68)+(1/B68)+(1/C68)-1)</f>
        <v>2.316313153921401E-2</v>
      </c>
      <c r="E68" s="17">
        <f>IF(OR($A68="",$B68="",$C68=""),"",A68*'MPTO_working_3-way'!$I67)</f>
        <v>3.4992179098641119</v>
      </c>
      <c r="F68" s="21">
        <f>IF(OR($A68="",$B68="",$C68=""),"",B68*'MPTO_working_3-way'!$I67)</f>
        <v>3.9494096877413658</v>
      </c>
      <c r="G68" s="22">
        <f>IF(OR($A68="",$B68="",$C68=""),"",C68*'MPTO_working_3-way'!$I67)</f>
        <v>2.1691058388631337</v>
      </c>
      <c r="H68" s="17">
        <f>IF(OR($A68="",$B68="",$C68=""),"",'MPTO_working_3-way'!E67)</f>
        <v>3.5127577762991069</v>
      </c>
      <c r="I68" s="21">
        <f>IF(OR($A68="",$B68="",$C68=""),"",'MPTO_working_3-way'!F67)</f>
        <v>3.978574363842315</v>
      </c>
      <c r="J68" s="22">
        <f>IF(OR($A68="",$B68="",$C68=""),"",'MPTO_working_3-way'!G67)</f>
        <v>2.1552789265575476</v>
      </c>
      <c r="K68" s="17">
        <f>IF(OR($A68="",$B68="",$C68=""),"",'OddsRatio_working_3-way'!H67)</f>
        <v>3.50854891478967</v>
      </c>
      <c r="L68" s="21">
        <f>IF(OR($A68="",$B68="",$C68=""),"",'OddsRatio_working_3-way'!I67)</f>
        <v>3.9646487174787</v>
      </c>
      <c r="M68" s="22">
        <f>IF(OR($A68="",$B68="",$C68=""),"",'OddsRatio_working_3-way'!J67)</f>
        <v>2.160981315935715</v>
      </c>
      <c r="N68" s="23">
        <f t="shared" si="16"/>
        <v>28.577814407643849</v>
      </c>
      <c r="O68" s="24">
        <f t="shared" si="17"/>
        <v>25.32023970832693</v>
      </c>
      <c r="P68" s="24">
        <f t="shared" si="18"/>
        <v>46.10194588402922</v>
      </c>
      <c r="Q68" t="s">
        <v>127</v>
      </c>
      <c r="R68" t="s">
        <v>209</v>
      </c>
      <c r="S68" s="48" t="s">
        <v>305</v>
      </c>
      <c r="T68" s="35">
        <v>100</v>
      </c>
      <c r="U68" s="35">
        <f t="shared" si="19"/>
        <v>49.748743718592962</v>
      </c>
      <c r="V68" s="35">
        <f t="shared" si="20"/>
        <v>70.501474926253692</v>
      </c>
      <c r="W68" s="35">
        <f t="shared" si="21"/>
        <v>77.528089887640448</v>
      </c>
      <c r="X68" s="35">
        <f t="shared" si="22"/>
        <v>51.970435186105867</v>
      </c>
      <c r="Y68" s="35">
        <f t="shared" si="23"/>
        <v>72.723166393766576</v>
      </c>
      <c r="Z68" s="35">
        <f t="shared" si="24"/>
        <v>79.749781355153331</v>
      </c>
      <c r="AA68" s="35">
        <f t="shared" si="25"/>
        <v>-2.2216914675129047</v>
      </c>
      <c r="AB68" s="35">
        <f t="shared" si="26"/>
        <v>-2.2216914675128834</v>
      </c>
      <c r="AC68" s="35">
        <f t="shared" si="27"/>
        <v>-2.2216914675128834</v>
      </c>
      <c r="AF68">
        <v>1.69</v>
      </c>
      <c r="AG68">
        <v>2.29</v>
      </c>
      <c r="AJ68" t="s">
        <v>129</v>
      </c>
    </row>
    <row r="69" spans="1:36" ht="15" x14ac:dyDescent="0.25">
      <c r="A69">
        <v>1.99</v>
      </c>
      <c r="B69">
        <v>3.39</v>
      </c>
      <c r="C69">
        <v>4.45</v>
      </c>
      <c r="D69" s="20">
        <f t="shared" si="28"/>
        <v>2.2216914675128763E-2</v>
      </c>
      <c r="E69" s="17">
        <f>IF(OR($A69="",$B69="",$C69=""),"",A69*'MPTO_working_3-way'!$I68)</f>
        <v>2.0342116602035061</v>
      </c>
      <c r="F69" s="21">
        <f>IF(OR($A69="",$B69="",$C69=""),"",B69*'MPTO_working_3-way'!$I68)</f>
        <v>3.4653153407486865</v>
      </c>
      <c r="G69" s="22">
        <f>IF(OR($A69="",$B69="",$C69=""),"",C69*'MPTO_working_3-way'!$I68)</f>
        <v>4.5488652703043231</v>
      </c>
      <c r="H69" s="17">
        <f>IF(OR($A69="",$B69="",$C69=""),"",'MPTO_working_3-way'!E68)</f>
        <v>2.0197657320791227</v>
      </c>
      <c r="I69" s="21">
        <f>IF(OR($A69="",$B69="",$C69=""),"",'MPTO_working_3-way'!F68)</f>
        <v>3.477297960253741</v>
      </c>
      <c r="J69" s="22">
        <f>IF(OR($A69="",$B69="",$C69=""),"",'MPTO_working_3-way'!G68)</f>
        <v>4.6016477150650594</v>
      </c>
      <c r="K69" s="17">
        <f>IF(OR($A69="",$B69="",$C69=""),"",'OddsRatio_working_3-way'!H68)</f>
        <v>2.0255945719946604</v>
      </c>
      <c r="L69" s="21">
        <f>IF(OR($A69="",$B69="",$C69=""),"",'OddsRatio_working_3-way'!I68)</f>
        <v>3.4759303303709466</v>
      </c>
      <c r="M69" s="22">
        <f>IF(OR($A69="",$B69="",$C69=""),"",'OddsRatio_working_3-way'!J68)</f>
        <v>4.574041690284421</v>
      </c>
      <c r="N69" s="23">
        <f t="shared" ref="N69:N117" si="29">(1/E69)* 100</f>
        <v>49.159092908746686</v>
      </c>
      <c r="O69" s="24">
        <f t="shared" ref="O69:O117" si="30">(1/F69)* 100</f>
        <v>28.857402621948641</v>
      </c>
      <c r="P69" s="24">
        <f t="shared" ref="P69:P117" si="31">(1/G69)* 100</f>
        <v>21.983504469304695</v>
      </c>
      <c r="Q69" t="s">
        <v>210</v>
      </c>
      <c r="R69" t="s">
        <v>211</v>
      </c>
      <c r="S69" s="48" t="s">
        <v>305</v>
      </c>
      <c r="T69" s="35">
        <v>100</v>
      </c>
      <c r="U69" s="35">
        <f t="shared" ref="U69:U117" si="32">(1/A70)*((T69*A70)-T69)</f>
        <v>57.805907172995774</v>
      </c>
      <c r="V69" s="35">
        <f t="shared" ref="V69:V117" si="33">(1/B70)*((T69*B70)-T69)</f>
        <v>70.930232558139537</v>
      </c>
      <c r="W69" s="35">
        <f t="shared" ref="W69:W117" si="34">(1/C70)*((T69*C70)-T69)</f>
        <v>69.040247678018574</v>
      </c>
      <c r="X69" s="35">
        <f t="shared" ref="X69:X117" si="35">((1/B70)+(1/C70))*T69</f>
        <v>60.029519763841897</v>
      </c>
      <c r="Y69" s="35">
        <f t="shared" ref="Y69:Y117" si="36">((1/A70)+(1/C70))*T69</f>
        <v>73.153845148985639</v>
      </c>
      <c r="Z69" s="35">
        <f t="shared" ref="Z69:Z117" si="37">((1/A70)+(1/B70))*T69</f>
        <v>71.26386026886469</v>
      </c>
      <c r="AA69" s="35">
        <f t="shared" ref="AA69:AA117" si="38">U69-X69</f>
        <v>-2.2236125908461233</v>
      </c>
      <c r="AB69" s="35">
        <f t="shared" ref="AB69:AB117" si="39">V69-Y69</f>
        <v>-2.223612590846102</v>
      </c>
      <c r="AC69" s="35">
        <f t="shared" ref="AC69:AC117" si="40">W69-Z69</f>
        <v>-2.2236125908461162</v>
      </c>
      <c r="AF69">
        <v>2.44</v>
      </c>
      <c r="AG69">
        <v>1.62</v>
      </c>
      <c r="AJ69" t="s">
        <v>129</v>
      </c>
    </row>
    <row r="70" spans="1:36" ht="15" x14ac:dyDescent="0.25">
      <c r="A70">
        <v>2.37</v>
      </c>
      <c r="B70">
        <v>3.44</v>
      </c>
      <c r="C70">
        <v>3.23</v>
      </c>
      <c r="D70" s="20">
        <f t="shared" si="28"/>
        <v>2.2236125908461135E-2</v>
      </c>
      <c r="E70" s="17">
        <f>IF(OR($A70="",$B70="",$C70=""),"",A70*'MPTO_working_3-way'!$I69)</f>
        <v>2.4226996184030529</v>
      </c>
      <c r="F70" s="21">
        <f>IF(OR($A70="",$B70="",$C70=""),"",B70*'MPTO_working_3-way'!$I69)</f>
        <v>3.516492273125106</v>
      </c>
      <c r="G70" s="22">
        <f>IF(OR($A70="",$B70="",$C70=""),"",C70*'MPTO_working_3-way'!$I69)</f>
        <v>3.3018226866843294</v>
      </c>
      <c r="H70" s="17">
        <f>IF(OR($A70="",$B70="",$C70=""),"",'MPTO_working_3-way'!E69)</f>
        <v>2.4123771178516802</v>
      </c>
      <c r="I70" s="21">
        <f>IF(OR($A70="",$B70="",$C70=""),"",'MPTO_working_3-way'!F69)</f>
        <v>3.5300060626252026</v>
      </c>
      <c r="J70" s="22">
        <f>IF(OR($A70="",$B70="",$C70=""),"",'MPTO_working_3-way'!G69)</f>
        <v>3.3092258299848982</v>
      </c>
      <c r="K70" s="17">
        <f>IF(OR($A70="",$B70="",$C70=""),"",'OddsRatio_working_3-way'!H69)</f>
        <v>2.4169185767062471</v>
      </c>
      <c r="L70" s="21">
        <f>IF(OR($A70="",$B70="",$C70=""),"",'OddsRatio_working_3-way'!I69)</f>
        <v>3.5235630125279145</v>
      </c>
      <c r="M70" s="22">
        <f>IF(OR($A70="",$B70="",$C70=""),"",'OddsRatio_working_3-way'!J69)</f>
        <v>3.3063711139087077</v>
      </c>
      <c r="N70" s="23">
        <f t="shared" si="29"/>
        <v>41.276268523093265</v>
      </c>
      <c r="O70" s="24">
        <f t="shared" si="30"/>
        <v>28.437429185968327</v>
      </c>
      <c r="P70" s="24">
        <f t="shared" si="31"/>
        <v>30.286302290938405</v>
      </c>
      <c r="Q70" t="s">
        <v>124</v>
      </c>
      <c r="R70" t="s">
        <v>212</v>
      </c>
      <c r="S70" s="48" t="s">
        <v>305</v>
      </c>
      <c r="T70" s="35">
        <v>100</v>
      </c>
      <c r="U70" s="35">
        <f t="shared" si="32"/>
        <v>52.606635071090047</v>
      </c>
      <c r="V70" s="35">
        <f t="shared" si="33"/>
        <v>67.10526315789474</v>
      </c>
      <c r="W70" s="35">
        <f t="shared" si="34"/>
        <v>76.798143851508115</v>
      </c>
      <c r="X70" s="35">
        <f t="shared" si="35"/>
        <v>56.096592990597152</v>
      </c>
      <c r="Y70" s="35">
        <f t="shared" si="36"/>
        <v>70.595221077401831</v>
      </c>
      <c r="Z70" s="35">
        <f t="shared" si="37"/>
        <v>80.288101771015221</v>
      </c>
      <c r="AA70" s="35">
        <f t="shared" si="38"/>
        <v>-3.4899579195071055</v>
      </c>
      <c r="AB70" s="35">
        <f t="shared" si="39"/>
        <v>-3.4899579195070913</v>
      </c>
      <c r="AC70" s="35">
        <f t="shared" si="40"/>
        <v>-3.4899579195071055</v>
      </c>
      <c r="AF70">
        <v>2.09</v>
      </c>
      <c r="AG70">
        <v>1.81</v>
      </c>
      <c r="AJ70" t="s">
        <v>129</v>
      </c>
    </row>
    <row r="71" spans="1:36" ht="15" x14ac:dyDescent="0.25">
      <c r="A71">
        <v>2.11</v>
      </c>
      <c r="B71">
        <v>3.04</v>
      </c>
      <c r="C71">
        <v>4.3099999999999996</v>
      </c>
      <c r="D71" s="20">
        <f t="shared" si="28"/>
        <v>3.4899579195071029E-2</v>
      </c>
      <c r="E71" s="17">
        <f>IF(OR($A71="",$B71="",$C71=""),"",A71*'MPTO_working_3-way'!$I70)</f>
        <v>2.1836381121015997</v>
      </c>
      <c r="F71" s="21">
        <f>IF(OR($A71="",$B71="",$C71=""),"",B71*'MPTO_working_3-way'!$I70)</f>
        <v>3.1460947207530161</v>
      </c>
      <c r="G71" s="22">
        <f>IF(OR($A71="",$B71="",$C71=""),"",C71*'MPTO_working_3-way'!$I70)</f>
        <v>4.4604171863307558</v>
      </c>
      <c r="H71" s="17">
        <f>IF(OR($A71="",$B71="",$C71=""),"",'MPTO_working_3-way'!E70)</f>
        <v>2.1630954210335078</v>
      </c>
      <c r="I71" s="21">
        <f>IF(OR($A71="",$B71="",$C71=""),"",'MPTO_working_3-way'!F70)</f>
        <v>3.151450762885057</v>
      </c>
      <c r="J71" s="22">
        <f>IF(OR($A71="",$B71="",$C71=""),"",'MPTO_working_3-way'!G70)</f>
        <v>4.5375063107398459</v>
      </c>
      <c r="K71" s="17">
        <f>IF(OR($A71="",$B71="",$C71=""),"",'OddsRatio_working_3-way'!H70)</f>
        <v>2.1718962109592423</v>
      </c>
      <c r="L71" s="21">
        <f>IF(OR($A71="",$B71="",$C71=""),"",'OddsRatio_working_3-way'!I70)</f>
        <v>3.1537551985196886</v>
      </c>
      <c r="M71" s="22">
        <f>IF(OR($A71="",$B71="",$C71=""),"",'OddsRatio_working_3-way'!J70)</f>
        <v>4.4945733858334167</v>
      </c>
      <c r="N71" s="23">
        <f t="shared" si="29"/>
        <v>45.79513402234813</v>
      </c>
      <c r="O71" s="24">
        <f t="shared" si="30"/>
        <v>31.785438416827148</v>
      </c>
      <c r="P71" s="24">
        <f t="shared" si="31"/>
        <v>22.419427560824719</v>
      </c>
      <c r="Q71" t="s">
        <v>213</v>
      </c>
      <c r="R71" t="s">
        <v>214</v>
      </c>
      <c r="S71" s="48" t="s">
        <v>305</v>
      </c>
      <c r="T71" s="35">
        <v>100</v>
      </c>
      <c r="U71" s="35">
        <f t="shared" si="32"/>
        <v>64.285714285714292</v>
      </c>
      <c r="V71" s="35">
        <f t="shared" si="33"/>
        <v>66.101694915254228</v>
      </c>
      <c r="W71" s="35">
        <f t="shared" si="34"/>
        <v>66.329966329966325</v>
      </c>
      <c r="X71" s="35">
        <f t="shared" si="35"/>
        <v>67.568338754779433</v>
      </c>
      <c r="Y71" s="35">
        <f t="shared" si="36"/>
        <v>69.384319384319383</v>
      </c>
      <c r="Z71" s="35">
        <f t="shared" si="37"/>
        <v>69.61259079903148</v>
      </c>
      <c r="AA71" s="35">
        <f t="shared" si="38"/>
        <v>-3.2826244690651407</v>
      </c>
      <c r="AB71" s="35">
        <f t="shared" si="39"/>
        <v>-3.2826244690651549</v>
      </c>
      <c r="AC71" s="35">
        <f t="shared" si="40"/>
        <v>-3.2826244690651549</v>
      </c>
      <c r="AF71">
        <v>2.93</v>
      </c>
      <c r="AG71">
        <v>1.42</v>
      </c>
      <c r="AJ71" t="s">
        <v>312</v>
      </c>
    </row>
    <row r="72" spans="1:36" ht="15" x14ac:dyDescent="0.25">
      <c r="A72">
        <v>2.8</v>
      </c>
      <c r="B72">
        <v>2.95</v>
      </c>
      <c r="C72">
        <v>2.97</v>
      </c>
      <c r="D72" s="20">
        <f t="shared" si="28"/>
        <v>3.282624469065154E-2</v>
      </c>
      <c r="E72" s="17">
        <f>IF(OR($A72="",$B72="",$C72=""),"",A72*'MPTO_working_3-way'!$I71)</f>
        <v>2.891913485133824</v>
      </c>
      <c r="F72" s="21">
        <f>IF(OR($A72="",$B72="",$C72=""),"",B72*'MPTO_working_3-way'!$I71)</f>
        <v>3.0468374218374223</v>
      </c>
      <c r="G72" s="22">
        <f>IF(OR($A72="",$B72="",$C72=""),"",C72*'MPTO_working_3-way'!$I71)</f>
        <v>3.0674939467312354</v>
      </c>
      <c r="H72" s="17">
        <f>IF(OR($A72="",$B72="",$C72=""),"",'MPTO_working_3-way'!E71)</f>
        <v>2.8884972840591536</v>
      </c>
      <c r="I72" s="21">
        <f>IF(OR($A72="",$B72="",$C72=""),"",'MPTO_working_3-way'!F71)</f>
        <v>3.0483997233118094</v>
      </c>
      <c r="J72" s="22">
        <f>IF(OR($A72="",$B72="",$C72=""),"",'MPTO_working_3-way'!G71)</f>
        <v>3.0697610397627502</v>
      </c>
      <c r="K72" s="17">
        <f>IF(OR($A72="",$B72="",$C72=""),"",'OddsRatio_working_3-way'!H71)</f>
        <v>2.8901438156832189</v>
      </c>
      <c r="L72" s="21">
        <f>IF(OR($A72="",$B72="",$C72=""),"",'OddsRatio_working_3-way'!I71)</f>
        <v>3.0476558003234868</v>
      </c>
      <c r="M72" s="22">
        <f>IF(OR($A72="",$B72="",$C72=""),"",'OddsRatio_working_3-way'!J71)</f>
        <v>3.0686573982755232</v>
      </c>
      <c r="N72" s="23">
        <f t="shared" si="29"/>
        <v>34.579181055747412</v>
      </c>
      <c r="O72" s="24">
        <f t="shared" si="30"/>
        <v>32.820917612234823</v>
      </c>
      <c r="P72" s="24">
        <f t="shared" si="31"/>
        <v>32.599901332017758</v>
      </c>
      <c r="Q72" t="s">
        <v>215</v>
      </c>
      <c r="R72" t="s">
        <v>216</v>
      </c>
      <c r="S72" s="48" t="s">
        <v>305</v>
      </c>
      <c r="T72" s="35">
        <v>100</v>
      </c>
      <c r="U72" s="35">
        <f t="shared" si="32"/>
        <v>46.524064171122987</v>
      </c>
      <c r="V72" s="35">
        <f t="shared" si="33"/>
        <v>68.944099378881987</v>
      </c>
      <c r="W72" s="35">
        <f t="shared" si="34"/>
        <v>80.916030534351137</v>
      </c>
      <c r="X72" s="35">
        <f t="shared" si="35"/>
        <v>50.139870086766855</v>
      </c>
      <c r="Y72" s="35">
        <f t="shared" si="36"/>
        <v>72.559905294525848</v>
      </c>
      <c r="Z72" s="35">
        <f t="shared" si="37"/>
        <v>84.531836449994998</v>
      </c>
      <c r="AA72" s="35">
        <f t="shared" si="38"/>
        <v>-3.6158059156438682</v>
      </c>
      <c r="AB72" s="35">
        <f t="shared" si="39"/>
        <v>-3.6158059156438611</v>
      </c>
      <c r="AC72" s="35">
        <f t="shared" si="40"/>
        <v>-3.6158059156438611</v>
      </c>
      <c r="AF72">
        <v>2.83</v>
      </c>
      <c r="AG72">
        <v>1.46</v>
      </c>
      <c r="AJ72" t="s">
        <v>312</v>
      </c>
    </row>
    <row r="73" spans="1:36" ht="15" x14ac:dyDescent="0.25">
      <c r="A73">
        <v>1.87</v>
      </c>
      <c r="B73">
        <v>3.22</v>
      </c>
      <c r="C73">
        <v>5.24</v>
      </c>
      <c r="D73" s="20">
        <f t="shared" si="28"/>
        <v>3.6158059156438549E-2</v>
      </c>
      <c r="E73" s="17">
        <f>IF(OR($A73="",$B73="",$C73=""),"",A73*'MPTO_working_3-way'!$I72)</f>
        <v>1.9376155706225402</v>
      </c>
      <c r="F73" s="21">
        <f>IF(OR($A73="",$B73="",$C73=""),"",B73*'MPTO_working_3-way'!$I72)</f>
        <v>3.3364289504837323</v>
      </c>
      <c r="G73" s="22">
        <f>IF(OR($A73="",$B73="",$C73=""),"",C73*'MPTO_working_3-way'!$I72)</f>
        <v>5.4294682299797383</v>
      </c>
      <c r="H73" s="17">
        <f>IF(OR($A73="",$B73="",$C73=""),"",'MPTO_working_3-way'!E72)</f>
        <v>1.9131188747960286</v>
      </c>
      <c r="I73" s="21">
        <f>IF(OR($A73="",$B73="",$C73=""),"",'MPTO_working_3-way'!F72)</f>
        <v>3.3500128258051798</v>
      </c>
      <c r="J73" s="22">
        <f>IF(OR($A73="",$B73="",$C73=""),"",'MPTO_working_3-way'!G72)</f>
        <v>5.5932475724644348</v>
      </c>
      <c r="K73" s="17">
        <f>IF(OR($A73="",$B73="",$C73=""),"",'OddsRatio_working_3-way'!H72)</f>
        <v>1.9229033731914591</v>
      </c>
      <c r="L73" s="21">
        <f>IF(OR($A73="",$B73="",$C73=""),"",'OddsRatio_working_3-way'!I72)</f>
        <v>3.354994814350619</v>
      </c>
      <c r="M73" s="22">
        <f>IF(OR($A73="",$B73="",$C73=""),"",'OddsRatio_working_3-way'!J72)</f>
        <v>5.4978279337146958</v>
      </c>
      <c r="N73" s="23">
        <f t="shared" si="29"/>
        <v>51.609824733123297</v>
      </c>
      <c r="O73" s="24">
        <f t="shared" si="30"/>
        <v>29.972165295323162</v>
      </c>
      <c r="P73" s="24">
        <f t="shared" si="31"/>
        <v>18.418009971553545</v>
      </c>
      <c r="Q73" t="s">
        <v>217</v>
      </c>
      <c r="R73" t="s">
        <v>218</v>
      </c>
      <c r="S73" s="48" t="s">
        <v>305</v>
      </c>
      <c r="T73" s="35">
        <v>100</v>
      </c>
      <c r="U73" s="35">
        <f t="shared" si="32"/>
        <v>65.156794425087099</v>
      </c>
      <c r="V73" s="35">
        <f t="shared" si="33"/>
        <v>71.910112359550567</v>
      </c>
      <c r="W73" s="35">
        <f t="shared" si="34"/>
        <v>60.15936254980079</v>
      </c>
      <c r="X73" s="35">
        <f t="shared" si="35"/>
        <v>67.930525090648658</v>
      </c>
      <c r="Y73" s="35">
        <f t="shared" si="36"/>
        <v>74.683843025112097</v>
      </c>
      <c r="Z73" s="35">
        <f t="shared" si="37"/>
        <v>62.933093215362334</v>
      </c>
      <c r="AA73" s="35">
        <f t="shared" si="38"/>
        <v>-2.7737306655615583</v>
      </c>
      <c r="AB73" s="35">
        <f t="shared" si="39"/>
        <v>-2.7737306655615299</v>
      </c>
      <c r="AC73" s="35">
        <f t="shared" si="40"/>
        <v>-2.7737306655615441</v>
      </c>
      <c r="AF73">
        <v>2.75</v>
      </c>
      <c r="AG73">
        <v>1.48</v>
      </c>
      <c r="AJ73" t="s">
        <v>312</v>
      </c>
    </row>
    <row r="74" spans="1:36" ht="15" x14ac:dyDescent="0.25">
      <c r="A74">
        <v>2.87</v>
      </c>
      <c r="B74">
        <v>3.56</v>
      </c>
      <c r="C74">
        <v>2.5099999999999998</v>
      </c>
      <c r="D74" s="20">
        <f t="shared" si="28"/>
        <v>2.7737306655615468E-2</v>
      </c>
      <c r="E74" s="17">
        <f>IF(OR($A74="",$B74="",$C74=""),"",A74*'MPTO_working_3-way'!$I73)</f>
        <v>2.9496060701016167</v>
      </c>
      <c r="F74" s="21">
        <f>IF(OR($A74="",$B74="",$C74=""),"",B74*'MPTO_working_3-way'!$I73)</f>
        <v>3.6587448116939911</v>
      </c>
      <c r="G74" s="22">
        <f>IF(OR($A74="",$B74="",$C74=""),"",C74*'MPTO_working_3-way'!$I73)</f>
        <v>2.5796206397055945</v>
      </c>
      <c r="H74" s="17">
        <f>IF(OR($A74="",$B74="",$C74=""),"",'MPTO_working_3-way'!E73)</f>
        <v>2.9482323983256564</v>
      </c>
      <c r="I74" s="21">
        <f>IF(OR($A74="",$B74="",$C74=""),"",'MPTO_working_3-way'!F73)</f>
        <v>3.6811653256313042</v>
      </c>
      <c r="J74" s="22">
        <f>IF(OR($A74="",$B74="",$C74=""),"",'MPTO_working_3-way'!G73)</f>
        <v>2.5696331683292657</v>
      </c>
      <c r="K74" s="17">
        <f>IF(OR($A74="",$B74="",$C74=""),"",'OddsRatio_working_3-way'!H73)</f>
        <v>2.9497292294636264</v>
      </c>
      <c r="L74" s="21">
        <f>IF(OR($A74="",$B74="",$C74=""),"",'OddsRatio_working_3-way'!I73)</f>
        <v>3.6691480360571558</v>
      </c>
      <c r="M74" s="22">
        <f>IF(OR($A74="",$B74="",$C74=""),"",'OddsRatio_working_3-way'!J73)</f>
        <v>2.5743802868930876</v>
      </c>
      <c r="N74" s="23">
        <f t="shared" si="29"/>
        <v>33.902832318403419</v>
      </c>
      <c r="O74" s="24">
        <f t="shared" si="30"/>
        <v>27.331777739836472</v>
      </c>
      <c r="P74" s="24">
        <f t="shared" si="31"/>
        <v>38.765389941760098</v>
      </c>
      <c r="Q74" t="s">
        <v>219</v>
      </c>
      <c r="R74" t="s">
        <v>220</v>
      </c>
      <c r="S74" s="48" t="s">
        <v>305</v>
      </c>
      <c r="T74" s="35">
        <v>100</v>
      </c>
      <c r="U74" s="35">
        <f t="shared" si="32"/>
        <v>38.650306748466257</v>
      </c>
      <c r="V74" s="35">
        <f t="shared" si="33"/>
        <v>78.021978021978015</v>
      </c>
      <c r="W74" s="35">
        <f t="shared" si="34"/>
        <v>80.198019801980209</v>
      </c>
      <c r="X74" s="35">
        <f t="shared" si="35"/>
        <v>41.780002176041783</v>
      </c>
      <c r="Y74" s="35">
        <f t="shared" si="36"/>
        <v>81.151673449553542</v>
      </c>
      <c r="Z74" s="35">
        <f t="shared" si="37"/>
        <v>83.327715229555722</v>
      </c>
      <c r="AA74" s="35">
        <f t="shared" si="38"/>
        <v>-3.1296954275755269</v>
      </c>
      <c r="AB74" s="35">
        <f t="shared" si="39"/>
        <v>-3.1296954275755269</v>
      </c>
      <c r="AC74" s="35">
        <f t="shared" si="40"/>
        <v>-3.1296954275755127</v>
      </c>
      <c r="AF74">
        <v>1.98</v>
      </c>
      <c r="AG74">
        <v>1.91</v>
      </c>
      <c r="AJ74" t="s">
        <v>316</v>
      </c>
    </row>
    <row r="75" spans="1:36" ht="15" x14ac:dyDescent="0.25">
      <c r="A75">
        <v>1.63</v>
      </c>
      <c r="B75">
        <v>4.55</v>
      </c>
      <c r="C75">
        <v>5.05</v>
      </c>
      <c r="D75" s="20">
        <f t="shared" si="28"/>
        <v>3.1296954275755295E-2</v>
      </c>
      <c r="E75" s="17">
        <f>IF(OR($A75="",$B75="",$C75=""),"",A75*'MPTO_working_3-way'!$I74)</f>
        <v>1.6810140354694809</v>
      </c>
      <c r="F75" s="21">
        <f>IF(OR($A75="",$B75="",$C75=""),"",B75*'MPTO_working_3-way'!$I74)</f>
        <v>4.6924011419546865</v>
      </c>
      <c r="G75" s="22">
        <f>IF(OR($A75="",$B75="",$C75=""),"",C75*'MPTO_working_3-way'!$I74)</f>
        <v>5.2080496190925638</v>
      </c>
      <c r="H75" s="17">
        <f>IF(OR($A75="",$B75="",$C75=""),"",'MPTO_working_3-way'!E74)</f>
        <v>1.6581971087063114</v>
      </c>
      <c r="I75" s="21">
        <f>IF(OR($A75="",$B75="",$C75=""),"",'MPTO_working_3-way'!F74)</f>
        <v>4.7767376311652869</v>
      </c>
      <c r="J75" s="22">
        <f>IF(OR($A75="",$B75="",$C75=""),"",'MPTO_working_3-way'!G74)</f>
        <v>5.3308460632456924</v>
      </c>
      <c r="K75" s="17">
        <f>IF(OR($A75="",$B75="",$C75=""),"",'OddsRatio_working_3-way'!H74)</f>
        <v>1.665979250542069</v>
      </c>
      <c r="L75" s="21">
        <f>IF(OR($A75="",$B75="",$C75=""),"",'OddsRatio_working_3-way'!I74)</f>
        <v>4.7527402213084828</v>
      </c>
      <c r="M75" s="22">
        <f>IF(OR($A75="",$B75="",$C75=""),"",'OddsRatio_working_3-way'!J74)</f>
        <v>5.281295182056156</v>
      </c>
      <c r="N75" s="23">
        <f t="shared" si="29"/>
        <v>59.487903069215932</v>
      </c>
      <c r="O75" s="24">
        <f t="shared" si="30"/>
        <v>21.311050989631202</v>
      </c>
      <c r="P75" s="24">
        <f t="shared" si="31"/>
        <v>19.201045941152866</v>
      </c>
      <c r="Q75" t="s">
        <v>221</v>
      </c>
      <c r="R75" t="s">
        <v>222</v>
      </c>
      <c r="S75" s="48" t="s">
        <v>305</v>
      </c>
      <c r="T75" s="35">
        <v>100</v>
      </c>
      <c r="U75" s="35">
        <f t="shared" si="32"/>
        <v>54.545454545454554</v>
      </c>
      <c r="V75" s="35">
        <f t="shared" si="33"/>
        <v>73.40425531914893</v>
      </c>
      <c r="W75" s="35">
        <f t="shared" si="34"/>
        <v>67.532467532467535</v>
      </c>
      <c r="X75" s="35">
        <f t="shared" si="35"/>
        <v>59.063277148383534</v>
      </c>
      <c r="Y75" s="35">
        <f t="shared" si="36"/>
        <v>77.922077922077932</v>
      </c>
      <c r="Z75" s="35">
        <f t="shared" si="37"/>
        <v>72.050290135396523</v>
      </c>
      <c r="AA75" s="35">
        <f t="shared" si="38"/>
        <v>-4.5178226029289803</v>
      </c>
      <c r="AB75" s="35">
        <f t="shared" si="39"/>
        <v>-4.5178226029290016</v>
      </c>
      <c r="AC75" s="35">
        <f t="shared" si="40"/>
        <v>-4.5178226029289874</v>
      </c>
      <c r="AF75">
        <v>1.47</v>
      </c>
      <c r="AG75">
        <v>2.8</v>
      </c>
      <c r="AJ75" t="s">
        <v>316</v>
      </c>
    </row>
    <row r="76" spans="1:36" ht="15" x14ac:dyDescent="0.25">
      <c r="A76">
        <v>2.2000000000000002</v>
      </c>
      <c r="B76">
        <v>3.76</v>
      </c>
      <c r="C76">
        <v>3.08</v>
      </c>
      <c r="D76" s="20">
        <f t="shared" si="28"/>
        <v>4.5178226029289892E-2</v>
      </c>
      <c r="E76" s="17">
        <f>IF(OR($A76="",$B76="",$C76=""),"",A76*'MPTO_working_3-way'!$I75)</f>
        <v>2.2993920972644379</v>
      </c>
      <c r="F76" s="21">
        <f>IF(OR($A76="",$B76="",$C76=""),"",B76*'MPTO_working_3-way'!$I75)</f>
        <v>3.92987012987013</v>
      </c>
      <c r="G76" s="22">
        <f>IF(OR($A76="",$B76="",$C76=""),"",C76*'MPTO_working_3-way'!$I75)</f>
        <v>3.219148936170213</v>
      </c>
      <c r="H76" s="17">
        <f>IF(OR($A76="",$B76="",$C76=""),"",'MPTO_working_3-way'!E75)</f>
        <v>2.2753850990254638</v>
      </c>
      <c r="I76" s="21">
        <f>IF(OR($A76="",$B76="",$C76=""),"",'MPTO_working_3-way'!F75)</f>
        <v>3.9856828193832601</v>
      </c>
      <c r="J76" s="22">
        <f>IF(OR($A76="",$B76="",$C76=""),"",'MPTO_working_3-way'!G75)</f>
        <v>3.2298081213743868</v>
      </c>
      <c r="K76" s="17">
        <f>IF(OR($A76="",$B76="",$C76=""),"",'OddsRatio_working_3-way'!H75)</f>
        <v>2.2855995315186477</v>
      </c>
      <c r="L76" s="21">
        <f>IF(OR($A76="",$B76="",$C76=""),"",'OddsRatio_working_3-way'!I75)</f>
        <v>3.956878922492888</v>
      </c>
      <c r="M76" s="22">
        <f>IF(OR($A76="",$B76="",$C76=""),"",'OddsRatio_working_3-way'!J75)</f>
        <v>3.2283725212989887</v>
      </c>
      <c r="N76" s="23">
        <f t="shared" si="29"/>
        <v>43.489755452742891</v>
      </c>
      <c r="O76" s="24">
        <f t="shared" si="30"/>
        <v>25.446133509583607</v>
      </c>
      <c r="P76" s="24">
        <f t="shared" si="31"/>
        <v>31.064111037673491</v>
      </c>
      <c r="Q76" t="s">
        <v>223</v>
      </c>
      <c r="R76" t="s">
        <v>224</v>
      </c>
      <c r="S76" s="48" t="s">
        <v>306</v>
      </c>
      <c r="T76" s="35">
        <v>100</v>
      </c>
      <c r="U76" s="35">
        <f t="shared" si="32"/>
        <v>65.277777777777771</v>
      </c>
      <c r="V76" s="35">
        <f t="shared" si="33"/>
        <v>74.619289340101517</v>
      </c>
      <c r="W76" s="35">
        <f t="shared" si="34"/>
        <v>55.55555555555555</v>
      </c>
      <c r="X76" s="35">
        <f t="shared" si="35"/>
        <v>69.825155104342912</v>
      </c>
      <c r="Y76" s="35">
        <f t="shared" si="36"/>
        <v>79.166666666666657</v>
      </c>
      <c r="Z76" s="35">
        <f t="shared" si="37"/>
        <v>60.102932882120697</v>
      </c>
      <c r="AA76" s="35">
        <f t="shared" si="38"/>
        <v>-4.5473773265651403</v>
      </c>
      <c r="AB76" s="35">
        <f t="shared" si="39"/>
        <v>-4.5473773265651403</v>
      </c>
      <c r="AC76" s="35">
        <f t="shared" si="40"/>
        <v>-4.5473773265651474</v>
      </c>
      <c r="AF76">
        <v>1.6</v>
      </c>
      <c r="AG76">
        <v>2.38</v>
      </c>
      <c r="AJ76" t="s">
        <v>308</v>
      </c>
    </row>
    <row r="77" spans="1:36" ht="15" x14ac:dyDescent="0.25">
      <c r="A77">
        <v>2.88</v>
      </c>
      <c r="B77">
        <v>3.94</v>
      </c>
      <c r="C77">
        <v>2.25</v>
      </c>
      <c r="D77" s="20">
        <f t="shared" si="28"/>
        <v>4.5473773265651385E-2</v>
      </c>
      <c r="E77" s="17">
        <f>IF(OR($A77="",$B77="",$C77=""),"",A77*'MPTO_working_3-way'!$I76)</f>
        <v>3.0109644670050759</v>
      </c>
      <c r="F77" s="21">
        <f>IF(OR($A77="",$B77="",$C77=""),"",B77*'MPTO_working_3-way'!$I76)</f>
        <v>4.1191666666666666</v>
      </c>
      <c r="G77" s="22">
        <f>IF(OR($A77="",$B77="",$C77=""),"",C77*'MPTO_working_3-way'!$I76)</f>
        <v>2.3523159898477157</v>
      </c>
      <c r="H77" s="17">
        <f>IF(OR($A77="",$B77="",$C77=""),"",'MPTO_working_3-way'!E76)</f>
        <v>3.0114649681528665</v>
      </c>
      <c r="I77" s="21">
        <f>IF(OR($A77="",$B77="",$C77=""),"",'MPTO_working_3-way'!F76)</f>
        <v>4.1902511078286553</v>
      </c>
      <c r="J77" s="22">
        <f>IF(OR($A77="",$B77="",$C77=""),"",'MPTO_working_3-way'!G76)</f>
        <v>2.3294465429462967</v>
      </c>
      <c r="K77" s="17">
        <f>IF(OR($A77="",$B77="",$C77=""),"",'OddsRatio_working_3-way'!H76)</f>
        <v>3.0149010604182713</v>
      </c>
      <c r="L77" s="21">
        <f>IF(OR($A77="",$B77="",$C77=""),"",'OddsRatio_working_3-way'!I76)</f>
        <v>4.1509622966115529</v>
      </c>
      <c r="M77" s="22">
        <f>IF(OR($A77="",$B77="",$C77=""),"",'OddsRatio_working_3-way'!J76)</f>
        <v>2.339694854001511</v>
      </c>
      <c r="N77" s="23">
        <f t="shared" si="29"/>
        <v>33.211949558297931</v>
      </c>
      <c r="O77" s="24">
        <f t="shared" si="30"/>
        <v>24.27675500708072</v>
      </c>
      <c r="P77" s="24">
        <f t="shared" si="31"/>
        <v>42.511295434621346</v>
      </c>
      <c r="Q77" t="s">
        <v>225</v>
      </c>
      <c r="R77" t="s">
        <v>226</v>
      </c>
      <c r="S77" s="48" t="s">
        <v>306</v>
      </c>
      <c r="T77" s="35">
        <v>100</v>
      </c>
      <c r="U77" s="35">
        <f t="shared" si="32"/>
        <v>64.157706093189958</v>
      </c>
      <c r="V77" s="35">
        <f t="shared" si="33"/>
        <v>71.346704871060169</v>
      </c>
      <c r="W77" s="35">
        <f t="shared" si="34"/>
        <v>60</v>
      </c>
      <c r="X77" s="35">
        <f t="shared" si="35"/>
        <v>68.653295128939831</v>
      </c>
      <c r="Y77" s="35">
        <f t="shared" si="36"/>
        <v>75.842293906810028</v>
      </c>
      <c r="Z77" s="35">
        <f t="shared" si="37"/>
        <v>64.495589035749859</v>
      </c>
      <c r="AA77" s="35">
        <f t="shared" si="38"/>
        <v>-4.4955890357498731</v>
      </c>
      <c r="AB77" s="35">
        <f t="shared" si="39"/>
        <v>-4.4955890357498589</v>
      </c>
      <c r="AC77" s="35">
        <f t="shared" si="40"/>
        <v>-4.4955890357498589</v>
      </c>
      <c r="AF77">
        <v>1.56</v>
      </c>
      <c r="AG77">
        <v>2.4500000000000002</v>
      </c>
      <c r="AJ77" t="s">
        <v>308</v>
      </c>
    </row>
    <row r="78" spans="1:36" ht="15" x14ac:dyDescent="0.25">
      <c r="A78">
        <v>2.79</v>
      </c>
      <c r="B78">
        <v>3.49</v>
      </c>
      <c r="C78">
        <v>2.5</v>
      </c>
      <c r="D78" s="20">
        <f t="shared" si="28"/>
        <v>4.4955890357498696E-2</v>
      </c>
      <c r="E78" s="17">
        <f>IF(OR($A78="",$B78="",$C78=""),"",A78*'MPTO_working_3-way'!$I77)</f>
        <v>2.9154269340974213</v>
      </c>
      <c r="F78" s="21">
        <f>IF(OR($A78="",$B78="",$C78=""),"",B78*'MPTO_working_3-way'!$I77)</f>
        <v>3.6468960573476705</v>
      </c>
      <c r="G78" s="22">
        <f>IF(OR($A78="",$B78="",$C78=""),"",C78*'MPTO_working_3-way'!$I77)</f>
        <v>2.6123897258937467</v>
      </c>
      <c r="H78" s="17">
        <f>IF(OR($A78="",$B78="",$C78=""),"",'MPTO_working_3-way'!E77)</f>
        <v>2.9117367372855174</v>
      </c>
      <c r="I78" s="21">
        <f>IF(OR($A78="",$B78="",$C78=""),"",'MPTO_working_3-way'!F77)</f>
        <v>3.6825948720793322</v>
      </c>
      <c r="J78" s="22">
        <f>IF(OR($A78="",$B78="",$C78=""),"",'MPTO_working_3-way'!G77)</f>
        <v>2.5973034059526374</v>
      </c>
      <c r="K78" s="17">
        <f>IF(OR($A78="",$B78="",$C78=""),"",'OddsRatio_working_3-way'!H77)</f>
        <v>2.9147154914959743</v>
      </c>
      <c r="L78" s="21">
        <f>IF(OR($A78="",$B78="",$C78=""),"",'OddsRatio_working_3-way'!I77)</f>
        <v>3.6634869127513832</v>
      </c>
      <c r="M78" s="22">
        <f>IF(OR($A78="",$B78="",$C78=""),"",'OddsRatio_working_3-way'!J77)</f>
        <v>2.6045101884044475</v>
      </c>
      <c r="N78" s="23">
        <f t="shared" si="29"/>
        <v>34.300293665551493</v>
      </c>
      <c r="O78" s="24">
        <f t="shared" si="30"/>
        <v>27.420578603693031</v>
      </c>
      <c r="P78" s="24">
        <f t="shared" si="31"/>
        <v>38.279127730755469</v>
      </c>
      <c r="Q78" t="s">
        <v>227</v>
      </c>
      <c r="R78" t="s">
        <v>228</v>
      </c>
      <c r="S78" s="48" t="s">
        <v>306</v>
      </c>
      <c r="T78" s="35">
        <v>100</v>
      </c>
      <c r="U78" s="35">
        <f t="shared" si="32"/>
        <v>40.119760479041922</v>
      </c>
      <c r="V78" s="35">
        <f t="shared" si="33"/>
        <v>76.470588235294116</v>
      </c>
      <c r="W78" s="35">
        <f t="shared" si="34"/>
        <v>78.540772532188839</v>
      </c>
      <c r="X78" s="35">
        <f t="shared" si="35"/>
        <v>44.988639232517045</v>
      </c>
      <c r="Y78" s="35">
        <f t="shared" si="36"/>
        <v>81.339466988769246</v>
      </c>
      <c r="Z78" s="35">
        <f t="shared" si="37"/>
        <v>83.409651285663983</v>
      </c>
      <c r="AA78" s="35">
        <f t="shared" si="38"/>
        <v>-4.8688787534751228</v>
      </c>
      <c r="AB78" s="35">
        <f t="shared" si="39"/>
        <v>-4.8688787534751299</v>
      </c>
      <c r="AC78" s="35">
        <f t="shared" si="40"/>
        <v>-4.8688787534751441</v>
      </c>
      <c r="AF78">
        <v>1.88</v>
      </c>
      <c r="AG78">
        <v>1.96</v>
      </c>
      <c r="AJ78" t="s">
        <v>308</v>
      </c>
    </row>
    <row r="79" spans="1:36" ht="15" x14ac:dyDescent="0.25">
      <c r="A79">
        <v>1.67</v>
      </c>
      <c r="B79">
        <v>4.25</v>
      </c>
      <c r="C79">
        <v>4.66</v>
      </c>
      <c r="D79" s="20">
        <f t="shared" si="28"/>
        <v>4.8688787534751476E-2</v>
      </c>
      <c r="E79" s="17">
        <f>IF(OR($A79="",$B79="",$C79=""),"",A79*'MPTO_working_3-way'!$I78)</f>
        <v>1.7513102751830349</v>
      </c>
      <c r="F79" s="21">
        <f>IF(OR($A79="",$B79="",$C79=""),"",B79*'MPTO_working_3-way'!$I78)</f>
        <v>4.4569273470226936</v>
      </c>
      <c r="G79" s="22">
        <f>IF(OR($A79="",$B79="",$C79=""),"",C79*'MPTO_working_3-way'!$I78)</f>
        <v>4.8868897499119424</v>
      </c>
      <c r="H79" s="17">
        <f>IF(OR($A79="",$B79="",$C79=""),"",'MPTO_working_3-way'!E78)</f>
        <v>1.7165236706735532</v>
      </c>
      <c r="I79" s="21">
        <f>IF(OR($A79="",$B79="",$C79=""),"",'MPTO_working_3-way'!F78)</f>
        <v>4.564865144631665</v>
      </c>
      <c r="J79" s="22">
        <f>IF(OR($A79="",$B79="",$C79=""),"",'MPTO_working_3-way'!G78)</f>
        <v>5.0412708977423728</v>
      </c>
      <c r="K79" s="17">
        <f>IF(OR($A79="",$B79="",$C79=""),"",'OddsRatio_working_3-way'!H78)</f>
        <v>1.7284039584916673</v>
      </c>
      <c r="L79" s="21">
        <f>IF(OR($A79="",$B79="",$C79=""),"",'OddsRatio_working_3-way'!I78)</f>
        <v>4.5333027837282378</v>
      </c>
      <c r="M79" s="22">
        <f>IF(OR($A79="",$B79="",$C79=""),"",'OddsRatio_working_3-way'!J78)</f>
        <v>4.9790425195216468</v>
      </c>
      <c r="N79" s="23">
        <f t="shared" si="29"/>
        <v>57.10010465709663</v>
      </c>
      <c r="O79" s="24">
        <f t="shared" si="30"/>
        <v>22.436982300553264</v>
      </c>
      <c r="P79" s="24">
        <f t="shared" si="31"/>
        <v>20.462913042350078</v>
      </c>
      <c r="Q79" t="s">
        <v>229</v>
      </c>
      <c r="R79" t="s">
        <v>230</v>
      </c>
      <c r="S79" s="48" t="s">
        <v>306</v>
      </c>
      <c r="T79" s="35">
        <v>100</v>
      </c>
      <c r="U79" s="35">
        <f t="shared" si="32"/>
        <v>88.385598141695709</v>
      </c>
      <c r="V79" s="35">
        <f t="shared" si="33"/>
        <v>78.858350951374206</v>
      </c>
      <c r="W79" s="35">
        <f t="shared" si="34"/>
        <v>26.470588235294116</v>
      </c>
      <c r="X79" s="35">
        <f t="shared" si="35"/>
        <v>94.671060813331664</v>
      </c>
      <c r="Y79" s="35">
        <f t="shared" si="36"/>
        <v>85.143813623010175</v>
      </c>
      <c r="Z79" s="35">
        <f t="shared" si="37"/>
        <v>32.756050906930092</v>
      </c>
      <c r="AA79" s="35">
        <f t="shared" si="38"/>
        <v>-6.2854626716359547</v>
      </c>
      <c r="AB79" s="35">
        <f t="shared" si="39"/>
        <v>-6.2854626716359689</v>
      </c>
      <c r="AC79" s="35">
        <f t="shared" si="40"/>
        <v>-6.2854626716359761</v>
      </c>
      <c r="AF79">
        <v>1.57</v>
      </c>
      <c r="AG79">
        <v>2.42</v>
      </c>
      <c r="AJ79" t="s">
        <v>308</v>
      </c>
    </row>
    <row r="80" spans="1:36" ht="15" x14ac:dyDescent="0.25">
      <c r="A80">
        <v>8.61</v>
      </c>
      <c r="B80">
        <v>4.7300000000000004</v>
      </c>
      <c r="C80">
        <v>1.36</v>
      </c>
      <c r="D80" s="20">
        <f t="shared" si="28"/>
        <v>6.2854626716359663E-2</v>
      </c>
      <c r="E80" s="17">
        <f>IF(OR($A80="",$B80="",$C80=""),"",A80*'MPTO_working_3-way'!$I79)</f>
        <v>9.151178336027856</v>
      </c>
      <c r="F80" s="21">
        <f>IF(OR($A80="",$B80="",$C80=""),"",B80*'MPTO_working_3-way'!$I79)</f>
        <v>5.0273023843683813</v>
      </c>
      <c r="G80" s="22">
        <f>IF(OR($A80="",$B80="",$C80=""),"",C80*'MPTO_working_3-way'!$I79)</f>
        <v>1.4454822923342492</v>
      </c>
      <c r="H80" s="17">
        <f>IF(OR($A80="",$B80="",$C80=""),"",'MPTO_working_3-way'!E79)</f>
        <v>10.505031893314502</v>
      </c>
      <c r="I80" s="21">
        <f>IF(OR($A80="",$B80="",$C80=""),"",'MPTO_working_3-way'!F79)</f>
        <v>5.2503098822188461</v>
      </c>
      <c r="J80" s="22">
        <f>IF(OR($A80="",$B80="",$C80=""),"",'MPTO_working_3-way'!G79)</f>
        <v>1.3998885610709459</v>
      </c>
      <c r="K80" s="17">
        <f>IF(OR($A80="",$B80="",$C80=""),"",'OddsRatio_working_3-way'!H79)</f>
        <v>9.728625779297861</v>
      </c>
      <c r="L80" s="21">
        <f>IF(OR($A80="",$B80="",$C80=""),"",'OddsRatio_working_3-way'!I79)</f>
        <v>5.2782883254639978</v>
      </c>
      <c r="M80" s="22">
        <f>IF(OR($A80="",$B80="",$C80=""),"",'OddsRatio_working_3-way'!J79)</f>
        <v>1.4129179080876781</v>
      </c>
      <c r="N80" s="23">
        <f t="shared" si="29"/>
        <v>10.927554499326456</v>
      </c>
      <c r="O80" s="24">
        <f t="shared" si="30"/>
        <v>19.891383560084734</v>
      </c>
      <c r="P80" s="24">
        <f t="shared" si="31"/>
        <v>69.181061940588819</v>
      </c>
      <c r="Q80" t="s">
        <v>231</v>
      </c>
      <c r="R80" t="s">
        <v>232</v>
      </c>
      <c r="S80" s="48" t="s">
        <v>306</v>
      </c>
      <c r="T80" s="35">
        <v>100</v>
      </c>
      <c r="U80" s="35">
        <f t="shared" si="32"/>
        <v>44.134078212290497</v>
      </c>
      <c r="V80" s="35">
        <f t="shared" si="33"/>
        <v>70.760233918128648</v>
      </c>
      <c r="W80" s="35">
        <f t="shared" si="34"/>
        <v>79.035639412997895</v>
      </c>
      <c r="X80" s="35">
        <f t="shared" si="35"/>
        <v>50.204126668873442</v>
      </c>
      <c r="Y80" s="35">
        <f t="shared" si="36"/>
        <v>76.830282374711587</v>
      </c>
      <c r="Z80" s="35">
        <f t="shared" si="37"/>
        <v>85.105687869580834</v>
      </c>
      <c r="AA80" s="35">
        <f t="shared" si="38"/>
        <v>-6.0700484565829456</v>
      </c>
      <c r="AB80" s="35">
        <f t="shared" si="39"/>
        <v>-6.0700484565829385</v>
      </c>
      <c r="AC80" s="35">
        <f t="shared" si="40"/>
        <v>-6.0700484565829385</v>
      </c>
      <c r="AF80">
        <v>1.83</v>
      </c>
      <c r="AG80">
        <v>1.98</v>
      </c>
      <c r="AJ80" t="s">
        <v>313</v>
      </c>
    </row>
    <row r="81" spans="1:36" ht="15" x14ac:dyDescent="0.25">
      <c r="A81">
        <v>1.79</v>
      </c>
      <c r="B81">
        <v>3.42</v>
      </c>
      <c r="C81">
        <v>4.7699999999999996</v>
      </c>
      <c r="D81" s="20">
        <f t="shared" si="28"/>
        <v>6.0700484565829438E-2</v>
      </c>
      <c r="E81" s="17">
        <f>IF(OR($A81="",$B81="",$C81=""),"",A81*'MPTO_working_3-way'!$I80)</f>
        <v>1.8986538673728348</v>
      </c>
      <c r="F81" s="21">
        <f>IF(OR($A81="",$B81="",$C81=""),"",B81*'MPTO_working_3-way'!$I80)</f>
        <v>3.6275956572151364</v>
      </c>
      <c r="G81" s="22">
        <f>IF(OR($A81="",$B81="",$C81=""),"",C81*'MPTO_working_3-way'!$I80)</f>
        <v>5.0595413113790055</v>
      </c>
      <c r="H81" s="17">
        <f>IF(OR($A81="",$B81="",$C81=""),"",'MPTO_working_3-way'!E80)</f>
        <v>1.8572663920803749</v>
      </c>
      <c r="I81" s="21">
        <f>IF(OR($A81="",$B81="",$C81=""),"",'MPTO_working_3-way'!F80)</f>
        <v>3.6742529879350161</v>
      </c>
      <c r="J81" s="22">
        <f>IF(OR($A81="",$B81="",$C81=""),"",'MPTO_working_3-way'!G80)</f>
        <v>5.2795491995786632</v>
      </c>
      <c r="K81" s="17">
        <f>IF(OR($A81="",$B81="",$C81=""),"",'OddsRatio_working_3-way'!H80)</f>
        <v>1.872474740495538</v>
      </c>
      <c r="L81" s="21">
        <f>IF(OR($A81="",$B81="",$C81=""),"",'OddsRatio_working_3-way'!I80)</f>
        <v>3.6726441417711411</v>
      </c>
      <c r="M81" s="22">
        <f>IF(OR($A81="",$B81="",$C81=""),"",'OddsRatio_working_3-way'!J80)</f>
        <v>5.1635819894533901</v>
      </c>
      <c r="N81" s="23">
        <f t="shared" si="29"/>
        <v>52.668894377451693</v>
      </c>
      <c r="O81" s="24">
        <f t="shared" si="30"/>
        <v>27.566468109835828</v>
      </c>
      <c r="P81" s="24">
        <f t="shared" si="31"/>
        <v>19.764637512712483</v>
      </c>
      <c r="Q81" t="s">
        <v>233</v>
      </c>
      <c r="R81" t="s">
        <v>234</v>
      </c>
      <c r="S81" s="48" t="s">
        <v>306</v>
      </c>
      <c r="T81" s="35">
        <v>100</v>
      </c>
      <c r="U81" s="35">
        <f t="shared" si="32"/>
        <v>36.708860759493668</v>
      </c>
      <c r="V81" s="35">
        <f t="shared" si="33"/>
        <v>74.747474747474755</v>
      </c>
      <c r="W81" s="35">
        <f t="shared" si="34"/>
        <v>82.174688057040996</v>
      </c>
      <c r="X81" s="35">
        <f t="shared" si="35"/>
        <v>43.077837195484257</v>
      </c>
      <c r="Y81" s="35">
        <f t="shared" si="36"/>
        <v>81.116451183465315</v>
      </c>
      <c r="Z81" s="35">
        <f t="shared" si="37"/>
        <v>88.543664493031571</v>
      </c>
      <c r="AA81" s="35">
        <f t="shared" si="38"/>
        <v>-6.3689764359905894</v>
      </c>
      <c r="AB81" s="35">
        <f t="shared" si="39"/>
        <v>-6.368976435990561</v>
      </c>
      <c r="AC81" s="35">
        <f t="shared" si="40"/>
        <v>-6.3689764359905752</v>
      </c>
      <c r="AF81">
        <v>2.23</v>
      </c>
      <c r="AG81">
        <v>1.65</v>
      </c>
      <c r="AJ81" t="s">
        <v>313</v>
      </c>
    </row>
    <row r="82" spans="1:36" ht="15" x14ac:dyDescent="0.25">
      <c r="A82">
        <v>1.58</v>
      </c>
      <c r="B82">
        <v>3.96</v>
      </c>
      <c r="C82">
        <v>5.61</v>
      </c>
      <c r="D82" s="20">
        <f t="shared" si="28"/>
        <v>6.3689764359905698E-2</v>
      </c>
      <c r="E82" s="17">
        <f>IF(OR($A82="",$B82="",$C82=""),"",A82*'MPTO_working_3-way'!$I81)</f>
        <v>1.6806298276886511</v>
      </c>
      <c r="F82" s="21">
        <f>IF(OR($A82="",$B82="",$C82=""),"",B82*'MPTO_working_3-way'!$I81)</f>
        <v>4.2122114668652264</v>
      </c>
      <c r="G82" s="22">
        <f>IF(OR($A82="",$B82="",$C82=""),"",C82*'MPTO_working_3-way'!$I81)</f>
        <v>5.9672995780590714</v>
      </c>
      <c r="H82" s="17">
        <f>IF(OR($A82="",$B82="",$C82=""),"",'MPTO_working_3-way'!E81)</f>
        <v>1.6348378159044519</v>
      </c>
      <c r="I82" s="21">
        <f>IF(OR($A82="",$B82="",$C82=""),"",'MPTO_working_3-way'!F81)</f>
        <v>4.3234768093477989</v>
      </c>
      <c r="J82" s="22">
        <f>IF(OR($A82="",$B82="",$C82=""),"",'MPTO_working_3-way'!G81)</f>
        <v>6.3684857580789362</v>
      </c>
      <c r="K82" s="17">
        <f>IF(OR($A82="",$B82="",$C82=""),"",'OddsRatio_working_3-way'!H81)</f>
        <v>1.6498350180973815</v>
      </c>
      <c r="L82" s="21">
        <f>IF(OR($A82="",$B82="",$C82=""),"",'OddsRatio_working_3-way'!I81)</f>
        <v>4.3163994027038779</v>
      </c>
      <c r="M82" s="22">
        <f>IF(OR($A82="",$B82="",$C82=""),"",'OddsRatio_working_3-way'!J81)</f>
        <v>6.1650679886705664</v>
      </c>
      <c r="N82" s="23">
        <f t="shared" si="29"/>
        <v>59.501502563196041</v>
      </c>
      <c r="O82" s="24">
        <f t="shared" si="30"/>
        <v>23.740498497436807</v>
      </c>
      <c r="P82" s="24">
        <f t="shared" si="31"/>
        <v>16.757998939367159</v>
      </c>
      <c r="Q82" t="s">
        <v>235</v>
      </c>
      <c r="R82" t="s">
        <v>236</v>
      </c>
      <c r="S82" s="48" t="s">
        <v>306</v>
      </c>
      <c r="T82" s="35">
        <v>100</v>
      </c>
      <c r="U82" s="35">
        <f t="shared" si="32"/>
        <v>47.368421052631575</v>
      </c>
      <c r="V82" s="35">
        <f t="shared" si="33"/>
        <v>67.320261437908499</v>
      </c>
      <c r="W82" s="35">
        <f t="shared" si="34"/>
        <v>79.423868312757207</v>
      </c>
      <c r="X82" s="35">
        <f t="shared" si="35"/>
        <v>53.255870249334301</v>
      </c>
      <c r="Y82" s="35">
        <f t="shared" si="36"/>
        <v>73.207710634611217</v>
      </c>
      <c r="Z82" s="35">
        <f t="shared" si="37"/>
        <v>85.311317509459926</v>
      </c>
      <c r="AA82" s="35">
        <f t="shared" si="38"/>
        <v>-5.8874491967027254</v>
      </c>
      <c r="AB82" s="35">
        <f t="shared" si="39"/>
        <v>-5.8874491967027183</v>
      </c>
      <c r="AC82" s="35">
        <f t="shared" si="40"/>
        <v>-5.8874491967027183</v>
      </c>
      <c r="AF82">
        <v>2.1800000000000002</v>
      </c>
      <c r="AG82">
        <v>1.68</v>
      </c>
      <c r="AJ82" t="s">
        <v>313</v>
      </c>
    </row>
    <row r="83" spans="1:36" ht="15" x14ac:dyDescent="0.25">
      <c r="A83">
        <v>1.9</v>
      </c>
      <c r="B83">
        <v>3.06</v>
      </c>
      <c r="C83">
        <v>4.8600000000000003</v>
      </c>
      <c r="D83" s="20">
        <f t="shared" si="28"/>
        <v>5.8874491967027209E-2</v>
      </c>
      <c r="E83" s="17">
        <f>IF(OR($A83="",$B83="",$C83=""),"",A83*'MPTO_working_3-way'!$I82)</f>
        <v>2.0118615347373514</v>
      </c>
      <c r="F83" s="21">
        <f>IF(OR($A83="",$B83="",$C83=""),"",B83*'MPTO_working_3-way'!$I82)</f>
        <v>3.2401559454191031</v>
      </c>
      <c r="G83" s="22">
        <f>IF(OR($A83="",$B83="",$C83=""),"",C83*'MPTO_working_3-way'!$I82)</f>
        <v>5.1461300309597524</v>
      </c>
      <c r="H83" s="17">
        <f>IF(OR($A83="",$B83="",$C83=""),"",'MPTO_working_3-way'!E82)</f>
        <v>1.9735895867034334</v>
      </c>
      <c r="I83" s="21">
        <f>IF(OR($A83="",$B83="",$C83=""),"",'MPTO_working_3-way'!F82)</f>
        <v>3.2554991773700723</v>
      </c>
      <c r="J83" s="22">
        <f>IF(OR($A83="",$B83="",$C83=""),"",'MPTO_working_3-way'!G82)</f>
        <v>5.37240183440188</v>
      </c>
      <c r="K83" s="17">
        <f>IF(OR($A83="",$B83="",$C83=""),"",'OddsRatio_working_3-way'!H82)</f>
        <v>1.9889074579652106</v>
      </c>
      <c r="L83" s="21">
        <f>IF(OR($A83="",$B83="",$C83=""),"",'OddsRatio_working_3-way'!I82)</f>
        <v>3.2634992926759252</v>
      </c>
      <c r="M83" s="22">
        <f>IF(OR($A83="",$B83="",$C83=""),"",'OddsRatio_working_3-way'!J82)</f>
        <v>5.2413142086063456</v>
      </c>
      <c r="N83" s="23">
        <f t="shared" si="29"/>
        <v>49.705209962700039</v>
      </c>
      <c r="O83" s="24">
        <f t="shared" si="30"/>
        <v>30.862712068343161</v>
      </c>
      <c r="P83" s="24">
        <f t="shared" si="31"/>
        <v>19.432077968956804</v>
      </c>
      <c r="Q83" t="s">
        <v>237</v>
      </c>
      <c r="R83" t="s">
        <v>238</v>
      </c>
      <c r="S83" s="48" t="s">
        <v>306</v>
      </c>
      <c r="T83" s="35">
        <v>100</v>
      </c>
      <c r="U83" s="35">
        <f t="shared" si="32"/>
        <v>73.890339425587456</v>
      </c>
      <c r="V83" s="35">
        <f t="shared" si="33"/>
        <v>69.6048632218845</v>
      </c>
      <c r="W83" s="35">
        <f t="shared" si="34"/>
        <v>54.337899543379002</v>
      </c>
      <c r="X83" s="35">
        <f t="shared" si="35"/>
        <v>76.057237234736505</v>
      </c>
      <c r="Y83" s="35">
        <f t="shared" si="36"/>
        <v>71.771761031033535</v>
      </c>
      <c r="Z83" s="35">
        <f t="shared" si="37"/>
        <v>56.504797352528023</v>
      </c>
      <c r="AA83" s="35">
        <f t="shared" si="38"/>
        <v>-2.1668978091490487</v>
      </c>
      <c r="AB83" s="35">
        <f t="shared" si="39"/>
        <v>-2.1668978091490345</v>
      </c>
      <c r="AC83" s="35">
        <f t="shared" si="40"/>
        <v>-2.1668978091490203</v>
      </c>
      <c r="AF83">
        <v>2.4300000000000002</v>
      </c>
      <c r="AG83">
        <v>1.55</v>
      </c>
      <c r="AJ83" t="s">
        <v>313</v>
      </c>
    </row>
    <row r="84" spans="1:36" ht="15" x14ac:dyDescent="0.25">
      <c r="A84">
        <v>3.83</v>
      </c>
      <c r="B84">
        <v>3.29</v>
      </c>
      <c r="C84">
        <v>2.19</v>
      </c>
      <c r="D84" s="20">
        <f t="shared" si="28"/>
        <v>2.1668978091490265E-2</v>
      </c>
      <c r="E84" s="17">
        <f>IF(OR($A84="",$B84="",$C84=""),"",A84*'MPTO_working_3-way'!$I83)</f>
        <v>3.912992186090408</v>
      </c>
      <c r="F84" s="21">
        <f>IF(OR($A84="",$B84="",$C84=""),"",B84*'MPTO_working_3-way'!$I83)</f>
        <v>3.361290937921003</v>
      </c>
      <c r="G84" s="22">
        <f>IF(OR($A84="",$B84="",$C84=""),"",C84*'MPTO_working_3-way'!$I83)</f>
        <v>2.2374550620203637</v>
      </c>
      <c r="H84" s="17">
        <f>IF(OR($A84="",$B84="",$C84=""),"",'MPTO_working_3-way'!E83)</f>
        <v>3.9389678509637731</v>
      </c>
      <c r="I84" s="21">
        <f>IF(OR($A84="",$B84="",$C84=""),"",'MPTO_working_3-way'!F83)</f>
        <v>3.370085519178748</v>
      </c>
      <c r="J84" s="22">
        <f>IF(OR($A84="",$B84="",$C84=""),"",'MPTO_working_3-way'!G83)</f>
        <v>2.2251989852847802</v>
      </c>
      <c r="K84" s="17">
        <f>IF(OR($A84="",$B84="",$C84=""),"",'OddsRatio_working_3-way'!H83)</f>
        <v>3.9260404717520481</v>
      </c>
      <c r="L84" s="21">
        <f>IF(OR($A84="",$B84="",$C84=""),"",'OddsRatio_working_3-way'!I83)</f>
        <v>3.3677147280255078</v>
      </c>
      <c r="M84" s="22">
        <f>IF(OR($A84="",$B84="",$C84=""),"",'OddsRatio_working_3-way'!J83)</f>
        <v>2.2303845093232986</v>
      </c>
      <c r="N84" s="23">
        <f t="shared" si="29"/>
        <v>25.555890542146244</v>
      </c>
      <c r="O84" s="24">
        <f t="shared" si="30"/>
        <v>29.75047440012769</v>
      </c>
      <c r="P84" s="24">
        <f t="shared" si="31"/>
        <v>44.693635057726077</v>
      </c>
      <c r="Q84" t="s">
        <v>239</v>
      </c>
      <c r="R84" t="s">
        <v>240</v>
      </c>
      <c r="S84" s="48" t="s">
        <v>306</v>
      </c>
      <c r="T84" s="35">
        <v>100</v>
      </c>
      <c r="U84" s="35">
        <f t="shared" si="32"/>
        <v>35.897435897435898</v>
      </c>
      <c r="V84" s="35">
        <f t="shared" si="33"/>
        <v>77.528089887640448</v>
      </c>
      <c r="W84" s="35">
        <f t="shared" si="34"/>
        <v>83.948635634028889</v>
      </c>
      <c r="X84" s="35">
        <f t="shared" si="35"/>
        <v>38.523274478330663</v>
      </c>
      <c r="Y84" s="35">
        <f t="shared" si="36"/>
        <v>80.153928468535213</v>
      </c>
      <c r="Z84" s="35">
        <f t="shared" si="37"/>
        <v>86.57447421492364</v>
      </c>
      <c r="AA84" s="35">
        <f t="shared" si="38"/>
        <v>-2.6258385808947651</v>
      </c>
      <c r="AB84" s="35">
        <f t="shared" si="39"/>
        <v>-2.6258385808947651</v>
      </c>
      <c r="AC84" s="35">
        <f t="shared" si="40"/>
        <v>-2.6258385808947509</v>
      </c>
      <c r="AF84">
        <v>2.2000000000000002</v>
      </c>
      <c r="AG84">
        <v>1.74</v>
      </c>
      <c r="AJ84" t="s">
        <v>314</v>
      </c>
    </row>
    <row r="85" spans="1:36" ht="15" x14ac:dyDescent="0.25">
      <c r="A85">
        <v>1.56</v>
      </c>
      <c r="B85">
        <v>4.45</v>
      </c>
      <c r="C85">
        <v>6.23</v>
      </c>
      <c r="D85" s="20">
        <f t="shared" si="28"/>
        <v>2.6258385808947571E-2</v>
      </c>
      <c r="E85" s="17">
        <f>IF(OR($A85="",$B85="",$C85=""),"",A85*'MPTO_working_3-way'!$I84)</f>
        <v>1.6009630818619582</v>
      </c>
      <c r="F85" s="21">
        <f>IF(OR($A85="",$B85="",$C85=""),"",B85*'MPTO_working_3-way'!$I84)</f>
        <v>4.5668498168498166</v>
      </c>
      <c r="G85" s="22">
        <f>IF(OR($A85="",$B85="",$C85=""),"",C85*'MPTO_working_3-way'!$I84)</f>
        <v>6.393589743589744</v>
      </c>
      <c r="H85" s="17">
        <f>IF(OR($A85="",$B85="",$C85=""),"",'MPTO_working_3-way'!E84)</f>
        <v>1.5815956777399265</v>
      </c>
      <c r="I85" s="21">
        <f>IF(OR($A85="",$B85="",$C85=""),"",'MPTO_working_3-way'!F84)</f>
        <v>4.6303519247871936</v>
      </c>
      <c r="J85" s="22">
        <f>IF(OR($A85="",$B85="",$C85=""),"",'MPTO_working_3-way'!G84)</f>
        <v>6.5893147712890983</v>
      </c>
      <c r="K85" s="17">
        <f>IF(OR($A85="",$B85="",$C85=""),"",'OddsRatio_working_3-way'!H84)</f>
        <v>1.5881143829446562</v>
      </c>
      <c r="L85" s="21">
        <f>IF(OR($A85="",$B85="",$C85=""),"",'OddsRatio_working_3-way'!I84)</f>
        <v>4.6232046806411846</v>
      </c>
      <c r="M85" s="22">
        <f>IF(OR($A85="",$B85="",$C85=""),"",'OddsRatio_working_3-way'!J84)</f>
        <v>6.492568255000986</v>
      </c>
      <c r="N85" s="23">
        <f t="shared" si="29"/>
        <v>62.462402245839186</v>
      </c>
      <c r="O85" s="24">
        <f t="shared" si="30"/>
        <v>21.896932023260479</v>
      </c>
      <c r="P85" s="24">
        <f t="shared" si="31"/>
        <v>15.640665730900341</v>
      </c>
      <c r="Q85" t="s">
        <v>241</v>
      </c>
      <c r="R85" t="s">
        <v>242</v>
      </c>
      <c r="S85" s="48" t="s">
        <v>306</v>
      </c>
      <c r="T85" s="35">
        <v>100</v>
      </c>
      <c r="U85" s="35">
        <f t="shared" si="32"/>
        <v>62.962962962962962</v>
      </c>
      <c r="V85" s="35">
        <f t="shared" si="33"/>
        <v>67.637540453074436</v>
      </c>
      <c r="W85" s="35">
        <f t="shared" si="34"/>
        <v>67.21311475409837</v>
      </c>
      <c r="X85" s="35">
        <f t="shared" si="35"/>
        <v>65.149344792827208</v>
      </c>
      <c r="Y85" s="35">
        <f t="shared" si="36"/>
        <v>69.823922282938682</v>
      </c>
      <c r="Z85" s="35">
        <f t="shared" si="37"/>
        <v>69.399496583962602</v>
      </c>
      <c r="AA85" s="35">
        <f t="shared" si="38"/>
        <v>-2.1863818298642457</v>
      </c>
      <c r="AB85" s="35">
        <f t="shared" si="39"/>
        <v>-2.1863818298642457</v>
      </c>
      <c r="AC85" s="35">
        <f t="shared" si="40"/>
        <v>-2.1863818298642315</v>
      </c>
      <c r="AF85">
        <v>1.76</v>
      </c>
      <c r="AG85">
        <v>2.16</v>
      </c>
      <c r="AJ85" t="s">
        <v>314</v>
      </c>
    </row>
    <row r="86" spans="1:36" ht="15" x14ac:dyDescent="0.25">
      <c r="A86">
        <v>2.7</v>
      </c>
      <c r="B86">
        <v>3.09</v>
      </c>
      <c r="C86">
        <v>3.05</v>
      </c>
      <c r="D86" s="20">
        <f t="shared" si="28"/>
        <v>2.1863818298642368E-2</v>
      </c>
      <c r="E86" s="17">
        <f>IF(OR($A86="",$B86="",$C86=""),"",A86*'MPTO_working_3-way'!$I85)</f>
        <v>2.7590323094063347</v>
      </c>
      <c r="F86" s="21">
        <f>IF(OR($A86="",$B86="",$C86=""),"",B86*'MPTO_working_3-way'!$I85)</f>
        <v>3.1575591985428049</v>
      </c>
      <c r="G86" s="22">
        <f>IF(OR($A86="",$B86="",$C86=""),"",C86*'MPTO_working_3-way'!$I85)</f>
        <v>3.1166846458108592</v>
      </c>
      <c r="H86" s="17">
        <f>IF(OR($A86="",$B86="",$C86=""),"",'MPTO_working_3-way'!E85)</f>
        <v>2.7541955071138271</v>
      </c>
      <c r="I86" s="21">
        <f>IF(OR($A86="",$B86="",$C86=""),"",'MPTO_working_3-way'!F85)</f>
        <v>3.1611891347963548</v>
      </c>
      <c r="J86" s="22">
        <f>IF(OR($A86="",$B86="",$C86=""),"",'MPTO_working_3-way'!G85)</f>
        <v>3.1193373010278815</v>
      </c>
      <c r="K86" s="17">
        <f>IF(OR($A86="",$B86="",$C86=""),"",'OddsRatio_working_3-way'!H85)</f>
        <v>2.7564822827971778</v>
      </c>
      <c r="L86" s="21">
        <f>IF(OR($A86="",$B86="",$C86=""),"",'OddsRatio_working_3-way'!I85)</f>
        <v>3.1594399829682951</v>
      </c>
      <c r="M86" s="22">
        <f>IF(OR($A86="",$B86="",$C86=""),"",'OddsRatio_working_3-way'!J85)</f>
        <v>3.1181109880789486</v>
      </c>
      <c r="N86" s="23">
        <f t="shared" si="29"/>
        <v>36.244591866166715</v>
      </c>
      <c r="O86" s="24">
        <f t="shared" si="30"/>
        <v>31.670031727718488</v>
      </c>
      <c r="P86" s="24">
        <f t="shared" si="31"/>
        <v>32.085376406114797</v>
      </c>
      <c r="Q86" t="s">
        <v>243</v>
      </c>
      <c r="R86" t="s">
        <v>244</v>
      </c>
      <c r="S86" s="48" t="s">
        <v>306</v>
      </c>
      <c r="T86" s="35">
        <v>100</v>
      </c>
      <c r="U86" s="35">
        <f t="shared" si="32"/>
        <v>88.814317673378085</v>
      </c>
      <c r="V86" s="35">
        <f t="shared" si="33"/>
        <v>80.158730158730151</v>
      </c>
      <c r="W86" s="35">
        <f t="shared" si="34"/>
        <v>28.571428571428573</v>
      </c>
      <c r="X86" s="35">
        <f t="shared" si="35"/>
        <v>91.269841269841265</v>
      </c>
      <c r="Y86" s="35">
        <f t="shared" si="36"/>
        <v>82.61425375519336</v>
      </c>
      <c r="Z86" s="35">
        <f t="shared" si="37"/>
        <v>31.026952167891764</v>
      </c>
      <c r="AA86" s="35">
        <f t="shared" si="38"/>
        <v>-2.4555235964631805</v>
      </c>
      <c r="AB86" s="35">
        <f t="shared" si="39"/>
        <v>-2.4555235964632089</v>
      </c>
      <c r="AC86" s="35">
        <f t="shared" si="40"/>
        <v>-2.4555235964631912</v>
      </c>
      <c r="AF86">
        <v>2.2000000000000002</v>
      </c>
      <c r="AG86">
        <v>1.74</v>
      </c>
      <c r="AJ86" t="s">
        <v>314</v>
      </c>
    </row>
    <row r="87" spans="1:36" ht="15" x14ac:dyDescent="0.25">
      <c r="A87">
        <v>8.94</v>
      </c>
      <c r="B87">
        <v>5.04</v>
      </c>
      <c r="C87">
        <v>1.4</v>
      </c>
      <c r="D87" s="20">
        <f t="shared" si="28"/>
        <v>2.4555235964631938E-2</v>
      </c>
      <c r="E87" s="17">
        <f>IF(OR($A87="",$B87="",$C87=""),"",A87*'MPTO_working_3-way'!$I86)</f>
        <v>9.1595238095238098</v>
      </c>
      <c r="F87" s="21">
        <f>IF(OR($A87="",$B87="",$C87=""),"",B87*'MPTO_working_3-way'!$I86)</f>
        <v>5.1637583892617451</v>
      </c>
      <c r="G87" s="22">
        <f>IF(OR($A87="",$B87="",$C87=""),"",C87*'MPTO_working_3-way'!$I86)</f>
        <v>1.4343773303504845</v>
      </c>
      <c r="H87" s="17">
        <f>IF(OR($A87="",$B87="",$C87=""),"",'MPTO_working_3-way'!E86)</f>
        <v>9.6458297653707827</v>
      </c>
      <c r="I87" s="21">
        <f>IF(OR($A87="",$B87="",$C87=""),"",'MPTO_working_3-way'!F86)</f>
        <v>5.2568601829382127</v>
      </c>
      <c r="J87" s="22">
        <f>IF(OR($A87="",$B87="",$C87=""),"",'MPTO_working_3-way'!G86)</f>
        <v>1.4162287208629836</v>
      </c>
      <c r="K87" s="17">
        <f>IF(OR($A87="",$B87="",$C87=""),"",'OddsRatio_working_3-way'!H86)</f>
        <v>9.3751779976574099</v>
      </c>
      <c r="L87" s="21">
        <f>IF(OR($A87="",$B87="",$C87=""),"",'OddsRatio_working_3-way'!I86)</f>
        <v>5.2614255806720331</v>
      </c>
      <c r="M87" s="22">
        <f>IF(OR($A87="",$B87="",$C87=""),"",'OddsRatio_working_3-way'!J86)</f>
        <v>1.4219233248190131</v>
      </c>
      <c r="N87" s="23">
        <f t="shared" si="29"/>
        <v>10.917598128411749</v>
      </c>
      <c r="O87" s="24">
        <f t="shared" si="30"/>
        <v>19.365739537301792</v>
      </c>
      <c r="P87" s="24">
        <f t="shared" si="31"/>
        <v>69.716662334286468</v>
      </c>
      <c r="Q87" t="s">
        <v>245</v>
      </c>
      <c r="R87" t="s">
        <v>246</v>
      </c>
      <c r="S87" s="48" t="s">
        <v>306</v>
      </c>
      <c r="T87" s="35">
        <v>100</v>
      </c>
      <c r="U87" s="35">
        <f t="shared" si="32"/>
        <v>47.089947089947096</v>
      </c>
      <c r="V87" s="35">
        <f t="shared" si="33"/>
        <v>72.67759562841529</v>
      </c>
      <c r="W87" s="35">
        <f t="shared" si="34"/>
        <v>77.777777777777771</v>
      </c>
      <c r="X87" s="35">
        <f t="shared" si="35"/>
        <v>49.544626593806917</v>
      </c>
      <c r="Y87" s="35">
        <f t="shared" si="36"/>
        <v>75.13227513227514</v>
      </c>
      <c r="Z87" s="35">
        <f t="shared" si="37"/>
        <v>80.232457281637608</v>
      </c>
      <c r="AA87" s="35">
        <f t="shared" si="38"/>
        <v>-2.4546795038598219</v>
      </c>
      <c r="AB87" s="35">
        <f t="shared" si="39"/>
        <v>-2.4546795038598503</v>
      </c>
      <c r="AC87" s="35">
        <f t="shared" si="40"/>
        <v>-2.4546795038598361</v>
      </c>
      <c r="AF87">
        <v>1.79</v>
      </c>
      <c r="AG87">
        <v>2.13</v>
      </c>
      <c r="AJ87" t="s">
        <v>314</v>
      </c>
    </row>
    <row r="88" spans="1:36" ht="15" x14ac:dyDescent="0.25">
      <c r="A88">
        <v>1.89</v>
      </c>
      <c r="B88">
        <v>3.66</v>
      </c>
      <c r="C88">
        <v>4.5</v>
      </c>
      <c r="D88" s="20">
        <f t="shared" si="28"/>
        <v>2.4546795038598468E-2</v>
      </c>
      <c r="E88" s="17">
        <f>IF(OR($A88="",$B88="",$C88=""),"",A88*'MPTO_working_3-way'!$I87)</f>
        <v>1.936393442622951</v>
      </c>
      <c r="F88" s="21">
        <f>IF(OR($A88="",$B88="",$C88=""),"",B88*'MPTO_working_3-way'!$I87)</f>
        <v>3.7498412698412706</v>
      </c>
      <c r="G88" s="22">
        <f>IF(OR($A88="",$B88="",$C88=""),"",C88*'MPTO_working_3-way'!$I87)</f>
        <v>4.6104605776736935</v>
      </c>
      <c r="H88" s="17">
        <f>IF(OR($A88="",$B88="",$C88=""),"",'MPTO_working_3-way'!E87)</f>
        <v>1.919686962313371</v>
      </c>
      <c r="I88" s="21">
        <f>IF(OR($A88="",$B88="",$C88=""),"",'MPTO_working_3-way'!F87)</f>
        <v>3.7729900730882524</v>
      </c>
      <c r="J88" s="22">
        <f>IF(OR($A88="",$B88="",$C88=""),"",'MPTO_working_3-way'!G87)</f>
        <v>4.6720248547886003</v>
      </c>
      <c r="K88" s="17">
        <f>IF(OR($A88="",$B88="",$C88=""),"",'OddsRatio_working_3-way'!H87)</f>
        <v>1.9261151137308279</v>
      </c>
      <c r="L88" s="21">
        <f>IF(OR($A88="",$B88="",$C88=""),"",'OddsRatio_working_3-way'!I87)</f>
        <v>3.7679395533977567</v>
      </c>
      <c r="M88" s="22">
        <f>IF(OR($A88="",$B88="",$C88=""),"",'OddsRatio_working_3-way'!J87)</f>
        <v>4.6420257281549437</v>
      </c>
      <c r="N88" s="23">
        <f t="shared" si="29"/>
        <v>51.642397561801559</v>
      </c>
      <c r="O88" s="24">
        <f t="shared" si="30"/>
        <v>26.667795462241784</v>
      </c>
      <c r="P88" s="24">
        <f t="shared" si="31"/>
        <v>21.68980697595665</v>
      </c>
      <c r="Q88" t="s">
        <v>247</v>
      </c>
      <c r="R88" t="s">
        <v>248</v>
      </c>
      <c r="S88" s="48" t="s">
        <v>306</v>
      </c>
      <c r="T88" s="35">
        <v>100</v>
      </c>
      <c r="U88" s="35">
        <f t="shared" si="32"/>
        <v>74.874371859296474</v>
      </c>
      <c r="V88" s="35">
        <f t="shared" si="33"/>
        <v>76.415094339622627</v>
      </c>
      <c r="W88" s="35">
        <f t="shared" si="34"/>
        <v>45.945945945945937</v>
      </c>
      <c r="X88" s="35">
        <f t="shared" si="35"/>
        <v>77.638959714431394</v>
      </c>
      <c r="Y88" s="35">
        <f t="shared" si="36"/>
        <v>79.179682194757561</v>
      </c>
      <c r="Z88" s="35">
        <f t="shared" si="37"/>
        <v>48.710533801080871</v>
      </c>
      <c r="AA88" s="35">
        <f t="shared" si="38"/>
        <v>-2.7645878551349199</v>
      </c>
      <c r="AB88" s="35">
        <f t="shared" si="39"/>
        <v>-2.7645878551349341</v>
      </c>
      <c r="AC88" s="35">
        <f t="shared" si="40"/>
        <v>-2.7645878551349341</v>
      </c>
      <c r="AF88">
        <v>2.11</v>
      </c>
      <c r="AG88">
        <v>1.8</v>
      </c>
      <c r="AJ88" t="s">
        <v>314</v>
      </c>
    </row>
    <row r="89" spans="1:36" ht="15" x14ac:dyDescent="0.25">
      <c r="A89">
        <v>3.98</v>
      </c>
      <c r="B89">
        <v>4.24</v>
      </c>
      <c r="C89">
        <v>1.85</v>
      </c>
      <c r="D89" s="20">
        <f t="shared" si="28"/>
        <v>2.7645878551349146E-2</v>
      </c>
      <c r="E89" s="17">
        <f>IF(OR($A89="",$B89="",$C89=""),"",A89*'MPTO_working_3-way'!$I88)</f>
        <v>4.09003059663437</v>
      </c>
      <c r="F89" s="21">
        <f>IF(OR($A89="",$B89="",$C89=""),"",B89*'MPTO_working_3-way'!$I88)</f>
        <v>4.3572185250577204</v>
      </c>
      <c r="G89" s="22">
        <f>IF(OR($A89="",$B89="",$C89=""),"",C89*'MPTO_working_3-way'!$I88)</f>
        <v>1.901144875319996</v>
      </c>
      <c r="H89" s="17">
        <f>IF(OR($A89="",$B89="",$C89=""),"",'MPTO_working_3-way'!E88)</f>
        <v>4.1315316300908895</v>
      </c>
      <c r="I89" s="21">
        <f>IF(OR($A89="",$B89="",$C89=""),"",'MPTO_working_3-way'!F88)</f>
        <v>4.4124052102335245</v>
      </c>
      <c r="J89" s="22">
        <f>IF(OR($A89="",$B89="",$C89=""),"",'MPTO_working_3-way'!G88)</f>
        <v>1.882086357362931</v>
      </c>
      <c r="K89" s="17">
        <f>IF(OR($A89="",$B89="",$C89=""),"",'OddsRatio_working_3-way'!H88)</f>
        <v>4.1175071951006714</v>
      </c>
      <c r="L89" s="21">
        <f>IF(OR($A89="",$B89="",$C89=""),"",'OddsRatio_working_3-way'!I88)</f>
        <v>4.3895044671564349</v>
      </c>
      <c r="M89" s="22">
        <f>IF(OR($A89="",$B89="",$C89=""),"",'OddsRatio_working_3-way'!J88)</f>
        <v>1.8892218509515337</v>
      </c>
      <c r="N89" s="23">
        <f t="shared" si="29"/>
        <v>24.449694846363407</v>
      </c>
      <c r="O89" s="24">
        <f t="shared" si="30"/>
        <v>22.950421105784518</v>
      </c>
      <c r="P89" s="24">
        <f t="shared" si="31"/>
        <v>52.599884047852086</v>
      </c>
      <c r="Q89" t="s">
        <v>249</v>
      </c>
      <c r="R89" t="s">
        <v>250</v>
      </c>
      <c r="S89" s="48" t="s">
        <v>306</v>
      </c>
      <c r="T89" s="35">
        <v>100</v>
      </c>
      <c r="U89" s="35">
        <f t="shared" si="32"/>
        <v>48.453608247422686</v>
      </c>
      <c r="V89" s="35">
        <f t="shared" si="33"/>
        <v>73.958333333333343</v>
      </c>
      <c r="W89" s="35">
        <f t="shared" si="34"/>
        <v>74.554707379134854</v>
      </c>
      <c r="X89" s="35">
        <f t="shared" si="35"/>
        <v>51.486959287531811</v>
      </c>
      <c r="Y89" s="35">
        <f t="shared" si="36"/>
        <v>76.991684373442453</v>
      </c>
      <c r="Z89" s="35">
        <f t="shared" si="37"/>
        <v>77.588058419243993</v>
      </c>
      <c r="AA89" s="35">
        <f t="shared" si="38"/>
        <v>-3.0333510401091246</v>
      </c>
      <c r="AB89" s="35">
        <f t="shared" si="39"/>
        <v>-3.0333510401091104</v>
      </c>
      <c r="AC89" s="35">
        <f t="shared" si="40"/>
        <v>-3.0333510401091388</v>
      </c>
      <c r="AF89">
        <v>1.62</v>
      </c>
      <c r="AG89">
        <v>2.4</v>
      </c>
      <c r="AJ89" t="s">
        <v>309</v>
      </c>
    </row>
    <row r="90" spans="1:36" ht="15" x14ac:dyDescent="0.25">
      <c r="A90">
        <v>1.94</v>
      </c>
      <c r="B90">
        <v>3.84</v>
      </c>
      <c r="C90">
        <v>3.93</v>
      </c>
      <c r="D90" s="20">
        <f t="shared" si="28"/>
        <v>3.0333510401091335E-2</v>
      </c>
      <c r="E90" s="17">
        <f>IF(OR($A90="",$B90="",$C90=""),"",A90*'MPTO_working_3-way'!$I89)</f>
        <v>1.9988470101781171</v>
      </c>
      <c r="F90" s="21">
        <f>IF(OR($A90="",$B90="",$C90=""),"",B90*'MPTO_working_3-way'!$I89)</f>
        <v>3.9564806799401904</v>
      </c>
      <c r="G90" s="22">
        <f>IF(OR($A90="",$B90="",$C90=""),"",C90*'MPTO_working_3-way'!$I89)</f>
        <v>4.0492106958762895</v>
      </c>
      <c r="H90" s="17">
        <f>IF(OR($A90="",$B90="",$C90=""),"",'MPTO_working_3-way'!E89)</f>
        <v>1.9788157977978769</v>
      </c>
      <c r="I90" s="21">
        <f>IF(OR($A90="",$B90="",$C90=""),"",'MPTO_working_3-way'!F89)</f>
        <v>3.9951180211828974</v>
      </c>
      <c r="J90" s="22">
        <f>IF(OR($A90="",$B90="",$C90=""),"",'MPTO_working_3-way'!G89)</f>
        <v>4.0926283581805807</v>
      </c>
      <c r="K90" s="17">
        <f>IF(OR($A90="",$B90="",$C90=""),"",'OddsRatio_working_3-way'!H89)</f>
        <v>1.9865405585986533</v>
      </c>
      <c r="L90" s="21">
        <f>IF(OR($A90="",$B90="",$C90=""),"",'OddsRatio_working_3-way'!I89)</f>
        <v>3.9806119004469966</v>
      </c>
      <c r="M90" s="22">
        <f>IF(OR($A90="",$B90="",$C90=""),"",'OddsRatio_working_3-way'!J89)</f>
        <v>4.0750679113766548</v>
      </c>
      <c r="N90" s="23">
        <f t="shared" si="29"/>
        <v>50.028841372451517</v>
      </c>
      <c r="O90" s="24">
        <f t="shared" si="30"/>
        <v>25.274987568373941</v>
      </c>
      <c r="P90" s="24">
        <f t="shared" si="31"/>
        <v>24.696171059174535</v>
      </c>
      <c r="Q90" t="s">
        <v>251</v>
      </c>
      <c r="R90" t="s">
        <v>252</v>
      </c>
      <c r="S90" s="48" t="s">
        <v>306</v>
      </c>
      <c r="T90" s="35">
        <v>100</v>
      </c>
      <c r="U90" s="35">
        <f t="shared" si="32"/>
        <v>87.745098039215677</v>
      </c>
      <c r="V90" s="35">
        <f t="shared" si="33"/>
        <v>81.203007518796994</v>
      </c>
      <c r="W90" s="35">
        <f t="shared" si="34"/>
        <v>28.057553956834536</v>
      </c>
      <c r="X90" s="35">
        <f t="shared" si="35"/>
        <v>90.739438524368481</v>
      </c>
      <c r="Y90" s="35">
        <f t="shared" si="36"/>
        <v>84.197348003949784</v>
      </c>
      <c r="Z90" s="35">
        <f t="shared" si="37"/>
        <v>31.051894441987322</v>
      </c>
      <c r="AA90" s="35">
        <f t="shared" si="38"/>
        <v>-2.9943404851528044</v>
      </c>
      <c r="AB90" s="35">
        <f t="shared" si="39"/>
        <v>-2.9943404851527902</v>
      </c>
      <c r="AC90" s="35">
        <f t="shared" si="40"/>
        <v>-2.9943404851527866</v>
      </c>
      <c r="AF90">
        <v>1.63</v>
      </c>
      <c r="AG90">
        <v>2.38</v>
      </c>
      <c r="AJ90" t="s">
        <v>309</v>
      </c>
    </row>
    <row r="91" spans="1:36" ht="15" x14ac:dyDescent="0.25">
      <c r="A91">
        <v>8.16</v>
      </c>
      <c r="B91">
        <v>5.32</v>
      </c>
      <c r="C91">
        <v>1.39</v>
      </c>
      <c r="D91" s="20">
        <f t="shared" si="28"/>
        <v>2.9943404851527911E-2</v>
      </c>
      <c r="E91" s="17">
        <f>IF(OR($A91="",$B91="",$C91=""),"",A91*'MPTO_working_3-way'!$I90)</f>
        <v>8.4043381835884681</v>
      </c>
      <c r="F91" s="21">
        <f>IF(OR($A91="",$B91="",$C91=""),"",B91*'MPTO_working_3-way'!$I90)</f>
        <v>5.4792989138101289</v>
      </c>
      <c r="G91" s="22">
        <f>IF(OR($A91="",$B91="",$C91=""),"",C91*'MPTO_working_3-way'!$I90)</f>
        <v>1.4316213327436238</v>
      </c>
      <c r="H91" s="17">
        <f>IF(OR($A91="",$B91="",$C91=""),"",'MPTO_working_3-way'!E90)</f>
        <v>8.8835283975006263</v>
      </c>
      <c r="I91" s="21">
        <f>IF(OR($A91="",$B91="",$C91=""),"",'MPTO_working_3-way'!F90)</f>
        <v>5.6183313610819106</v>
      </c>
      <c r="J91" s="22">
        <f>IF(OR($A91="",$B91="",$C91=""),"",'MPTO_working_3-way'!G90)</f>
        <v>1.409555864553097</v>
      </c>
      <c r="K91" s="17">
        <f>IF(OR($A91="",$B91="",$C91=""),"",'OddsRatio_working_3-way'!H90)</f>
        <v>8.6424873539832081</v>
      </c>
      <c r="L91" s="21">
        <f>IF(OR($A91="",$B91="",$C91=""),"",'OddsRatio_working_3-way'!I90)</f>
        <v>5.6111096884367981</v>
      </c>
      <c r="M91" s="22">
        <f>IF(OR($A91="",$B91="",$C91=""),"",'OddsRatio_working_3-way'!J90)</f>
        <v>1.4162807357616551</v>
      </c>
      <c r="N91" s="23">
        <f t="shared" si="29"/>
        <v>11.898616859002001</v>
      </c>
      <c r="O91" s="24">
        <f t="shared" si="30"/>
        <v>18.250510069446676</v>
      </c>
      <c r="P91" s="24">
        <f t="shared" si="31"/>
        <v>69.85087307155132</v>
      </c>
      <c r="Q91" t="s">
        <v>253</v>
      </c>
      <c r="R91" t="s">
        <v>254</v>
      </c>
      <c r="S91" s="48" t="s">
        <v>306</v>
      </c>
      <c r="T91" s="35">
        <v>100</v>
      </c>
      <c r="U91" s="35">
        <f t="shared" si="32"/>
        <v>62.686567164179095</v>
      </c>
      <c r="V91" s="35">
        <f t="shared" si="33"/>
        <v>73.614775725593674</v>
      </c>
      <c r="W91" s="35">
        <f t="shared" si="34"/>
        <v>60.9375</v>
      </c>
      <c r="X91" s="35">
        <f t="shared" si="35"/>
        <v>65.447724274406326</v>
      </c>
      <c r="Y91" s="35">
        <f t="shared" si="36"/>
        <v>76.37593283582089</v>
      </c>
      <c r="Z91" s="35">
        <f t="shared" si="37"/>
        <v>63.698657110227217</v>
      </c>
      <c r="AA91" s="35">
        <f t="shared" si="38"/>
        <v>-2.7611571102272308</v>
      </c>
      <c r="AB91" s="35">
        <f t="shared" si="39"/>
        <v>-2.7611571102272165</v>
      </c>
      <c r="AC91" s="35">
        <f t="shared" si="40"/>
        <v>-2.7611571102272165</v>
      </c>
      <c r="AF91">
        <v>1.47</v>
      </c>
      <c r="AG91">
        <v>2.78</v>
      </c>
      <c r="AJ91" t="s">
        <v>309</v>
      </c>
    </row>
    <row r="92" spans="1:36" ht="15" x14ac:dyDescent="0.25">
      <c r="A92">
        <v>2.68</v>
      </c>
      <c r="B92">
        <v>3.79</v>
      </c>
      <c r="C92">
        <v>2.56</v>
      </c>
      <c r="D92" s="20">
        <f t="shared" si="28"/>
        <v>2.7611571102272192E-2</v>
      </c>
      <c r="E92" s="17">
        <f>IF(OR($A92="",$B92="",$C92=""),"",A92*'MPTO_working_3-way'!$I91)</f>
        <v>2.7539990105540895</v>
      </c>
      <c r="F92" s="21">
        <f>IF(OR($A92="",$B92="",$C92=""),"",B92*'MPTO_working_3-way'!$I91)</f>
        <v>3.8946478544776117</v>
      </c>
      <c r="G92" s="22">
        <f>IF(OR($A92="",$B92="",$C92=""),"",C92*'MPTO_working_3-way'!$I91)</f>
        <v>2.6306856220218169</v>
      </c>
      <c r="H92" s="17">
        <f>IF(OR($A92="",$B92="",$C92=""),"",'MPTO_working_3-way'!E91)</f>
        <v>2.7477776080733709</v>
      </c>
      <c r="I92" s="21">
        <f>IF(OR($A92="",$B92="",$C92=""),"",'MPTO_working_3-way'!F91)</f>
        <v>3.9269834647172392</v>
      </c>
      <c r="J92" s="22">
        <f>IF(OR($A92="",$B92="",$C92=""),"",'MPTO_working_3-way'!G91)</f>
        <v>2.6217739064595538</v>
      </c>
      <c r="K92" s="17">
        <f>IF(OR($A92="",$B92="",$C92=""),"",'OddsRatio_working_3-way'!H91)</f>
        <v>2.7515674602623261</v>
      </c>
      <c r="L92" s="21">
        <f>IF(OR($A92="",$B92="",$C92=""),"",'OddsRatio_working_3-way'!I91)</f>
        <v>3.9088531036499337</v>
      </c>
      <c r="M92" s="22">
        <f>IF(OR($A92="",$B92="",$C92=""),"",'OddsRatio_working_3-way'!J91)</f>
        <v>2.6264554988150168</v>
      </c>
      <c r="N92" s="23">
        <f t="shared" si="29"/>
        <v>36.310833670154643</v>
      </c>
      <c r="O92" s="24">
        <f t="shared" si="30"/>
        <v>25.676262331402228</v>
      </c>
      <c r="P92" s="24">
        <f t="shared" si="31"/>
        <v>38.012903998443136</v>
      </c>
      <c r="Q92" t="s">
        <v>255</v>
      </c>
      <c r="R92" t="s">
        <v>256</v>
      </c>
      <c r="S92" s="48" t="s">
        <v>306</v>
      </c>
      <c r="T92" s="35">
        <v>100</v>
      </c>
      <c r="U92" s="35">
        <f t="shared" si="32"/>
        <v>65.517241379310349</v>
      </c>
      <c r="V92" s="35">
        <f t="shared" si="33"/>
        <v>69.696969696969703</v>
      </c>
      <c r="W92" s="35">
        <f t="shared" si="34"/>
        <v>62.121212121212118</v>
      </c>
      <c r="X92" s="35">
        <f t="shared" si="35"/>
        <v>68.181818181818187</v>
      </c>
      <c r="Y92" s="35">
        <f t="shared" si="36"/>
        <v>72.361546499477541</v>
      </c>
      <c r="Z92" s="35">
        <f t="shared" si="37"/>
        <v>64.785788923719963</v>
      </c>
      <c r="AA92" s="35">
        <f t="shared" si="38"/>
        <v>-2.6645768025078382</v>
      </c>
      <c r="AB92" s="35">
        <f t="shared" si="39"/>
        <v>-2.6645768025078382</v>
      </c>
      <c r="AC92" s="35">
        <f t="shared" si="40"/>
        <v>-2.6645768025078453</v>
      </c>
      <c r="AF92">
        <v>1.66</v>
      </c>
      <c r="AG92">
        <v>2.3199999999999998</v>
      </c>
      <c r="AJ92" t="s">
        <v>309</v>
      </c>
    </row>
    <row r="93" spans="1:36" ht="15" x14ac:dyDescent="0.25">
      <c r="A93">
        <v>2.9</v>
      </c>
      <c r="B93">
        <v>3.3</v>
      </c>
      <c r="C93">
        <v>2.64</v>
      </c>
      <c r="D93" s="20">
        <f t="shared" si="28"/>
        <v>2.6645768025078453E-2</v>
      </c>
      <c r="E93" s="17">
        <f>IF(OR($A93="",$B93="",$C93=""),"",A93*'MPTO_working_3-way'!$I92)</f>
        <v>2.9772727272727275</v>
      </c>
      <c r="F93" s="21">
        <f>IF(OR($A93="",$B93="",$C93=""),"",B93*'MPTO_working_3-way'!$I92)</f>
        <v>3.3879310344827589</v>
      </c>
      <c r="G93" s="22">
        <f>IF(OR($A93="",$B93="",$C93=""),"",C93*'MPTO_working_3-way'!$I92)</f>
        <v>2.7103448275862072</v>
      </c>
      <c r="H93" s="17">
        <f>IF(OR($A93="",$B93="",$C93=""),"",'MPTO_working_3-way'!E92)</f>
        <v>2.9766718506998444</v>
      </c>
      <c r="I93" s="21">
        <f>IF(OR($A93="",$B93="",$C93=""),"",'MPTO_working_3-way'!F92)</f>
        <v>3.3996447602131439</v>
      </c>
      <c r="J93" s="22">
        <f>IF(OR($A93="",$B93="",$C93=""),"",'MPTO_working_3-way'!G92)</f>
        <v>2.7033898305084749</v>
      </c>
      <c r="K93" s="17">
        <f>IF(OR($A93="",$B93="",$C93=""),"",'OddsRatio_working_3-way'!H92)</f>
        <v>2.9772998696120432</v>
      </c>
      <c r="L93" s="21">
        <f>IF(OR($A93="",$B93="",$C93=""),"",'OddsRatio_working_3-way'!I92)</f>
        <v>3.3935735263724731</v>
      </c>
      <c r="M93" s="22">
        <f>IF(OR($A93="",$B93="",$C93=""),"",'OddsRatio_working_3-way'!J92)</f>
        <v>2.7067219927177639</v>
      </c>
      <c r="N93" s="23">
        <f t="shared" si="29"/>
        <v>33.587786259541978</v>
      </c>
      <c r="O93" s="24">
        <f t="shared" si="30"/>
        <v>29.516539440203559</v>
      </c>
      <c r="P93" s="24">
        <f t="shared" si="31"/>
        <v>36.895674300254448</v>
      </c>
      <c r="Q93" t="s">
        <v>257</v>
      </c>
      <c r="R93" t="s">
        <v>258</v>
      </c>
      <c r="S93" s="48" t="s">
        <v>306</v>
      </c>
      <c r="T93" s="35">
        <v>100</v>
      </c>
      <c r="U93" s="35">
        <f t="shared" si="32"/>
        <v>88.276670574443145</v>
      </c>
      <c r="V93" s="35">
        <f t="shared" si="33"/>
        <v>80.430528375733857</v>
      </c>
      <c r="W93" s="35">
        <f t="shared" si="34"/>
        <v>28.057553956834536</v>
      </c>
      <c r="X93" s="35">
        <f t="shared" si="35"/>
        <v>91.511917667431618</v>
      </c>
      <c r="Y93" s="35">
        <f t="shared" si="36"/>
        <v>83.66577546872233</v>
      </c>
      <c r="Z93" s="35">
        <f t="shared" si="37"/>
        <v>31.292801049823005</v>
      </c>
      <c r="AA93" s="35">
        <f t="shared" si="38"/>
        <v>-3.2352470929884731</v>
      </c>
      <c r="AB93" s="35">
        <f t="shared" si="39"/>
        <v>-3.2352470929884731</v>
      </c>
      <c r="AC93" s="35">
        <f t="shared" si="40"/>
        <v>-3.2352470929884696</v>
      </c>
      <c r="AF93">
        <v>2.17</v>
      </c>
      <c r="AG93">
        <v>1.75</v>
      </c>
      <c r="AJ93" t="s">
        <v>310</v>
      </c>
    </row>
    <row r="94" spans="1:36" ht="15" x14ac:dyDescent="0.25">
      <c r="A94">
        <v>8.5299999999999994</v>
      </c>
      <c r="B94">
        <v>5.1100000000000003</v>
      </c>
      <c r="C94">
        <v>1.39</v>
      </c>
      <c r="D94" s="20">
        <f t="shared" si="28"/>
        <v>3.2352470929884802E-2</v>
      </c>
      <c r="E94" s="17">
        <f>IF(OR($A94="",$B94="",$C94=""),"",A94*'MPTO_working_3-way'!$I93)</f>
        <v>8.8059665770319171</v>
      </c>
      <c r="F94" s="21">
        <f>IF(OR($A94="",$B94="",$C94=""),"",B94*'MPTO_working_3-way'!$I93)</f>
        <v>5.2753211264517113</v>
      </c>
      <c r="G94" s="22">
        <f>IF(OR($A94="",$B94="",$C94=""),"",C94*'MPTO_working_3-way'!$I93)</f>
        <v>1.4349699345925397</v>
      </c>
      <c r="H94" s="17">
        <f>IF(OR($A94="",$B94="",$C94=""),"",'MPTO_working_3-way'!E93)</f>
        <v>9.3941578632017517</v>
      </c>
      <c r="I94" s="21">
        <f>IF(OR($A94="",$B94="",$C94=""),"",'MPTO_working_3-way'!F93)</f>
        <v>5.4080199852799504</v>
      </c>
      <c r="J94" s="22">
        <f>IF(OR($A94="",$B94="",$C94=""),"",'MPTO_working_3-way'!G93)</f>
        <v>1.4111531550272098</v>
      </c>
      <c r="K94" s="17">
        <f>IF(OR($A94="",$B94="",$C94=""),"",'OddsRatio_working_3-way'!H93)</f>
        <v>9.0790305438247536</v>
      </c>
      <c r="L94" s="21">
        <f>IF(OR($A94="",$B94="",$C94=""),"",'OddsRatio_working_3-way'!I93)</f>
        <v>5.4096700577848269</v>
      </c>
      <c r="M94" s="22">
        <f>IF(OR($A94="",$B94="",$C94=""),"",'OddsRatio_working_3-way'!J93)</f>
        <v>1.4184358448992898</v>
      </c>
      <c r="N94" s="23">
        <f t="shared" si="29"/>
        <v>11.355936810028794</v>
      </c>
      <c r="O94" s="24">
        <f t="shared" si="30"/>
        <v>18.956191974470766</v>
      </c>
      <c r="P94" s="24">
        <f t="shared" si="31"/>
        <v>69.687871215500437</v>
      </c>
      <c r="Q94" t="s">
        <v>259</v>
      </c>
      <c r="R94" t="s">
        <v>260</v>
      </c>
      <c r="S94" s="48" t="s">
        <v>306</v>
      </c>
      <c r="T94" s="35">
        <v>100</v>
      </c>
      <c r="U94" s="35">
        <f t="shared" si="32"/>
        <v>63.235294117647051</v>
      </c>
      <c r="V94" s="35">
        <f t="shared" si="33"/>
        <v>69.512195121951223</v>
      </c>
      <c r="W94" s="35">
        <f t="shared" si="34"/>
        <v>64.539007092198588</v>
      </c>
      <c r="X94" s="35">
        <f t="shared" si="35"/>
        <v>65.948797785850203</v>
      </c>
      <c r="Y94" s="35">
        <f t="shared" si="36"/>
        <v>72.225698790154354</v>
      </c>
      <c r="Z94" s="35">
        <f t="shared" si="37"/>
        <v>67.252510760401719</v>
      </c>
      <c r="AA94" s="35">
        <f t="shared" si="38"/>
        <v>-2.7135036682031526</v>
      </c>
      <c r="AB94" s="35">
        <f t="shared" si="39"/>
        <v>-2.7135036682031313</v>
      </c>
      <c r="AC94" s="35">
        <f t="shared" si="40"/>
        <v>-2.7135036682031313</v>
      </c>
      <c r="AF94">
        <v>1.73</v>
      </c>
      <c r="AG94">
        <v>2.19</v>
      </c>
      <c r="AJ94" t="s">
        <v>310</v>
      </c>
    </row>
    <row r="95" spans="1:36" ht="15" x14ac:dyDescent="0.25">
      <c r="A95">
        <v>2.72</v>
      </c>
      <c r="B95">
        <v>3.28</v>
      </c>
      <c r="C95">
        <v>2.82</v>
      </c>
      <c r="D95" s="20">
        <f t="shared" si="28"/>
        <v>2.7135036682031322E-2</v>
      </c>
      <c r="E95" s="17">
        <f>IF(OR($A95="",$B95="",$C95=""),"",A95*'MPTO_working_3-way'!$I94)</f>
        <v>2.7938072997751253</v>
      </c>
      <c r="F95" s="21">
        <f>IF(OR($A95="",$B95="",$C95=""),"",B95*'MPTO_working_3-way'!$I94)</f>
        <v>3.3690029203170626</v>
      </c>
      <c r="G95" s="22">
        <f>IF(OR($A95="",$B95="",$C95=""),"",C95*'MPTO_working_3-way'!$I94)</f>
        <v>2.8965208034433281</v>
      </c>
      <c r="H95" s="17">
        <f>IF(OR($A95="",$B95="",$C95=""),"",'MPTO_working_3-way'!E94)</f>
        <v>2.7886065054338056</v>
      </c>
      <c r="I95" s="21">
        <f>IF(OR($A95="",$B95="",$C95=""),"",'MPTO_working_3-way'!F94)</f>
        <v>3.3802850812450016</v>
      </c>
      <c r="J95" s="22">
        <f>IF(OR($A95="",$B95="",$C95=""),"",'MPTO_working_3-way'!G94)</f>
        <v>2.8938122802325204</v>
      </c>
      <c r="K95" s="17">
        <f>IF(OR($A95="",$B95="",$C95=""),"",'OddsRatio_working_3-way'!H94)</f>
        <v>2.791205647441104</v>
      </c>
      <c r="L95" s="21">
        <f>IF(OR($A95="",$B95="",$C95=""),"",'OddsRatio_working_3-way'!I94)</f>
        <v>3.3743888814916949</v>
      </c>
      <c r="M95" s="22">
        <f>IF(OR($A95="",$B95="",$C95=""),"",'OddsRatio_working_3-way'!J94)</f>
        <v>2.895345510664423</v>
      </c>
      <c r="N95" s="23">
        <f t="shared" si="29"/>
        <v>35.793449322023406</v>
      </c>
      <c r="O95" s="24">
        <f t="shared" si="30"/>
        <v>29.682372608507219</v>
      </c>
      <c r="P95" s="24">
        <f t="shared" si="31"/>
        <v>34.524178069469393</v>
      </c>
      <c r="Q95" t="s">
        <v>261</v>
      </c>
      <c r="R95" t="s">
        <v>262</v>
      </c>
      <c r="S95" s="48" t="s">
        <v>306</v>
      </c>
      <c r="T95" s="35">
        <v>100</v>
      </c>
      <c r="U95" s="35">
        <f t="shared" si="32"/>
        <v>65.397923875432525</v>
      </c>
      <c r="V95" s="35">
        <f t="shared" si="33"/>
        <v>70.149253731343279</v>
      </c>
      <c r="W95" s="35">
        <f t="shared" si="34"/>
        <v>61.685823754789276</v>
      </c>
      <c r="X95" s="35">
        <f t="shared" si="35"/>
        <v>68.164922513867438</v>
      </c>
      <c r="Y95" s="35">
        <f t="shared" si="36"/>
        <v>72.916252369778206</v>
      </c>
      <c r="Z95" s="35">
        <f t="shared" si="37"/>
        <v>64.452822393224181</v>
      </c>
      <c r="AA95" s="35">
        <f t="shared" si="38"/>
        <v>-2.766998638434913</v>
      </c>
      <c r="AB95" s="35">
        <f t="shared" si="39"/>
        <v>-2.7669986384349272</v>
      </c>
      <c r="AC95" s="35">
        <f t="shared" si="40"/>
        <v>-2.7669986384349059</v>
      </c>
      <c r="AF95">
        <v>2.08</v>
      </c>
      <c r="AG95">
        <v>1.81</v>
      </c>
      <c r="AJ95" t="s">
        <v>310</v>
      </c>
    </row>
    <row r="96" spans="1:36" ht="15" x14ac:dyDescent="0.25">
      <c r="A96">
        <v>2.89</v>
      </c>
      <c r="B96">
        <v>3.35</v>
      </c>
      <c r="C96">
        <v>2.61</v>
      </c>
      <c r="D96" s="20">
        <f t="shared" si="28"/>
        <v>2.7669986384349254E-2</v>
      </c>
      <c r="E96" s="17">
        <f>IF(OR($A96="",$B96="",$C96=""),"",A96*'MPTO_working_3-way'!$I95)</f>
        <v>2.9699662606507693</v>
      </c>
      <c r="F96" s="21">
        <f>IF(OR($A96="",$B96="",$C96=""),"",B96*'MPTO_working_3-way'!$I95)</f>
        <v>3.4426944543875702</v>
      </c>
      <c r="G96" s="22">
        <f>IF(OR($A96="",$B96="",$C96=""),"",C96*'MPTO_working_3-way'!$I95)</f>
        <v>2.6822186644631514</v>
      </c>
      <c r="H96" s="17">
        <f>IF(OR($A96="",$B96="",$C96=""),"",'MPTO_working_3-way'!E95)</f>
        <v>2.9691437750072804</v>
      </c>
      <c r="I96" s="21">
        <f>IF(OR($A96="",$B96="",$C96=""),"",'MPTO_working_3-way'!F95)</f>
        <v>3.4568090083159619</v>
      </c>
      <c r="J96" s="22">
        <f>IF(OR($A96="",$B96="",$C96=""),"",'MPTO_working_3-way'!G95)</f>
        <v>2.6743800518710059</v>
      </c>
      <c r="K96" s="17">
        <f>IF(OR($A96="",$B96="",$C96=""),"",'OddsRatio_working_3-way'!H95)</f>
        <v>2.9699768513833478</v>
      </c>
      <c r="L96" s="21">
        <f>IF(OR($A96="",$B96="",$C96=""),"",'OddsRatio_working_3-way'!I95)</f>
        <v>3.4494421167994007</v>
      </c>
      <c r="M96" s="22">
        <f>IF(OR($A96="",$B96="",$C96=""),"",'OddsRatio_working_3-way'!J95)</f>
        <v>2.6781284289561849</v>
      </c>
      <c r="N96" s="23">
        <f t="shared" si="29"/>
        <v>33.670416167653137</v>
      </c>
      <c r="O96" s="24">
        <f t="shared" si="30"/>
        <v>29.047015738661958</v>
      </c>
      <c r="P96" s="24">
        <f t="shared" si="31"/>
        <v>37.282568093684901</v>
      </c>
      <c r="Q96" t="s">
        <v>263</v>
      </c>
      <c r="R96" t="s">
        <v>264</v>
      </c>
      <c r="S96" s="48" t="s">
        <v>306</v>
      </c>
      <c r="T96" s="35">
        <v>100</v>
      </c>
      <c r="U96" s="35">
        <f t="shared" si="32"/>
        <v>89.429175475687103</v>
      </c>
      <c r="V96" s="35">
        <f t="shared" si="33"/>
        <v>82.078853046594986</v>
      </c>
      <c r="W96" s="35">
        <f t="shared" si="34"/>
        <v>25.373134328358205</v>
      </c>
      <c r="X96" s="35">
        <f t="shared" si="35"/>
        <v>92.548012625046809</v>
      </c>
      <c r="Y96" s="35">
        <f t="shared" si="36"/>
        <v>85.197690195954678</v>
      </c>
      <c r="Z96" s="35">
        <f t="shared" si="37"/>
        <v>28.491971477717914</v>
      </c>
      <c r="AA96" s="35">
        <f t="shared" si="38"/>
        <v>-3.118837149359706</v>
      </c>
      <c r="AB96" s="35">
        <f t="shared" si="39"/>
        <v>-3.1188371493596918</v>
      </c>
      <c r="AC96" s="35">
        <f t="shared" si="40"/>
        <v>-3.1188371493597096</v>
      </c>
      <c r="AF96">
        <v>2.14</v>
      </c>
      <c r="AG96">
        <v>1.77</v>
      </c>
      <c r="AJ96" t="s">
        <v>315</v>
      </c>
    </row>
    <row r="97" spans="1:36" ht="15" x14ac:dyDescent="0.25">
      <c r="A97">
        <v>9.4600000000000009</v>
      </c>
      <c r="B97">
        <v>5.58</v>
      </c>
      <c r="C97">
        <v>1.34</v>
      </c>
      <c r="D97" s="20">
        <f t="shared" si="28"/>
        <v>3.1188371493596989E-2</v>
      </c>
      <c r="E97" s="17">
        <f>IF(OR($A97="",$B97="",$C97=""),"",A97*'MPTO_working_3-way'!$I96)</f>
        <v>9.755041994329428</v>
      </c>
      <c r="F97" s="21">
        <f>IF(OR($A97="",$B97="",$C97=""),"",B97*'MPTO_working_3-way'!$I96)</f>
        <v>5.7540311129342712</v>
      </c>
      <c r="G97" s="22">
        <f>IF(OR($A97="",$B97="",$C97=""),"",C97*'MPTO_working_3-way'!$I96)</f>
        <v>1.38179241780142</v>
      </c>
      <c r="H97" s="17">
        <f>IF(OR($A97="",$B97="",$C97=""),"",'MPTO_working_3-way'!E96)</f>
        <v>10.491844953047417</v>
      </c>
      <c r="I97" s="21">
        <f>IF(OR($A97="",$B97="",$C97=""),"",'MPTO_working_3-way'!F96)</f>
        <v>5.923632095391377</v>
      </c>
      <c r="J97" s="22">
        <f>IF(OR($A97="",$B97="",$C97=""),"",'MPTO_working_3-way'!G96)</f>
        <v>1.3589310040954874</v>
      </c>
      <c r="K97" s="17">
        <f>IF(OR($A97="",$B97="",$C97=""),"",'OddsRatio_working_3-way'!H96)</f>
        <v>10.099105039485869</v>
      </c>
      <c r="L97" s="21">
        <f>IF(OR($A97="",$B97="",$C97=""),"",'OddsRatio_working_3-way'!I96)</f>
        <v>5.9259930355609063</v>
      </c>
      <c r="M97" s="22">
        <f>IF(OR($A97="",$B97="",$C97=""),"",'OddsRatio_working_3-way'!J96)</f>
        <v>1.3656850725088883</v>
      </c>
      <c r="N97" s="23">
        <f t="shared" si="29"/>
        <v>10.251109124710037</v>
      </c>
      <c r="O97" s="24">
        <f t="shared" si="30"/>
        <v>17.379120487411644</v>
      </c>
      <c r="P97" s="24">
        <f t="shared" si="31"/>
        <v>72.369770387878319</v>
      </c>
      <c r="Q97" t="s">
        <v>265</v>
      </c>
      <c r="R97" t="s">
        <v>266</v>
      </c>
      <c r="S97" s="48" t="s">
        <v>306</v>
      </c>
      <c r="T97" s="35">
        <v>100</v>
      </c>
      <c r="U97" s="35">
        <f t="shared" si="32"/>
        <v>77.011494252873561</v>
      </c>
      <c r="V97" s="35">
        <f t="shared" si="33"/>
        <v>70.326409495548958</v>
      </c>
      <c r="W97" s="35">
        <f t="shared" si="34"/>
        <v>50.248756218905463</v>
      </c>
      <c r="X97" s="35">
        <f t="shared" si="35"/>
        <v>79.424834285545558</v>
      </c>
      <c r="Y97" s="35">
        <f t="shared" si="36"/>
        <v>72.739749528220983</v>
      </c>
      <c r="Z97" s="35">
        <f t="shared" si="37"/>
        <v>52.662096251577474</v>
      </c>
      <c r="AA97" s="35">
        <f t="shared" si="38"/>
        <v>-2.4133400326719965</v>
      </c>
      <c r="AB97" s="35">
        <f t="shared" si="39"/>
        <v>-2.4133400326720249</v>
      </c>
      <c r="AC97" s="35">
        <f t="shared" si="40"/>
        <v>-2.4133400326720107</v>
      </c>
      <c r="AF97">
        <v>1.62</v>
      </c>
      <c r="AG97">
        <v>2.4</v>
      </c>
      <c r="AJ97" t="s">
        <v>315</v>
      </c>
    </row>
    <row r="98" spans="1:36" ht="15" x14ac:dyDescent="0.25">
      <c r="A98">
        <v>4.3499999999999996</v>
      </c>
      <c r="B98">
        <v>3.37</v>
      </c>
      <c r="C98">
        <v>2.0099999999999998</v>
      </c>
      <c r="D98" s="20">
        <f t="shared" si="28"/>
        <v>2.4133400326720178E-2</v>
      </c>
      <c r="E98" s="17">
        <f>IF(OR($A98="",$B98="",$C98=""),"",A98*'MPTO_working_3-way'!$I97)</f>
        <v>4.454980291421232</v>
      </c>
      <c r="F98" s="21">
        <f>IF(OR($A98="",$B98="",$C98=""),"",B98*'MPTO_working_3-way'!$I97)</f>
        <v>3.4513295591010471</v>
      </c>
      <c r="G98" s="22">
        <f>IF(OR($A98="",$B98="",$C98=""),"",C98*'MPTO_working_3-way'!$I97)</f>
        <v>2.0585081346567073</v>
      </c>
      <c r="H98" s="17">
        <f>IF(OR($A98="",$B98="",$C98=""),"",'MPTO_working_3-way'!E97)</f>
        <v>4.5077413329274183</v>
      </c>
      <c r="I98" s="21">
        <f>IF(OR($A98="",$B98="",$C98=""),"",'MPTO_working_3-way'!F97)</f>
        <v>3.4639059820971467</v>
      </c>
      <c r="J98" s="22">
        <f>IF(OR($A98="",$B98="",$C98=""),"",'MPTO_working_3-way'!G97)</f>
        <v>2.0430345991479264</v>
      </c>
      <c r="K98" s="17">
        <f>IF(OR($A98="",$B98="",$C98=""),"",'OddsRatio_working_3-way'!H97)</f>
        <v>4.480353683776614</v>
      </c>
      <c r="L98" s="21">
        <f>IF(OR($A98="",$B98="",$C98=""),"",'OddsRatio_working_3-way'!I97)</f>
        <v>3.4622203673285306</v>
      </c>
      <c r="M98" s="22">
        <f>IF(OR($A98="",$B98="",$C98=""),"",'OddsRatio_working_3-way'!J97)</f>
        <v>2.0493006628699639</v>
      </c>
      <c r="N98" s="23">
        <f t="shared" si="29"/>
        <v>22.446788416228415</v>
      </c>
      <c r="O98" s="24">
        <f t="shared" si="30"/>
        <v>28.974341130739941</v>
      </c>
      <c r="P98" s="24">
        <f t="shared" si="31"/>
        <v>48.578870453031641</v>
      </c>
      <c r="Q98" t="s">
        <v>267</v>
      </c>
      <c r="R98" t="s">
        <v>125</v>
      </c>
      <c r="S98" s="48" t="s">
        <v>306</v>
      </c>
      <c r="T98" s="35">
        <v>100</v>
      </c>
      <c r="U98" s="35">
        <f t="shared" si="32"/>
        <v>57.983193277310924</v>
      </c>
      <c r="V98" s="35">
        <f t="shared" si="33"/>
        <v>69.969969969969966</v>
      </c>
      <c r="W98" s="35">
        <f t="shared" si="34"/>
        <v>69.78851963746223</v>
      </c>
      <c r="X98" s="35">
        <f t="shared" si="35"/>
        <v>60.241510392567797</v>
      </c>
      <c r="Y98" s="35">
        <f t="shared" si="36"/>
        <v>72.228287085226839</v>
      </c>
      <c r="Z98" s="35">
        <f t="shared" si="37"/>
        <v>72.046836752719102</v>
      </c>
      <c r="AA98" s="35">
        <f t="shared" si="38"/>
        <v>-2.2583171152568724</v>
      </c>
      <c r="AB98" s="35">
        <f t="shared" si="39"/>
        <v>-2.2583171152568724</v>
      </c>
      <c r="AC98" s="35">
        <f t="shared" si="40"/>
        <v>-2.2583171152568724</v>
      </c>
      <c r="AF98">
        <v>2.1</v>
      </c>
      <c r="AG98">
        <v>1.81</v>
      </c>
      <c r="AJ98" t="s">
        <v>129</v>
      </c>
    </row>
    <row r="99" spans="1:36" ht="15" x14ac:dyDescent="0.25">
      <c r="A99">
        <v>2.38</v>
      </c>
      <c r="B99">
        <v>3.33</v>
      </c>
      <c r="C99">
        <v>3.31</v>
      </c>
      <c r="D99" s="20">
        <f t="shared" si="28"/>
        <v>2.2583171152568582E-2</v>
      </c>
      <c r="E99" s="17">
        <f>IF(OR($A99="",$B99="",$C99=""),"",A99*'MPTO_working_3-way'!$I98)</f>
        <v>2.4337479473431132</v>
      </c>
      <c r="F99" s="21">
        <f>IF(OR($A99="",$B99="",$C99=""),"",B99*'MPTO_working_3-way'!$I98)</f>
        <v>3.4052019599380534</v>
      </c>
      <c r="G99" s="22">
        <f>IF(OR($A99="",$B99="",$C99=""),"",C99*'MPTO_working_3-way'!$I98)</f>
        <v>3.3847502965150023</v>
      </c>
      <c r="H99" s="17">
        <f>IF(OR($A99="",$B99="",$C99=""),"",'MPTO_working_3-way'!E98)</f>
        <v>2.4234179127889797</v>
      </c>
      <c r="I99" s="21">
        <f>IF(OR($A99="",$B99="",$C99=""),"",'MPTO_working_3-way'!F98)</f>
        <v>3.4156204507674022</v>
      </c>
      <c r="J99" s="22">
        <f>IF(OR($A99="",$B99="",$C99=""),"",'MPTO_working_3-way'!G98)</f>
        <v>3.3945820037755712</v>
      </c>
      <c r="K99" s="17">
        <f>IF(OR($A99="",$B99="",$C99=""),"",'OddsRatio_working_3-way'!H98)</f>
        <v>2.4279609528922954</v>
      </c>
      <c r="L99" s="21">
        <f>IF(OR($A99="",$B99="",$C99=""),"",'OddsRatio_working_3-way'!I98)</f>
        <v>3.4109775508978606</v>
      </c>
      <c r="M99" s="22">
        <f>IF(OR($A99="",$B99="",$C99=""),"",'OddsRatio_working_3-way'!J98)</f>
        <v>3.3902824646240588</v>
      </c>
      <c r="N99" s="23">
        <f t="shared" si="29"/>
        <v>41.088889303088486</v>
      </c>
      <c r="O99" s="24">
        <f t="shared" si="30"/>
        <v>29.36683379620138</v>
      </c>
      <c r="P99" s="24">
        <f t="shared" si="31"/>
        <v>29.544276900710148</v>
      </c>
      <c r="Q99" t="s">
        <v>268</v>
      </c>
      <c r="R99" t="s">
        <v>269</v>
      </c>
      <c r="S99" s="48" t="s">
        <v>306</v>
      </c>
      <c r="T99" s="35">
        <v>100</v>
      </c>
      <c r="U99" s="35">
        <f t="shared" si="32"/>
        <v>44.134078212290497</v>
      </c>
      <c r="V99" s="35">
        <f t="shared" si="33"/>
        <v>71.346704871060169</v>
      </c>
      <c r="W99" s="35">
        <f t="shared" si="34"/>
        <v>82.078853046594986</v>
      </c>
      <c r="X99" s="35">
        <f t="shared" si="35"/>
        <v>46.574442082344845</v>
      </c>
      <c r="Y99" s="35">
        <f t="shared" si="36"/>
        <v>73.78706874111451</v>
      </c>
      <c r="Z99" s="35">
        <f t="shared" si="37"/>
        <v>84.519216916649327</v>
      </c>
      <c r="AA99" s="35">
        <f t="shared" si="38"/>
        <v>-2.4403638700543482</v>
      </c>
      <c r="AB99" s="35">
        <f t="shared" si="39"/>
        <v>-2.4403638700543411</v>
      </c>
      <c r="AC99" s="35">
        <f t="shared" si="40"/>
        <v>-2.4403638700543411</v>
      </c>
      <c r="AF99">
        <v>2.2999999999999998</v>
      </c>
      <c r="AG99">
        <v>1.68</v>
      </c>
      <c r="AJ99" t="s">
        <v>129</v>
      </c>
    </row>
    <row r="100" spans="1:36" ht="15" x14ac:dyDescent="0.25">
      <c r="A100">
        <v>1.79</v>
      </c>
      <c r="B100">
        <v>3.49</v>
      </c>
      <c r="C100">
        <v>5.58</v>
      </c>
      <c r="D100" s="20">
        <f t="shared" si="28"/>
        <v>2.4403638700543295E-2</v>
      </c>
      <c r="E100" s="17">
        <f>IF(OR($A100="",$B100="",$C100=""),"",A100*'MPTO_working_3-way'!$I99)</f>
        <v>1.8336825132739725</v>
      </c>
      <c r="F100" s="21">
        <f>IF(OR($A100="",$B100="",$C100=""),"",B100*'MPTO_working_3-way'!$I99)</f>
        <v>3.5751686990648963</v>
      </c>
      <c r="G100" s="22">
        <f>IF(OR($A100="",$B100="",$C100=""),"",C100*'MPTO_working_3-way'!$I99)</f>
        <v>5.7161723039490315</v>
      </c>
      <c r="H100" s="17">
        <f>IF(OR($A100="",$B100="",$C100=""),"",'MPTO_working_3-way'!E99)</f>
        <v>1.8164490194681373</v>
      </c>
      <c r="I100" s="21">
        <f>IF(OR($A100="",$B100="",$C100=""),"",'MPTO_working_3-way'!F99)</f>
        <v>3.591974601288634</v>
      </c>
      <c r="J100" s="22">
        <f>IF(OR($A100="",$B100="",$C100=""),"",'MPTO_working_3-way'!G99)</f>
        <v>5.8453237333668397</v>
      </c>
      <c r="K100" s="17">
        <f>IF(OR($A100="",$B100="",$C100=""),"",'OddsRatio_working_3-way'!H99)</f>
        <v>1.8230800894419039</v>
      </c>
      <c r="L100" s="21">
        <f>IF(OR($A100="",$B100="",$C100=""),"",'OddsRatio_working_3-way'!I99)</f>
        <v>3.5942650920384049</v>
      </c>
      <c r="M100" s="22">
        <f>IF(OR($A100="",$B100="",$C100=""),"",'OddsRatio_working_3-way'!J99)</f>
        <v>5.771780771701164</v>
      </c>
      <c r="N100" s="23">
        <f t="shared" si="29"/>
        <v>54.535067699071682</v>
      </c>
      <c r="O100" s="24">
        <f t="shared" si="30"/>
        <v>27.970708074882033</v>
      </c>
      <c r="P100" s="24">
        <f t="shared" si="31"/>
        <v>17.494224226046292</v>
      </c>
      <c r="Q100" t="s">
        <v>270</v>
      </c>
      <c r="R100" t="s">
        <v>271</v>
      </c>
      <c r="S100" s="48" t="s">
        <v>306</v>
      </c>
      <c r="T100" s="35">
        <v>100</v>
      </c>
      <c r="U100" s="35">
        <f t="shared" si="32"/>
        <v>68.847352024922117</v>
      </c>
      <c r="V100" s="35">
        <f t="shared" si="33"/>
        <v>71.509971509971507</v>
      </c>
      <c r="W100" s="35">
        <f t="shared" si="34"/>
        <v>57.446808510638299</v>
      </c>
      <c r="X100" s="35">
        <f t="shared" si="35"/>
        <v>71.043219979390187</v>
      </c>
      <c r="Y100" s="35">
        <f t="shared" si="36"/>
        <v>73.705839464439578</v>
      </c>
      <c r="Z100" s="35">
        <f t="shared" si="37"/>
        <v>59.642676465106369</v>
      </c>
      <c r="AA100" s="35">
        <f t="shared" si="38"/>
        <v>-2.1958679544680706</v>
      </c>
      <c r="AB100" s="35">
        <f t="shared" si="39"/>
        <v>-2.1958679544680706</v>
      </c>
      <c r="AC100" s="35">
        <f t="shared" si="40"/>
        <v>-2.1958679544680706</v>
      </c>
      <c r="AF100">
        <v>2.5499999999999998</v>
      </c>
      <c r="AG100">
        <v>1.57</v>
      </c>
      <c r="AJ100" t="s">
        <v>129</v>
      </c>
    </row>
    <row r="101" spans="1:36" ht="15" x14ac:dyDescent="0.25">
      <c r="A101">
        <v>3.21</v>
      </c>
      <c r="B101">
        <v>3.51</v>
      </c>
      <c r="C101">
        <v>2.35</v>
      </c>
      <c r="D101" s="20">
        <f t="shared" si="28"/>
        <v>2.195867954468067E-2</v>
      </c>
      <c r="E101" s="17">
        <f>IF(OR($A101="",$B101="",$C101=""),"",A101*'MPTO_working_3-way'!$I100)</f>
        <v>3.2804873613384249</v>
      </c>
      <c r="F101" s="21">
        <f>IF(OR($A101="",$B101="",$C101=""),"",B101*'MPTO_working_3-way'!$I100)</f>
        <v>3.587074965201829</v>
      </c>
      <c r="G101" s="22">
        <f>IF(OR($A101="",$B101="",$C101=""),"",C101*'MPTO_working_3-way'!$I100)</f>
        <v>2.4016028969299996</v>
      </c>
      <c r="H101" s="17">
        <f>IF(OR($A101="",$B101="",$C101=""),"",'MPTO_working_3-way'!E100)</f>
        <v>3.2872362019915089</v>
      </c>
      <c r="I101" s="21">
        <f>IF(OR($A101="",$B101="",$C101=""),"",'MPTO_working_3-way'!F100)</f>
        <v>3.6025556162534631</v>
      </c>
      <c r="J101" s="22">
        <f>IF(OR($A101="",$B101="",$C101=""),"",'MPTO_working_3-way'!G100)</f>
        <v>2.3911297405153569</v>
      </c>
      <c r="K101" s="17">
        <f>IF(OR($A101="",$B101="",$C101=""),"",'OddsRatio_working_3-way'!H100)</f>
        <v>3.284856101190897</v>
      </c>
      <c r="L101" s="21">
        <f>IF(OR($A101="",$B101="",$C101=""),"",'OddsRatio_working_3-way'!I100)</f>
        <v>3.5950175628910177</v>
      </c>
      <c r="M101" s="22">
        <f>IF(OR($A101="",$B101="",$C101=""),"",'OddsRatio_working_3-way'!J100)</f>
        <v>2.3957265776505472</v>
      </c>
      <c r="N101" s="23">
        <f t="shared" si="29"/>
        <v>30.48327549696775</v>
      </c>
      <c r="O101" s="24">
        <f t="shared" si="30"/>
        <v>27.877867334833756</v>
      </c>
      <c r="P101" s="24">
        <f t="shared" si="31"/>
        <v>41.638857168198498</v>
      </c>
      <c r="Q101" t="s">
        <v>272</v>
      </c>
      <c r="R101" t="s">
        <v>123</v>
      </c>
      <c r="S101" s="48" t="s">
        <v>306</v>
      </c>
      <c r="T101" s="35">
        <v>100</v>
      </c>
      <c r="U101" s="35">
        <f t="shared" si="32"/>
        <v>41.176470588235297</v>
      </c>
      <c r="V101" s="35">
        <f t="shared" si="33"/>
        <v>71.428571428571431</v>
      </c>
      <c r="W101" s="35">
        <f t="shared" si="34"/>
        <v>82.394366197183103</v>
      </c>
      <c r="X101" s="35">
        <f t="shared" si="35"/>
        <v>46.177062374245473</v>
      </c>
      <c r="Y101" s="35">
        <f t="shared" si="36"/>
        <v>76.429163214581607</v>
      </c>
      <c r="Z101" s="35">
        <f t="shared" si="37"/>
        <v>87.394957983193279</v>
      </c>
      <c r="AA101" s="35">
        <f t="shared" si="38"/>
        <v>-5.0005917860101761</v>
      </c>
      <c r="AB101" s="35">
        <f t="shared" si="39"/>
        <v>-5.0005917860101761</v>
      </c>
      <c r="AC101" s="35">
        <f t="shared" si="40"/>
        <v>-5.0005917860101761</v>
      </c>
      <c r="AF101">
        <v>1.96</v>
      </c>
      <c r="AG101">
        <v>1.94</v>
      </c>
      <c r="AJ101" t="s">
        <v>129</v>
      </c>
    </row>
    <row r="102" spans="1:36" ht="15" x14ac:dyDescent="0.25">
      <c r="A102">
        <v>1.7</v>
      </c>
      <c r="B102">
        <v>3.5</v>
      </c>
      <c r="C102">
        <v>5.68</v>
      </c>
      <c r="D102" s="20">
        <f t="shared" si="28"/>
        <v>5.0005917860101778E-2</v>
      </c>
      <c r="E102" s="17">
        <f>IF(OR($A102="",$B102="",$C102=""),"",A102*'MPTO_working_3-way'!$I101)</f>
        <v>1.785010060362173</v>
      </c>
      <c r="F102" s="21">
        <f>IF(OR($A102="",$B102="",$C102=""),"",B102*'MPTO_working_3-way'!$I101)</f>
        <v>3.6750207125103564</v>
      </c>
      <c r="G102" s="22">
        <f>IF(OR($A102="",$B102="",$C102=""),"",C102*'MPTO_working_3-way'!$I101)</f>
        <v>5.9640336134453777</v>
      </c>
      <c r="H102" s="17">
        <f>IF(OR($A102="",$B102="",$C102=""),"",'MPTO_working_3-way'!E101)</f>
        <v>1.7495772217428818</v>
      </c>
      <c r="I102" s="21">
        <f>IF(OR($A102="",$B102="",$C102=""),"",'MPTO_working_3-way'!F101)</f>
        <v>3.716841410660606</v>
      </c>
      <c r="J102" s="22">
        <f>IF(OR($A102="",$B102="",$C102=""),"",'MPTO_working_3-way'!G101)</f>
        <v>6.274009900990098</v>
      </c>
      <c r="K102" s="17">
        <f>IF(OR($A102="",$B102="",$C102=""),"",'OddsRatio_working_3-way'!H101)</f>
        <v>1.7624381782364029</v>
      </c>
      <c r="L102" s="21">
        <f>IF(OR($A102="",$B102="",$C102=""),"",'OddsRatio_working_3-way'!I101)</f>
        <v>3.7229934937014373</v>
      </c>
      <c r="M102" s="22">
        <f>IF(OR($A102="",$B102="",$C102=""),"",'OddsRatio_working_3-way'!J101)</f>
        <v>6.0974438202090901</v>
      </c>
      <c r="N102" s="23">
        <f t="shared" si="29"/>
        <v>56.022093219861361</v>
      </c>
      <c r="O102" s="24">
        <f t="shared" si="30"/>
        <v>27.210730992504082</v>
      </c>
      <c r="P102" s="24">
        <f t="shared" si="31"/>
        <v>16.76717578763456</v>
      </c>
      <c r="Q102" t="s">
        <v>273</v>
      </c>
      <c r="R102" t="s">
        <v>274</v>
      </c>
      <c r="S102" s="48" t="s">
        <v>306</v>
      </c>
      <c r="T102" s="35">
        <v>100</v>
      </c>
      <c r="U102" s="35">
        <f t="shared" si="32"/>
        <v>43.820224719101127</v>
      </c>
      <c r="V102" s="35">
        <f t="shared" si="33"/>
        <v>69.135802469135797</v>
      </c>
      <c r="W102" s="35">
        <f t="shared" si="34"/>
        <v>82.110912343470488</v>
      </c>
      <c r="X102" s="35">
        <f t="shared" si="35"/>
        <v>48.753285187393715</v>
      </c>
      <c r="Y102" s="35">
        <f t="shared" si="36"/>
        <v>74.068862937428406</v>
      </c>
      <c r="Z102" s="35">
        <f t="shared" si="37"/>
        <v>87.043972811763084</v>
      </c>
      <c r="AA102" s="35">
        <f t="shared" si="38"/>
        <v>-4.933060468292588</v>
      </c>
      <c r="AB102" s="35">
        <f t="shared" si="39"/>
        <v>-4.9330604682926094</v>
      </c>
      <c r="AC102" s="35">
        <f t="shared" si="40"/>
        <v>-4.9330604682925951</v>
      </c>
      <c r="AF102">
        <v>2.2599999999999998</v>
      </c>
      <c r="AG102">
        <v>1.65</v>
      </c>
      <c r="AJ102" t="s">
        <v>312</v>
      </c>
    </row>
    <row r="103" spans="1:36" ht="15" x14ac:dyDescent="0.25">
      <c r="A103">
        <v>1.78</v>
      </c>
      <c r="B103">
        <v>3.24</v>
      </c>
      <c r="C103">
        <v>5.59</v>
      </c>
      <c r="D103" s="20">
        <f t="shared" si="28"/>
        <v>4.9330604682926049E-2</v>
      </c>
      <c r="E103" s="17">
        <f>IF(OR($A103="",$B103="",$C103=""),"",A103*'MPTO_working_3-way'!$I102)</f>
        <v>1.8678084763356084</v>
      </c>
      <c r="F103" s="21">
        <f>IF(OR($A103="",$B103="",$C103=""),"",B103*'MPTO_working_3-way'!$I102)</f>
        <v>3.3998311591726806</v>
      </c>
      <c r="G103" s="22">
        <f>IF(OR($A103="",$B103="",$C103=""),"",C103*'MPTO_working_3-way'!$I102)</f>
        <v>5.8657580801775566</v>
      </c>
      <c r="H103" s="17">
        <f>IF(OR($A103="",$B103="",$C103=""),"",'MPTO_working_3-way'!E102)</f>
        <v>1.8336706073784297</v>
      </c>
      <c r="I103" s="21">
        <f>IF(OR($A103="",$B103="",$C103=""),"",'MPTO_working_3-way'!F102)</f>
        <v>3.4223317502380031</v>
      </c>
      <c r="J103" s="22">
        <f>IF(OR($A103="",$B103="",$C103=""),"",'MPTO_working_3-way'!G102)</f>
        <v>6.1558409618382974</v>
      </c>
      <c r="K103" s="17">
        <f>IF(OR($A103="",$B103="",$C103=""),"",'OddsRatio_working_3-way'!H102)</f>
        <v>1.8468057397109068</v>
      </c>
      <c r="L103" s="21">
        <f>IF(OR($A103="",$B103="",$C103=""),"",'OddsRatio_working_3-way'!I102)</f>
        <v>3.4318523807082455</v>
      </c>
      <c r="M103" s="22">
        <f>IF(OR($A103="",$B103="",$C103=""),"",'OddsRatio_working_3-way'!J102)</f>
        <v>5.9831260836834135</v>
      </c>
      <c r="N103" s="23">
        <f t="shared" si="29"/>
        <v>53.53867983091429</v>
      </c>
      <c r="O103" s="24">
        <f t="shared" si="30"/>
        <v>29.413225339206001</v>
      </c>
      <c r="P103" s="24">
        <f t="shared" si="31"/>
        <v>17.048094829879687</v>
      </c>
      <c r="Q103" t="s">
        <v>275</v>
      </c>
      <c r="R103" t="s">
        <v>276</v>
      </c>
      <c r="S103" s="48" t="s">
        <v>306</v>
      </c>
      <c r="T103" s="35">
        <v>100</v>
      </c>
      <c r="U103" s="35">
        <f t="shared" si="32"/>
        <v>42.857142857142854</v>
      </c>
      <c r="V103" s="35">
        <f t="shared" si="33"/>
        <v>69.6048632218845</v>
      </c>
      <c r="W103" s="35">
        <f t="shared" si="34"/>
        <v>82.788296041308101</v>
      </c>
      <c r="X103" s="35">
        <f t="shared" si="35"/>
        <v>47.606840736807413</v>
      </c>
      <c r="Y103" s="35">
        <f t="shared" si="36"/>
        <v>74.354561101549052</v>
      </c>
      <c r="Z103" s="35">
        <f t="shared" si="37"/>
        <v>87.537993920972639</v>
      </c>
      <c r="AA103" s="35">
        <f t="shared" si="38"/>
        <v>-4.7496978796645593</v>
      </c>
      <c r="AB103" s="35">
        <f t="shared" si="39"/>
        <v>-4.7496978796645521</v>
      </c>
      <c r="AC103" s="35">
        <f t="shared" si="40"/>
        <v>-4.7496978796645379</v>
      </c>
      <c r="AF103">
        <v>2.56</v>
      </c>
      <c r="AG103">
        <v>1.52</v>
      </c>
      <c r="AJ103" t="s">
        <v>312</v>
      </c>
    </row>
    <row r="104" spans="1:36" ht="15" x14ac:dyDescent="0.25">
      <c r="A104">
        <v>1.75</v>
      </c>
      <c r="B104">
        <v>3.29</v>
      </c>
      <c r="C104">
        <v>5.81</v>
      </c>
      <c r="D104" s="20">
        <f t="shared" si="28"/>
        <v>4.7496978796645495E-2</v>
      </c>
      <c r="E104" s="17">
        <f>IF(OR($A104="",$B104="",$C104=""),"",A104*'MPTO_working_3-way'!$I103)</f>
        <v>1.8331197128941297</v>
      </c>
      <c r="F104" s="21">
        <f>IF(OR($A104="",$B104="",$C104=""),"",B104*'MPTO_working_3-way'!$I103)</f>
        <v>3.4462650602409637</v>
      </c>
      <c r="G104" s="22">
        <f>IF(OR($A104="",$B104="",$C104=""),"",C104*'MPTO_working_3-way'!$I103)</f>
        <v>6.0859574468085098</v>
      </c>
      <c r="H104" s="17">
        <f>IF(OR($A104="",$B104="",$C104=""),"",'MPTO_working_3-way'!E103)</f>
        <v>1.7998681753268151</v>
      </c>
      <c r="I104" s="21">
        <f>IF(OR($A104="",$B104="",$C104=""),"",'MPTO_working_3-way'!F103)</f>
        <v>3.47078761174427</v>
      </c>
      <c r="J104" s="22">
        <f>IF(OR($A104="",$B104="",$C104=""),"",'MPTO_working_3-way'!G103)</f>
        <v>6.3985784581738647</v>
      </c>
      <c r="K104" s="17">
        <f>IF(OR($A104="",$B104="",$C104=""),"",'OddsRatio_working_3-way'!H103)</f>
        <v>1.812528581802421</v>
      </c>
      <c r="L104" s="21">
        <f>IF(OR($A104="",$B104="",$C104=""),"",'OddsRatio_working_3-way'!I103)</f>
        <v>3.4809206031033928</v>
      </c>
      <c r="M104" s="22">
        <f>IF(OR($A104="",$B104="",$C104=""),"",'OddsRatio_working_3-way'!J103)</f>
        <v>6.2110166379595269</v>
      </c>
      <c r="N104" s="23">
        <f t="shared" si="29"/>
        <v>54.551810935533496</v>
      </c>
      <c r="O104" s="24">
        <f t="shared" si="30"/>
        <v>29.01692071039016</v>
      </c>
      <c r="P104" s="24">
        <f t="shared" si="31"/>
        <v>16.431268354076355</v>
      </c>
      <c r="Q104" t="s">
        <v>277</v>
      </c>
      <c r="R104" t="s">
        <v>278</v>
      </c>
      <c r="S104" s="48" t="s">
        <v>306</v>
      </c>
      <c r="T104" s="35">
        <v>100</v>
      </c>
      <c r="U104" s="35">
        <f t="shared" si="32"/>
        <v>33.333333333333329</v>
      </c>
      <c r="V104" s="35">
        <f t="shared" si="33"/>
        <v>74.293059125964007</v>
      </c>
      <c r="W104" s="35">
        <f t="shared" si="34"/>
        <v>87.29351969504448</v>
      </c>
      <c r="X104" s="35">
        <f t="shared" si="35"/>
        <v>38.413421178991513</v>
      </c>
      <c r="Y104" s="35">
        <f t="shared" si="36"/>
        <v>79.373146971622191</v>
      </c>
      <c r="Z104" s="35">
        <f t="shared" si="37"/>
        <v>92.37360754070265</v>
      </c>
      <c r="AA104" s="35">
        <f t="shared" si="38"/>
        <v>-5.0800878456581842</v>
      </c>
      <c r="AB104" s="35">
        <f t="shared" si="39"/>
        <v>-5.0800878456581842</v>
      </c>
      <c r="AC104" s="35">
        <f t="shared" si="40"/>
        <v>-5.08008784565817</v>
      </c>
      <c r="AF104">
        <v>2.76</v>
      </c>
      <c r="AG104">
        <v>1.46</v>
      </c>
      <c r="AJ104" t="s">
        <v>312</v>
      </c>
    </row>
    <row r="105" spans="1:36" ht="15" x14ac:dyDescent="0.25">
      <c r="A105">
        <v>1.5</v>
      </c>
      <c r="B105">
        <v>3.89</v>
      </c>
      <c r="C105">
        <v>7.87</v>
      </c>
      <c r="D105" s="20">
        <f t="shared" si="28"/>
        <v>5.0800878456581877E-2</v>
      </c>
      <c r="E105" s="17">
        <f>IF(OR($A105="",$B105="",$C105=""),"",A105*'MPTO_working_3-way'!$I104)</f>
        <v>1.5762013176848728</v>
      </c>
      <c r="F105" s="21">
        <f>IF(OR($A105="",$B105="",$C105=""),"",B105*'MPTO_working_3-way'!$I104)</f>
        <v>4.0876154171961039</v>
      </c>
      <c r="G105" s="22">
        <f>IF(OR($A105="",$B105="",$C105=""),"",C105*'MPTO_working_3-way'!$I104)</f>
        <v>8.2698029134532991</v>
      </c>
      <c r="H105" s="17">
        <f>IF(OR($A105="",$B105="",$C105=""),"",'MPTO_working_3-way'!E104)</f>
        <v>1.5390936548465788</v>
      </c>
      <c r="I105" s="21">
        <f>IF(OR($A105="",$B105="",$C105=""),"",'MPTO_working_3-way'!F104)</f>
        <v>4.1643106630010447</v>
      </c>
      <c r="J105" s="22">
        <f>IF(OR($A105="",$B105="",$C105=""),"",'MPTO_working_3-way'!G104)</f>
        <v>9.0800809377708518</v>
      </c>
      <c r="K105" s="17">
        <f>IF(OR($A105="",$B105="",$C105=""),"",'OddsRatio_working_3-way'!H104)</f>
        <v>1.5514102994210004</v>
      </c>
      <c r="L105" s="21">
        <f>IF(OR($A105="",$B105="",$C105=""),"",'OddsRatio_working_3-way'!I104)</f>
        <v>4.1871515306533835</v>
      </c>
      <c r="M105" s="22">
        <f>IF(OR($A105="",$B105="",$C105=""),"",'OddsRatio_working_3-way'!J104)</f>
        <v>8.5763775140445482</v>
      </c>
      <c r="N105" s="23">
        <f t="shared" si="29"/>
        <v>63.443672377383983</v>
      </c>
      <c r="O105" s="24">
        <f t="shared" si="30"/>
        <v>24.464141019556802</v>
      </c>
      <c r="P105" s="24">
        <f t="shared" si="31"/>
        <v>12.09218660305921</v>
      </c>
      <c r="Q105" t="s">
        <v>279</v>
      </c>
      <c r="R105" t="s">
        <v>280</v>
      </c>
      <c r="S105" s="48" t="s">
        <v>306</v>
      </c>
      <c r="T105" s="35">
        <v>100</v>
      </c>
      <c r="U105" s="35">
        <f t="shared" si="32"/>
        <v>63.369963369963365</v>
      </c>
      <c r="V105" s="35">
        <f t="shared" si="33"/>
        <v>73.045822102425873</v>
      </c>
      <c r="W105" s="35">
        <f t="shared" si="34"/>
        <v>60.9375</v>
      </c>
      <c r="X105" s="35">
        <f t="shared" si="35"/>
        <v>66.016677897574127</v>
      </c>
      <c r="Y105" s="35">
        <f t="shared" si="36"/>
        <v>75.692536630036628</v>
      </c>
      <c r="Z105" s="35">
        <f t="shared" si="37"/>
        <v>63.584214527610747</v>
      </c>
      <c r="AA105" s="35">
        <f t="shared" si="38"/>
        <v>-2.6467145276107615</v>
      </c>
      <c r="AB105" s="35">
        <f t="shared" si="39"/>
        <v>-2.6467145276107544</v>
      </c>
      <c r="AC105" s="35">
        <f t="shared" si="40"/>
        <v>-2.6467145276107473</v>
      </c>
      <c r="AF105">
        <v>2.33</v>
      </c>
      <c r="AG105">
        <v>1.62</v>
      </c>
      <c r="AJ105" t="s">
        <v>312</v>
      </c>
    </row>
    <row r="106" spans="1:36" ht="15" x14ac:dyDescent="0.25">
      <c r="A106">
        <v>2.73</v>
      </c>
      <c r="B106">
        <v>3.71</v>
      </c>
      <c r="C106">
        <v>2.56</v>
      </c>
      <c r="D106" s="20">
        <f t="shared" si="28"/>
        <v>2.6467145276107384E-2</v>
      </c>
      <c r="E106" s="17">
        <f>IF(OR($A106="",$B106="",$C106=""),"",A106*'MPTO_working_3-way'!$I105)</f>
        <v>2.8022553066037732</v>
      </c>
      <c r="F106" s="21">
        <f>IF(OR($A106="",$B106="",$C106=""),"",B106*'MPTO_working_3-way'!$I105)</f>
        <v>3.8081931089743581</v>
      </c>
      <c r="G106" s="22">
        <f>IF(OR($A106="",$B106="",$C106=""),"",C106*'MPTO_working_3-way'!$I105)</f>
        <v>2.6277558919068351</v>
      </c>
      <c r="H106" s="17">
        <f>IF(OR($A106="",$B106="",$C106=""),"",'MPTO_working_3-way'!E105)</f>
        <v>2.797375064319382</v>
      </c>
      <c r="I106" s="21">
        <f>IF(OR($A106="",$B106="",$C106=""),"",'MPTO_working_3-way'!F105)</f>
        <v>3.8355412396398676</v>
      </c>
      <c r="J106" s="22">
        <f>IF(OR($A106="",$B106="",$C106=""),"",'MPTO_working_3-way'!G105)</f>
        <v>2.6191543803610182</v>
      </c>
      <c r="K106" s="17">
        <f>IF(OR($A106="",$B106="",$C106=""),"",'OddsRatio_working_3-way'!H105)</f>
        <v>2.8004699020225123</v>
      </c>
      <c r="L106" s="21">
        <f>IF(OR($A106="",$B106="",$C106=""),"",'OddsRatio_working_3-way'!I105)</f>
        <v>3.8203892684861311</v>
      </c>
      <c r="M106" s="22">
        <f>IF(OR($A106="",$B106="",$C106=""),"",'OddsRatio_working_3-way'!J105)</f>
        <v>2.6235451139624963</v>
      </c>
      <c r="N106" s="23">
        <f t="shared" si="29"/>
        <v>35.68554220036296</v>
      </c>
      <c r="O106" s="24">
        <f t="shared" si="30"/>
        <v>26.259172562531241</v>
      </c>
      <c r="P106" s="24">
        <f t="shared" si="31"/>
        <v>38.055285237105814</v>
      </c>
      <c r="Q106" t="s">
        <v>281</v>
      </c>
      <c r="R106" t="s">
        <v>282</v>
      </c>
      <c r="S106" s="48" t="s">
        <v>306</v>
      </c>
      <c r="T106" s="35">
        <v>100</v>
      </c>
      <c r="U106" s="35">
        <f t="shared" si="32"/>
        <v>54.128440366972484</v>
      </c>
      <c r="V106" s="35">
        <f t="shared" si="33"/>
        <v>71.988795518207283</v>
      </c>
      <c r="W106" s="35">
        <f t="shared" si="34"/>
        <v>71.098265895953759</v>
      </c>
      <c r="X106" s="35">
        <f t="shared" si="35"/>
        <v>56.912938585838965</v>
      </c>
      <c r="Y106" s="35">
        <f t="shared" si="36"/>
        <v>74.773293737073772</v>
      </c>
      <c r="Z106" s="35">
        <f t="shared" si="37"/>
        <v>73.882764114820247</v>
      </c>
      <c r="AA106" s="35">
        <f t="shared" si="38"/>
        <v>-2.7844982188664815</v>
      </c>
      <c r="AB106" s="35">
        <f t="shared" si="39"/>
        <v>-2.7844982188664886</v>
      </c>
      <c r="AC106" s="35">
        <f t="shared" si="40"/>
        <v>-2.7844982188664886</v>
      </c>
      <c r="AF106">
        <v>1.72</v>
      </c>
      <c r="AG106">
        <v>2.21</v>
      </c>
      <c r="AJ106" t="s">
        <v>316</v>
      </c>
    </row>
    <row r="107" spans="1:36" ht="15" x14ac:dyDescent="0.25">
      <c r="A107">
        <v>2.1800000000000002</v>
      </c>
      <c r="B107">
        <v>3.57</v>
      </c>
      <c r="C107">
        <v>3.46</v>
      </c>
      <c r="D107" s="20">
        <f t="shared" si="28"/>
        <v>2.7844982188664824E-2</v>
      </c>
      <c r="E107" s="17">
        <f>IF(OR($A107="",$B107="",$C107=""),"",A107*'MPTO_working_3-way'!$I106)</f>
        <v>2.2407020611712896</v>
      </c>
      <c r="F107" s="21">
        <f>IF(OR($A107="",$B107="",$C107=""),"",B107*'MPTO_working_3-way'!$I106)</f>
        <v>3.6694065864135332</v>
      </c>
      <c r="G107" s="22">
        <f>IF(OR($A107="",$B107="",$C107=""),"",C107*'MPTO_working_3-way'!$I106)</f>
        <v>3.5563436383727804</v>
      </c>
      <c r="H107" s="17">
        <f>IF(OR($A107="",$B107="",$C107=""),"",'MPTO_working_3-way'!E106)</f>
        <v>2.2250211227672092</v>
      </c>
      <c r="I107" s="21">
        <f>IF(OR($A107="",$B107="",$C107=""),"",'MPTO_working_3-way'!F106)</f>
        <v>3.692347900203468</v>
      </c>
      <c r="J107" s="22">
        <f>IF(OR($A107="",$B107="",$C107=""),"",'MPTO_working_3-way'!G106)</f>
        <v>3.5748031816626571</v>
      </c>
      <c r="K107" s="17">
        <f>IF(OR($A107="",$B107="",$C107=""),"",'OddsRatio_working_3-way'!H106)</f>
        <v>2.2315521497629396</v>
      </c>
      <c r="L107" s="21">
        <f>IF(OR($A107="",$B107="",$C107=""),"",'OddsRatio_working_3-way'!I106)</f>
        <v>3.6822788346531801</v>
      </c>
      <c r="M107" s="22">
        <f>IF(OR($A107="",$B107="",$C107=""),"",'OddsRatio_working_3-way'!J106)</f>
        <v>3.5674731257769747</v>
      </c>
      <c r="N107" s="23">
        <f t="shared" si="29"/>
        <v>44.628869555163739</v>
      </c>
      <c r="O107" s="24">
        <f t="shared" si="30"/>
        <v>27.252362921640604</v>
      </c>
      <c r="P107" s="24">
        <f t="shared" si="31"/>
        <v>28.118767523195654</v>
      </c>
      <c r="Q107" t="s">
        <v>283</v>
      </c>
      <c r="R107" t="s">
        <v>284</v>
      </c>
      <c r="S107" s="48" t="s">
        <v>306</v>
      </c>
      <c r="T107" s="35">
        <v>100</v>
      </c>
      <c r="U107" s="35">
        <f t="shared" si="32"/>
        <v>55.357142857142868</v>
      </c>
      <c r="V107" s="35">
        <f t="shared" si="33"/>
        <v>71.988795518207283</v>
      </c>
      <c r="W107" s="35">
        <f t="shared" si="34"/>
        <v>69.879518072289159</v>
      </c>
      <c r="X107" s="35">
        <f t="shared" si="35"/>
        <v>58.131686409503573</v>
      </c>
      <c r="Y107" s="35">
        <f t="shared" si="36"/>
        <v>74.76333907056798</v>
      </c>
      <c r="Z107" s="35">
        <f t="shared" si="37"/>
        <v>72.654061624649856</v>
      </c>
      <c r="AA107" s="35">
        <f t="shared" si="38"/>
        <v>-2.7745435523607043</v>
      </c>
      <c r="AB107" s="35">
        <f t="shared" si="39"/>
        <v>-2.7745435523606972</v>
      </c>
      <c r="AC107" s="35">
        <f t="shared" si="40"/>
        <v>-2.7745435523606972</v>
      </c>
      <c r="AF107">
        <v>1.88</v>
      </c>
      <c r="AG107">
        <v>2.0099999999999998</v>
      </c>
      <c r="AJ107" t="s">
        <v>316</v>
      </c>
    </row>
    <row r="108" spans="1:36" s="35" customFormat="1" ht="15" x14ac:dyDescent="0.25">
      <c r="A108">
        <v>2.2400000000000002</v>
      </c>
      <c r="B108">
        <v>3.57</v>
      </c>
      <c r="C108">
        <v>3.32</v>
      </c>
      <c r="D108" s="20">
        <f t="shared" si="28"/>
        <v>2.7745435523607087E-2</v>
      </c>
      <c r="E108" s="17">
        <f>IF(OR($A108="",$B108="",$C108=""),"",A108*'MPTO_working_3-way'!$I107)</f>
        <v>2.3021497755728801</v>
      </c>
      <c r="F108" s="21">
        <f>IF(OR($A108="",$B108="",$C108=""),"",B108*'MPTO_working_3-way'!$I107)</f>
        <v>3.6690512048192772</v>
      </c>
      <c r="G108" s="22">
        <f>IF(OR($A108="",$B108="",$C108=""),"",C108*'MPTO_working_3-way'!$I107)</f>
        <v>3.4121148459383752</v>
      </c>
      <c r="H108" s="17">
        <f>IF(OR($A108="",$B108="",$C108=""),"",'MPTO_working_3-way'!E107)</f>
        <v>2.2873868599990996</v>
      </c>
      <c r="I108" s="21">
        <f>IF(OR($A108="",$B108="",$C108=""),"",'MPTO_working_3-way'!F107)</f>
        <v>3.6918955680266636</v>
      </c>
      <c r="J108" s="22">
        <f>IF(OR($A108="",$B108="",$C108=""),"",'MPTO_working_3-way'!G107)</f>
        <v>3.4251696584675106</v>
      </c>
      <c r="K108" s="17">
        <f>IF(OR($A108="",$B108="",$C108=""),"",'OddsRatio_working_3-way'!H107)</f>
        <v>2.293655371249431</v>
      </c>
      <c r="L108" s="21">
        <f>IF(OR($A108="",$B108="",$C108=""),"",'OddsRatio_working_3-way'!I107)</f>
        <v>3.6812050839605139</v>
      </c>
      <c r="M108" s="22">
        <f>IF(OR($A108="",$B108="",$C108=""),"",'OddsRatio_working_3-way'!J107)</f>
        <v>3.420387468789257</v>
      </c>
      <c r="N108" s="23">
        <f t="shared" si="29"/>
        <v>43.43766033863519</v>
      </c>
      <c r="O108" s="24">
        <f t="shared" si="30"/>
        <v>27.255002565418163</v>
      </c>
      <c r="P108" s="24">
        <f t="shared" si="31"/>
        <v>29.307337095946639</v>
      </c>
      <c r="Q108" t="s">
        <v>285</v>
      </c>
      <c r="R108" t="s">
        <v>286</v>
      </c>
      <c r="S108" s="48" t="s">
        <v>306</v>
      </c>
      <c r="T108" s="35">
        <v>100</v>
      </c>
      <c r="U108" s="35">
        <f t="shared" si="32"/>
        <v>53.271028037383175</v>
      </c>
      <c r="V108" s="35">
        <f t="shared" si="33"/>
        <v>72.972972972972968</v>
      </c>
      <c r="W108" s="35">
        <f t="shared" si="34"/>
        <v>70.845481049562679</v>
      </c>
      <c r="X108" s="35">
        <f t="shared" si="35"/>
        <v>56.181545977464339</v>
      </c>
      <c r="Y108" s="35">
        <f t="shared" si="36"/>
        <v>75.883490913054132</v>
      </c>
      <c r="Z108" s="35">
        <f t="shared" si="37"/>
        <v>73.755998989643842</v>
      </c>
      <c r="AA108" s="35">
        <f t="shared" si="38"/>
        <v>-2.9105179400811636</v>
      </c>
      <c r="AB108" s="35">
        <f t="shared" si="39"/>
        <v>-2.9105179400811636</v>
      </c>
      <c r="AC108" s="35">
        <f t="shared" si="40"/>
        <v>-2.9105179400811636</v>
      </c>
      <c r="AD108" s="36"/>
      <c r="AE108" s="36"/>
      <c r="AF108">
        <v>1.9</v>
      </c>
      <c r="AG108">
        <v>1.99</v>
      </c>
      <c r="AH108" s="36"/>
      <c r="AI108" s="36"/>
      <c r="AJ108" t="s">
        <v>316</v>
      </c>
    </row>
    <row r="109" spans="1:36" ht="15" x14ac:dyDescent="0.25">
      <c r="A109">
        <v>2.14</v>
      </c>
      <c r="B109">
        <v>3.7</v>
      </c>
      <c r="C109">
        <v>3.43</v>
      </c>
      <c r="D109" s="20">
        <f t="shared" si="28"/>
        <v>2.9105179400811476E-2</v>
      </c>
      <c r="E109" s="17">
        <f>IF(OR($A109="",$B109="",$C109=""),"",A109*'MPTO_working_3-way'!$I108)</f>
        <v>2.2022850839177366</v>
      </c>
      <c r="F109" s="21">
        <f>IF(OR($A109="",$B109="",$C109=""),"",B109*'MPTO_working_3-way'!$I108)</f>
        <v>3.8076891637830026</v>
      </c>
      <c r="G109" s="22">
        <f>IF(OR($A109="",$B109="",$C109=""),"",C109*'MPTO_working_3-way'!$I108)</f>
        <v>3.5298307653447836</v>
      </c>
      <c r="H109" s="17">
        <f>IF(OR($A109="",$B109="",$C109=""),"",'MPTO_working_3-way'!E108)</f>
        <v>2.1853720266913141</v>
      </c>
      <c r="I109" s="21">
        <f>IF(OR($A109="",$B109="",$C109=""),"",'MPTO_working_3-way'!F108)</f>
        <v>3.8377617858384347</v>
      </c>
      <c r="J109" s="22">
        <f>IF(OR($A109="",$B109="",$C109=""),"",'MPTO_working_3-way'!G108)</f>
        <v>3.5480688082063998</v>
      </c>
      <c r="K109" s="17">
        <f>IF(OR($A109="",$B109="",$C109=""),"",'OddsRatio_working_3-way'!H108)</f>
        <v>2.1923461564120106</v>
      </c>
      <c r="L109" s="21">
        <f>IF(OR($A109="",$B109="",$C109=""),"",'OddsRatio_working_3-way'!I108)</f>
        <v>3.8239777388705503</v>
      </c>
      <c r="M109" s="22">
        <f>IF(OR($A109="",$B109="",$C109=""),"",'OddsRatio_working_3-way'!J108)</f>
        <v>3.5415799649834971</v>
      </c>
      <c r="N109" s="23">
        <f t="shared" si="29"/>
        <v>45.40738196442117</v>
      </c>
      <c r="O109" s="24">
        <f t="shared" si="30"/>
        <v>26.262647946989542</v>
      </c>
      <c r="P109" s="24">
        <f t="shared" si="31"/>
        <v>28.329970088589302</v>
      </c>
      <c r="Q109" t="s">
        <v>287</v>
      </c>
      <c r="R109" t="s">
        <v>288</v>
      </c>
      <c r="S109" s="48" t="s">
        <v>306</v>
      </c>
      <c r="T109" s="35">
        <v>100</v>
      </c>
      <c r="U109" s="35">
        <f t="shared" si="32"/>
        <v>59.016393442622956</v>
      </c>
      <c r="V109" s="35">
        <f t="shared" si="33"/>
        <v>66.777408637873762</v>
      </c>
      <c r="W109" s="35">
        <f t="shared" si="34"/>
        <v>68.75</v>
      </c>
      <c r="X109" s="35">
        <f t="shared" si="35"/>
        <v>64.472591362126238</v>
      </c>
      <c r="Y109" s="35">
        <f t="shared" si="36"/>
        <v>72.233606557377044</v>
      </c>
      <c r="Z109" s="35">
        <f t="shared" si="37"/>
        <v>74.206197919503296</v>
      </c>
      <c r="AA109" s="35">
        <f t="shared" si="38"/>
        <v>-5.4561979195032819</v>
      </c>
      <c r="AB109" s="35">
        <f t="shared" si="39"/>
        <v>-5.4561979195032819</v>
      </c>
      <c r="AC109" s="35">
        <f t="shared" si="40"/>
        <v>-5.4561979195032961</v>
      </c>
      <c r="AF109">
        <v>1.71</v>
      </c>
      <c r="AG109">
        <v>2.2200000000000002</v>
      </c>
      <c r="AJ109" t="s">
        <v>316</v>
      </c>
    </row>
    <row r="110" spans="1:36" ht="15" x14ac:dyDescent="0.25">
      <c r="A110">
        <v>2.44</v>
      </c>
      <c r="B110">
        <v>3.01</v>
      </c>
      <c r="C110">
        <v>3.2</v>
      </c>
      <c r="D110" s="20">
        <f t="shared" si="28"/>
        <v>5.4561979195032917E-2</v>
      </c>
      <c r="E110" s="17">
        <f>IF(OR($A110="",$B110="",$C110=""),"",A110*'MPTO_working_3-way'!$I109)</f>
        <v>2.5731312292358801</v>
      </c>
      <c r="F110" s="21">
        <f>IF(OR($A110="",$B110="",$C110=""),"",B110*'MPTO_working_3-way'!$I109)</f>
        <v>3.1742315573770488</v>
      </c>
      <c r="G110" s="22">
        <f>IF(OR($A110="",$B110="",$C110=""),"",C110*'MPTO_working_3-way'!$I109)</f>
        <v>3.3745983334241054</v>
      </c>
      <c r="H110" s="17">
        <f>IF(OR($A110="",$B110="",$C110=""),"",'MPTO_working_3-way'!E109)</f>
        <v>2.5533083602040727</v>
      </c>
      <c r="I110" s="21">
        <f>IF(OR($A110="",$B110="",$C110=""),"",'MPTO_working_3-way'!F109)</f>
        <v>3.1843220568628934</v>
      </c>
      <c r="J110" s="22">
        <f>IF(OR($A110="",$B110="",$C110=""),"",'MPTO_working_3-way'!G109)</f>
        <v>3.3977469871157275</v>
      </c>
      <c r="K110" s="17">
        <f>IF(OR($A110="",$B110="",$C110=""),"",'OddsRatio_working_3-way'!H109)</f>
        <v>2.5621332587814742</v>
      </c>
      <c r="L110" s="21">
        <f>IF(OR($A110="",$B110="",$C110=""),"",'OddsRatio_working_3-way'!I109)</f>
        <v>3.1804776737158069</v>
      </c>
      <c r="M110" s="22">
        <f>IF(OR($A110="",$B110="",$C110=""),"",'OddsRatio_working_3-way'!J109)</f>
        <v>3.3865924786939181</v>
      </c>
      <c r="N110" s="23">
        <f t="shared" si="29"/>
        <v>38.863155856103035</v>
      </c>
      <c r="O110" s="24">
        <f t="shared" si="30"/>
        <v>31.503687803618408</v>
      </c>
      <c r="P110" s="24">
        <f t="shared" si="31"/>
        <v>29.63315634027856</v>
      </c>
      <c r="Q110" t="s">
        <v>289</v>
      </c>
      <c r="R110" t="s">
        <v>290</v>
      </c>
      <c r="S110" s="48" t="s">
        <v>307</v>
      </c>
      <c r="T110" s="35">
        <v>100</v>
      </c>
      <c r="U110" s="35">
        <f t="shared" si="32"/>
        <v>52.153110047846894</v>
      </c>
      <c r="V110" s="35">
        <f t="shared" si="33"/>
        <v>70.501474926253692</v>
      </c>
      <c r="W110" s="35">
        <f t="shared" si="34"/>
        <v>75</v>
      </c>
      <c r="X110" s="35">
        <f t="shared" si="35"/>
        <v>54.498525073746308</v>
      </c>
      <c r="Y110" s="35">
        <f t="shared" si="36"/>
        <v>72.84688995215312</v>
      </c>
      <c r="Z110" s="35">
        <f t="shared" si="37"/>
        <v>77.345415025899428</v>
      </c>
      <c r="AA110" s="35">
        <f t="shared" si="38"/>
        <v>-2.3454150258994133</v>
      </c>
      <c r="AB110" s="35">
        <f t="shared" si="39"/>
        <v>-2.3454150258994275</v>
      </c>
      <c r="AC110" s="35">
        <f t="shared" si="40"/>
        <v>-2.3454150258994275</v>
      </c>
      <c r="AF110">
        <v>2.34</v>
      </c>
      <c r="AG110">
        <v>1.59</v>
      </c>
      <c r="AJ110" t="s">
        <v>313</v>
      </c>
    </row>
    <row r="111" spans="1:36" ht="15" x14ac:dyDescent="0.25">
      <c r="A111">
        <v>2.09</v>
      </c>
      <c r="B111">
        <v>3.39</v>
      </c>
      <c r="C111">
        <v>4</v>
      </c>
      <c r="D111" s="20">
        <f t="shared" si="28"/>
        <v>2.3454150258994222E-2</v>
      </c>
      <c r="E111" s="17">
        <f>IF(OR($A111="",$B111="",$C111=""),"",A111*'MPTO_working_3-way'!$I110)</f>
        <v>2.1390191740412976</v>
      </c>
      <c r="F111" s="21">
        <f>IF(OR($A111="",$B111="",$C111=""),"",B111*'MPTO_working_3-way'!$I110)</f>
        <v>3.4695095693779905</v>
      </c>
      <c r="G111" s="22">
        <f>IF(OR($A111="",$B111="",$C111=""),"",C111*'MPTO_working_3-way'!$I110)</f>
        <v>4.0938166010359769</v>
      </c>
      <c r="H111" s="17">
        <f>IF(OR($A111="",$B111="",$C111=""),"",'MPTO_working_3-way'!E110)</f>
        <v>2.1247172956344196</v>
      </c>
      <c r="I111" s="21">
        <f>IF(OR($A111="",$B111="",$C111=""),"",'MPTO_working_3-way'!F110)</f>
        <v>3.4822918415911333</v>
      </c>
      <c r="J111" s="22">
        <f>IF(OR($A111="",$B111="",$C111=""),"",'MPTO_working_3-way'!G110)</f>
        <v>4.1291268831408505</v>
      </c>
      <c r="K111" s="17">
        <f>IF(OR($A111="",$B111="",$C111=""),"",'OddsRatio_working_3-way'!H110)</f>
        <v>2.130589918033579</v>
      </c>
      <c r="L111" s="21">
        <f>IF(OR($A111="",$B111="",$C111=""),"",'OddsRatio_working_3-way'!I110)</f>
        <v>3.4789999120185819</v>
      </c>
      <c r="M111" s="22">
        <f>IF(OR($A111="",$B111="",$C111=""),"",'OddsRatio_working_3-way'!J110)</f>
        <v>4.1117153707346219</v>
      </c>
      <c r="N111" s="23">
        <f t="shared" si="29"/>
        <v>46.750399067750159</v>
      </c>
      <c r="O111" s="24">
        <f t="shared" si="30"/>
        <v>28.82251741935039</v>
      </c>
      <c r="P111" s="24">
        <f t="shared" si="31"/>
        <v>24.427083512899454</v>
      </c>
      <c r="Q111" t="s">
        <v>291</v>
      </c>
      <c r="R111" t="s">
        <v>292</v>
      </c>
      <c r="S111" s="48" t="s">
        <v>307</v>
      </c>
      <c r="T111" s="35">
        <v>100</v>
      </c>
      <c r="U111" s="35">
        <f t="shared" si="32"/>
        <v>71.264367816091948</v>
      </c>
      <c r="V111" s="35">
        <f t="shared" si="33"/>
        <v>71.509971509971507</v>
      </c>
      <c r="W111" s="35">
        <f t="shared" si="34"/>
        <v>54.954954954954964</v>
      </c>
      <c r="X111" s="35">
        <f t="shared" si="35"/>
        <v>73.535073535073536</v>
      </c>
      <c r="Y111" s="35">
        <f t="shared" si="36"/>
        <v>73.780677228953081</v>
      </c>
      <c r="Z111" s="35">
        <f t="shared" si="37"/>
        <v>57.225660673936531</v>
      </c>
      <c r="AA111" s="35">
        <f t="shared" si="38"/>
        <v>-2.2707057189815885</v>
      </c>
      <c r="AB111" s="35">
        <f t="shared" si="39"/>
        <v>-2.2707057189815743</v>
      </c>
      <c r="AC111" s="35">
        <f t="shared" si="40"/>
        <v>-2.2707057189815671</v>
      </c>
      <c r="AF111">
        <v>1.96</v>
      </c>
      <c r="AG111">
        <v>1.94</v>
      </c>
      <c r="AJ111" t="s">
        <v>314</v>
      </c>
    </row>
    <row r="112" spans="1:36" ht="15" x14ac:dyDescent="0.25">
      <c r="A112">
        <v>3.48</v>
      </c>
      <c r="B112">
        <v>3.51</v>
      </c>
      <c r="C112">
        <v>2.2200000000000002</v>
      </c>
      <c r="D112" s="20">
        <f t="shared" si="28"/>
        <v>2.2707057189815583E-2</v>
      </c>
      <c r="E112" s="17">
        <f>IF(OR($A112="",$B112="",$C112=""),"",A112*'MPTO_working_3-way'!$I111)</f>
        <v>3.5590205590205581</v>
      </c>
      <c r="F112" s="21">
        <f>IF(OR($A112="",$B112="",$C112=""),"",B112*'MPTO_working_3-way'!$I111)</f>
        <v>3.5897017707362524</v>
      </c>
      <c r="G112" s="22">
        <f>IF(OR($A112="",$B112="",$C112=""),"",C112*'MPTO_working_3-way'!$I111)</f>
        <v>2.2704096669613909</v>
      </c>
      <c r="H112" s="17">
        <f>IF(OR($A112="",$B112="",$C112=""),"",'MPTO_working_3-way'!E111)</f>
        <v>3.574143608658654</v>
      </c>
      <c r="I112" s="21">
        <f>IF(OR($A112="",$B112="",$C112=""),"",'MPTO_working_3-way'!F111)</f>
        <v>3.6057961116713675</v>
      </c>
      <c r="J112" s="22">
        <f>IF(OR($A112="",$B112="",$C112=""),"",'MPTO_working_3-way'!G111)</f>
        <v>2.2579406792193413</v>
      </c>
      <c r="K112" s="17">
        <f>IF(OR($A112="",$B112="",$C112=""),"",'OddsRatio_working_3-way'!H111)</f>
        <v>3.5678165982428367</v>
      </c>
      <c r="L112" s="21">
        <f>IF(OR($A112="",$B112="",$C112=""),"",'OddsRatio_working_3-way'!I111)</f>
        <v>3.5988788958022253</v>
      </c>
      <c r="M112" s="22">
        <f>IF(OR($A112="",$B112="",$C112=""),"",'OddsRatio_working_3-way'!J111)</f>
        <v>2.263200100748493</v>
      </c>
      <c r="N112" s="23">
        <f t="shared" si="29"/>
        <v>28.097617965859683</v>
      </c>
      <c r="O112" s="24">
        <f t="shared" si="30"/>
        <v>27.857467384954898</v>
      </c>
      <c r="P112" s="24">
        <f t="shared" si="31"/>
        <v>44.044914649185444</v>
      </c>
      <c r="Q112" t="s">
        <v>293</v>
      </c>
      <c r="R112" t="s">
        <v>294</v>
      </c>
      <c r="S112" s="48" t="s">
        <v>307</v>
      </c>
      <c r="T112" s="35">
        <v>100</v>
      </c>
      <c r="U112" s="35">
        <f t="shared" si="32"/>
        <v>41.176470588235297</v>
      </c>
      <c r="V112" s="35">
        <f t="shared" si="33"/>
        <v>72.602739726027394</v>
      </c>
      <c r="W112" s="35">
        <f t="shared" si="34"/>
        <v>83.606557377049185</v>
      </c>
      <c r="X112" s="35">
        <f t="shared" si="35"/>
        <v>43.79070289692342</v>
      </c>
      <c r="Y112" s="35">
        <f t="shared" si="36"/>
        <v>75.216972034715539</v>
      </c>
      <c r="Z112" s="35">
        <f t="shared" si="37"/>
        <v>86.220789685737316</v>
      </c>
      <c r="AA112" s="35">
        <f t="shared" si="38"/>
        <v>-2.6142323086881234</v>
      </c>
      <c r="AB112" s="35">
        <f t="shared" si="39"/>
        <v>-2.6142323086881447</v>
      </c>
      <c r="AC112" s="35">
        <f t="shared" si="40"/>
        <v>-2.6142323086881305</v>
      </c>
      <c r="AF112">
        <v>1.91</v>
      </c>
      <c r="AG112">
        <v>2</v>
      </c>
      <c r="AJ112" t="s">
        <v>314</v>
      </c>
    </row>
    <row r="113" spans="1:36" s="35" customFormat="1" ht="15" x14ac:dyDescent="0.25">
      <c r="A113">
        <v>1.7</v>
      </c>
      <c r="B113">
        <v>3.65</v>
      </c>
      <c r="C113">
        <v>6.1</v>
      </c>
      <c r="D113" s="20">
        <f t="shared" si="28"/>
        <v>2.6142323086881358E-2</v>
      </c>
      <c r="E113" s="17">
        <f>IF(OR($A113="",$B113="",$C113=""),"",A113*'MPTO_working_3-way'!$I112)</f>
        <v>1.7444419492476984</v>
      </c>
      <c r="F113" s="21">
        <f>IF(OR($A113="",$B113="",$C113=""),"",B113*'MPTO_working_3-way'!$I112)</f>
        <v>3.7454194792671167</v>
      </c>
      <c r="G113" s="22">
        <f>IF(OR($A113="",$B113="",$C113=""),"",C113*'MPTO_working_3-way'!$I112)</f>
        <v>6.259468170829976</v>
      </c>
      <c r="H113" s="17">
        <f>IF(OR($A113="",$B113="",$C113=""),"",'MPTO_working_3-way'!E112)</f>
        <v>1.7255624529864524</v>
      </c>
      <c r="I113" s="21">
        <f>IF(OR($A113="",$B113="",$C113=""),"",'MPTO_working_3-way'!F112)</f>
        <v>3.769907538055477</v>
      </c>
      <c r="J113" s="22">
        <f>IF(OR($A113="",$B113="",$C113=""),"",'MPTO_working_3-way'!G112)</f>
        <v>6.4424555331763642</v>
      </c>
      <c r="K113" s="17">
        <f>IF(OR($A113="",$B113="",$C113=""),"",'OddsRatio_working_3-way'!H112)</f>
        <v>1.732561324454958</v>
      </c>
      <c r="L113" s="21">
        <f>IF(OR($A113="",$B113="",$C113=""),"",'OddsRatio_working_3-way'!I112)</f>
        <v>3.7732678711509124</v>
      </c>
      <c r="M113" s="22">
        <f>IF(OR($A113="",$B113="",$C113=""),"",'OddsRatio_working_3-way'!J112)</f>
        <v>6.3372325067432627</v>
      </c>
      <c r="N113" s="23">
        <f t="shared" si="29"/>
        <v>57.324922760041183</v>
      </c>
      <c r="O113" s="24">
        <f t="shared" si="30"/>
        <v>26.699279093717816</v>
      </c>
      <c r="P113" s="24">
        <f t="shared" si="31"/>
        <v>15.975798146240988</v>
      </c>
      <c r="Q113" t="s">
        <v>295</v>
      </c>
      <c r="R113" t="s">
        <v>126</v>
      </c>
      <c r="S113" s="48" t="s">
        <v>307</v>
      </c>
      <c r="T113" s="35">
        <v>100</v>
      </c>
      <c r="U113" s="35">
        <f t="shared" si="32"/>
        <v>57.983193277310924</v>
      </c>
      <c r="V113" s="35">
        <f t="shared" si="33"/>
        <v>67.21311475409837</v>
      </c>
      <c r="W113" s="35">
        <f t="shared" si="34"/>
        <v>70.414201183431956</v>
      </c>
      <c r="X113" s="35">
        <f t="shared" si="35"/>
        <v>62.372684062469695</v>
      </c>
      <c r="Y113" s="35">
        <f t="shared" si="36"/>
        <v>71.602605539257127</v>
      </c>
      <c r="Z113" s="35">
        <f t="shared" si="37"/>
        <v>74.803691968590712</v>
      </c>
      <c r="AA113" s="35">
        <f t="shared" si="38"/>
        <v>-4.3894907851587703</v>
      </c>
      <c r="AB113" s="35">
        <f t="shared" si="39"/>
        <v>-4.3894907851587561</v>
      </c>
      <c r="AC113" s="35">
        <f t="shared" si="40"/>
        <v>-4.3894907851587561</v>
      </c>
      <c r="AD113" s="36"/>
      <c r="AE113" s="36"/>
      <c r="AF113">
        <v>2.17</v>
      </c>
      <c r="AG113">
        <v>1.76</v>
      </c>
      <c r="AH113" s="36"/>
      <c r="AI113" s="36"/>
      <c r="AJ113" t="s">
        <v>129</v>
      </c>
    </row>
    <row r="114" spans="1:36" ht="15" x14ac:dyDescent="0.25">
      <c r="A114">
        <v>2.38</v>
      </c>
      <c r="B114">
        <v>3.05</v>
      </c>
      <c r="C114">
        <v>3.38</v>
      </c>
      <c r="D114" s="20">
        <f t="shared" si="28"/>
        <v>4.3894907851587561E-2</v>
      </c>
      <c r="E114" s="17">
        <f>IF(OR($A114="",$B114="",$C114=""),"",A114*'MPTO_working_3-way'!$I113)</f>
        <v>2.4844698806867784</v>
      </c>
      <c r="F114" s="21">
        <f>IF(OR($A114="",$B114="",$C114=""),"",B114*'MPTO_working_3-way'!$I113)</f>
        <v>3.183879468947342</v>
      </c>
      <c r="G114" s="22">
        <f>IF(OR($A114="",$B114="",$C114=""),"",C114*'MPTO_working_3-way'!$I113)</f>
        <v>3.528364788538366</v>
      </c>
      <c r="H114" s="17">
        <f>IF(OR($A114="",$B114="",$C114=""),"",'MPTO_working_3-way'!E113)</f>
        <v>2.4658697046099132</v>
      </c>
      <c r="I114" s="21">
        <f>IF(OR($A114="",$B114="",$C114=""),"",'MPTO_working_3-way'!F113)</f>
        <v>3.1924686700595322</v>
      </c>
      <c r="J114" s="22">
        <f>IF(OR($A114="",$B114="",$C114=""),"",'MPTO_working_3-way'!G113)</f>
        <v>3.5558545354062461</v>
      </c>
      <c r="K114" s="17">
        <f>IF(OR($A114="",$B114="",$C114=""),"",'OddsRatio_working_3-way'!H113)</f>
        <v>2.4740807442905193</v>
      </c>
      <c r="L114" s="21">
        <f>IF(OR($A114="",$B114="",$C114=""),"",'OddsRatio_working_3-way'!I113)</f>
        <v>3.1897576273880901</v>
      </c>
      <c r="M114" s="22">
        <f>IF(OR($A114="",$B114="",$C114=""),"",'OddsRatio_working_3-way'!J113)</f>
        <v>3.5422551966749536</v>
      </c>
      <c r="N114" s="23">
        <f t="shared" si="29"/>
        <v>40.250035139229439</v>
      </c>
      <c r="O114" s="24">
        <f t="shared" si="30"/>
        <v>31.408224141431496</v>
      </c>
      <c r="P114" s="24">
        <f t="shared" si="31"/>
        <v>28.341740719339072</v>
      </c>
      <c r="Q114" t="s">
        <v>296</v>
      </c>
      <c r="R114" t="s">
        <v>297</v>
      </c>
      <c r="S114" s="48" t="s">
        <v>307</v>
      </c>
      <c r="T114" s="35">
        <v>100</v>
      </c>
      <c r="U114" s="35">
        <f t="shared" si="32"/>
        <v>50.980392156862742</v>
      </c>
      <c r="V114" s="35">
        <f t="shared" si="33"/>
        <v>73.544973544973558</v>
      </c>
      <c r="W114" s="35">
        <f t="shared" si="34"/>
        <v>71.988795518207283</v>
      </c>
      <c r="X114" s="35">
        <f t="shared" si="35"/>
        <v>54.466230936819173</v>
      </c>
      <c r="Y114" s="35">
        <f t="shared" si="36"/>
        <v>77.030812324929968</v>
      </c>
      <c r="Z114" s="35">
        <f t="shared" si="37"/>
        <v>75.474634298163707</v>
      </c>
      <c r="AA114" s="35">
        <f t="shared" si="38"/>
        <v>-3.4858387799564312</v>
      </c>
      <c r="AB114" s="35">
        <f t="shared" si="39"/>
        <v>-3.4858387799564099</v>
      </c>
      <c r="AC114" s="35">
        <f t="shared" si="40"/>
        <v>-3.4858387799564241</v>
      </c>
      <c r="AF114">
        <v>2.4</v>
      </c>
      <c r="AG114">
        <v>1.59</v>
      </c>
      <c r="AJ114" t="s">
        <v>312</v>
      </c>
    </row>
    <row r="115" spans="1:36" ht="15" x14ac:dyDescent="0.25">
      <c r="A115">
        <v>2.04</v>
      </c>
      <c r="B115">
        <v>3.78</v>
      </c>
      <c r="C115">
        <v>3.57</v>
      </c>
      <c r="D115" s="20">
        <f t="shared" si="28"/>
        <v>3.4858387799564294E-2</v>
      </c>
      <c r="E115" s="17">
        <f>IF(OR($A115="",$B115="",$C115=""),"",A115*'MPTO_working_3-way'!$I114)</f>
        <v>2.1111111111111112</v>
      </c>
      <c r="F115" s="21">
        <f>IF(OR($A115="",$B115="",$C115=""),"",B115*'MPTO_working_3-way'!$I114)</f>
        <v>3.9117647058823528</v>
      </c>
      <c r="G115" s="22">
        <f>IF(OR($A115="",$B115="",$C115=""),"",C115*'MPTO_working_3-way'!$I114)</f>
        <v>3.6944444444444442</v>
      </c>
      <c r="H115" s="17">
        <f>IF(OR($A115="",$B115="",$C115=""),"",'MPTO_working_3-way'!E114)</f>
        <v>2.0895295902883158</v>
      </c>
      <c r="I115" s="21">
        <f>IF(OR($A115="",$B115="",$C115=""),"",'MPTO_working_3-way'!F114)</f>
        <v>3.953650533223954</v>
      </c>
      <c r="J115" s="22">
        <f>IF(OR($A115="",$B115="",$C115=""),"",'MPTO_working_3-way'!G114)</f>
        <v>3.7244976816074185</v>
      </c>
      <c r="K115" s="17">
        <f>IF(OR($A115="",$B115="",$C115=""),"",'OddsRatio_working_3-way'!H114)</f>
        <v>2.0981240621458825</v>
      </c>
      <c r="L115" s="21">
        <f>IF(OR($A115="",$B115="",$C115=""),"",'OddsRatio_working_3-way'!I114)</f>
        <v>3.9353700891976477</v>
      </c>
      <c r="M115" s="22">
        <f>IF(OR($A115="",$B115="",$C115=""),"",'OddsRatio_working_3-way'!J114)</f>
        <v>3.7136334997258831</v>
      </c>
      <c r="N115" s="23">
        <f t="shared" si="29"/>
        <v>47.368421052631575</v>
      </c>
      <c r="O115" s="24">
        <f t="shared" si="30"/>
        <v>25.563909774436087</v>
      </c>
      <c r="P115" s="24">
        <f t="shared" si="31"/>
        <v>27.067669172932334</v>
      </c>
      <c r="Q115" t="s">
        <v>298</v>
      </c>
      <c r="R115" t="s">
        <v>299</v>
      </c>
      <c r="S115" s="48" t="s">
        <v>307</v>
      </c>
      <c r="T115" s="35">
        <v>100</v>
      </c>
      <c r="U115" s="35">
        <f t="shared" si="32"/>
        <v>68.152866242038215</v>
      </c>
      <c r="V115" s="35">
        <f t="shared" si="33"/>
        <v>73.544973544973558</v>
      </c>
      <c r="W115" s="35">
        <f t="shared" si="34"/>
        <v>54.954954954954964</v>
      </c>
      <c r="X115" s="35">
        <f t="shared" si="35"/>
        <v>71.500071500071499</v>
      </c>
      <c r="Y115" s="35">
        <f t="shared" si="36"/>
        <v>76.892178803006829</v>
      </c>
      <c r="Z115" s="35">
        <f t="shared" si="37"/>
        <v>58.302160212988241</v>
      </c>
      <c r="AA115" s="35">
        <f t="shared" si="38"/>
        <v>-3.3472052580332843</v>
      </c>
      <c r="AB115" s="35">
        <f t="shared" si="39"/>
        <v>-3.3472052580332701</v>
      </c>
      <c r="AC115" s="35">
        <f t="shared" si="40"/>
        <v>-3.3472052580332772</v>
      </c>
      <c r="AF115">
        <v>1.82</v>
      </c>
      <c r="AG115">
        <v>2.0499999999999998</v>
      </c>
      <c r="AJ115" t="s">
        <v>316</v>
      </c>
    </row>
    <row r="116" spans="1:36" ht="15" x14ac:dyDescent="0.25">
      <c r="A116">
        <v>3.14</v>
      </c>
      <c r="B116">
        <v>3.78</v>
      </c>
      <c r="C116">
        <v>2.2200000000000002</v>
      </c>
      <c r="D116" s="20">
        <f t="shared" si="28"/>
        <v>3.3472052580332701E-2</v>
      </c>
      <c r="E116" s="17">
        <f>IF(OR($A116="",$B116="",$C116=""),"",A116*'MPTO_working_3-way'!$I115)</f>
        <v>3.2451022451022449</v>
      </c>
      <c r="F116" s="21">
        <f>IF(OR($A116="",$B116="",$C116=""),"",B116*'MPTO_working_3-way'!$I115)</f>
        <v>3.9065243587536576</v>
      </c>
      <c r="G116" s="22">
        <f>IF(OR($A116="",$B116="",$C116=""),"",C116*'MPTO_working_3-way'!$I115)</f>
        <v>2.2943079567283386</v>
      </c>
      <c r="H116" s="17">
        <f>IF(OR($A116="",$B116="",$C116=""),"",'MPTO_working_3-way'!E115)</f>
        <v>3.2540009345969816</v>
      </c>
      <c r="I116" s="21">
        <f>IF(OR($A116="",$B116="",$C116=""),"",'MPTO_working_3-way'!F115)</f>
        <v>3.9464402750535879</v>
      </c>
      <c r="J116" s="22">
        <f>IF(OR($A116="",$B116="",$C116=""),"",'MPTO_working_3-way'!G115)</f>
        <v>2.2763844934795121</v>
      </c>
      <c r="K116" s="17">
        <f>IF(OR($A116="",$B116="",$C116=""),"",'OddsRatio_working_3-way'!H115)</f>
        <v>3.2523645410217394</v>
      </c>
      <c r="L116" s="21">
        <f>IF(OR($A116="",$B116="",$C116=""),"",'OddsRatio_working_3-way'!I115)</f>
        <v>3.9259688897385203</v>
      </c>
      <c r="M116" s="22">
        <f>IF(OR($A116="",$B116="",$C116=""),"",'OddsRatio_working_3-way'!J115)</f>
        <v>2.2840582897413655</v>
      </c>
      <c r="N116" s="23">
        <f t="shared" si="29"/>
        <v>30.815670030405855</v>
      </c>
      <c r="O116" s="24">
        <f t="shared" si="30"/>
        <v>25.59820208874984</v>
      </c>
      <c r="P116" s="24">
        <f t="shared" si="31"/>
        <v>43.586127880844316</v>
      </c>
      <c r="Q116" t="s">
        <v>300</v>
      </c>
      <c r="R116" t="s">
        <v>301</v>
      </c>
      <c r="S116" s="48" t="s">
        <v>307</v>
      </c>
      <c r="T116" s="35">
        <v>100</v>
      </c>
      <c r="U116" s="35">
        <f t="shared" si="32"/>
        <v>63.63636363636364</v>
      </c>
      <c r="V116" s="35">
        <f t="shared" si="33"/>
        <v>72.527472527472526</v>
      </c>
      <c r="W116" s="35">
        <f t="shared" si="34"/>
        <v>60.474308300395251</v>
      </c>
      <c r="X116" s="35">
        <f t="shared" si="35"/>
        <v>66.998219172132224</v>
      </c>
      <c r="Y116" s="35">
        <f t="shared" si="36"/>
        <v>75.889328063241109</v>
      </c>
      <c r="Z116" s="35">
        <f t="shared" si="37"/>
        <v>63.836163836163841</v>
      </c>
      <c r="AA116" s="35">
        <f t="shared" si="38"/>
        <v>-3.3618555357685835</v>
      </c>
      <c r="AB116" s="35">
        <f t="shared" si="39"/>
        <v>-3.3618555357685835</v>
      </c>
      <c r="AC116" s="35">
        <f t="shared" si="40"/>
        <v>-3.3618555357685906</v>
      </c>
      <c r="AF116">
        <v>1.73</v>
      </c>
      <c r="AG116">
        <v>2.1800000000000002</v>
      </c>
      <c r="AJ116" t="s">
        <v>316</v>
      </c>
    </row>
    <row r="117" spans="1:36" ht="15" x14ac:dyDescent="0.25">
      <c r="A117">
        <v>2.75</v>
      </c>
      <c r="B117">
        <v>3.64</v>
      </c>
      <c r="C117">
        <v>2.5299999999999998</v>
      </c>
      <c r="D117" s="20">
        <f t="shared" si="28"/>
        <v>3.3618555357685764E-2</v>
      </c>
      <c r="E117" s="17">
        <f>IF(OR($A117="",$B117="",$C117=""),"",A117*'MPTO_working_3-way'!$I116)</f>
        <v>2.8424510272336359</v>
      </c>
      <c r="F117" s="21">
        <f>IF(OR($A117="",$B117="",$C117=""),"",B117*'MPTO_working_3-way'!$I116)</f>
        <v>3.7623715415019765</v>
      </c>
      <c r="G117" s="22">
        <f>IF(OR($A117="",$B117="",$C117=""),"",C117*'MPTO_working_3-way'!$I116)</f>
        <v>2.6150549450549447</v>
      </c>
      <c r="H117" s="17">
        <f>IF(OR($A117="",$B117="",$C117=""),"",'MPTO_working_3-way'!E116)</f>
        <v>2.83744145920631</v>
      </c>
      <c r="I117" s="21">
        <f>IF(OR($A117="",$B117="",$C117=""),"",'MPTO_working_3-way'!F116)</f>
        <v>3.7947914949728037</v>
      </c>
      <c r="J117" s="22">
        <f>IF(OR($A117="",$B117="",$C117=""),"",'MPTO_working_3-way'!G116)</f>
        <v>2.6038226645555302</v>
      </c>
      <c r="K117" s="17">
        <f>IF(OR($A117="",$B117="",$C117=""),"",'OddsRatio_working_3-way'!H116)</f>
        <v>2.8408208750165258</v>
      </c>
      <c r="L117" s="21">
        <f>IF(OR($A117="",$B117="",$C117=""),"",'OddsRatio_working_3-way'!I116)</f>
        <v>3.7770097771677871</v>
      </c>
      <c r="M117" s="22">
        <f>IF(OR($A117="",$B117="",$C117=""),"",'OddsRatio_working_3-way'!J116)</f>
        <v>2.6094033935858758</v>
      </c>
      <c r="N117" s="23">
        <f t="shared" si="29"/>
        <v>35.180905156112111</v>
      </c>
      <c r="O117" s="24">
        <f t="shared" si="30"/>
        <v>26.578980543766018</v>
      </c>
      <c r="P117" s="24">
        <f t="shared" si="31"/>
        <v>38.240114300121867</v>
      </c>
      <c r="Q117" t="s">
        <v>302</v>
      </c>
      <c r="R117" t="s">
        <v>303</v>
      </c>
      <c r="S117" s="48" t="s">
        <v>307</v>
      </c>
      <c r="T117" s="35">
        <v>100</v>
      </c>
      <c r="U117" s="35" t="e">
        <f t="shared" si="32"/>
        <v>#DIV/0!</v>
      </c>
      <c r="V117" s="35" t="e">
        <f t="shared" si="33"/>
        <v>#DIV/0!</v>
      </c>
      <c r="W117" s="35" t="e">
        <f t="shared" si="34"/>
        <v>#DIV/0!</v>
      </c>
      <c r="X117" s="35" t="e">
        <f t="shared" si="35"/>
        <v>#DIV/0!</v>
      </c>
      <c r="Y117" s="35" t="e">
        <f t="shared" si="36"/>
        <v>#DIV/0!</v>
      </c>
      <c r="Z117" s="35" t="e">
        <f t="shared" si="37"/>
        <v>#DIV/0!</v>
      </c>
      <c r="AA117" s="35" t="e">
        <f t="shared" si="38"/>
        <v>#DIV/0!</v>
      </c>
      <c r="AB117" s="35" t="e">
        <f t="shared" si="39"/>
        <v>#DIV/0!</v>
      </c>
      <c r="AC117" s="35" t="e">
        <f t="shared" si="40"/>
        <v>#DIV/0!</v>
      </c>
      <c r="AF117">
        <v>1.72</v>
      </c>
      <c r="AG117">
        <v>2.19</v>
      </c>
      <c r="AJ117" t="s">
        <v>316</v>
      </c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2023-01-06T13:56:02Z</dcterms:modified>
</cp:coreProperties>
</file>