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A0B22A79-90B8-496B-B788-BB0F400EE274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U5" i="2"/>
  <c r="V5" i="2"/>
  <c r="AB5" i="2" s="1"/>
  <c r="W5" i="2"/>
  <c r="X5" i="2"/>
  <c r="AA5" i="2" s="1"/>
  <c r="Y5" i="2"/>
  <c r="Z5" i="2"/>
  <c r="AC5" i="2" s="1"/>
  <c r="U6" i="2"/>
  <c r="V6" i="2"/>
  <c r="W6" i="2"/>
  <c r="AC6" i="2" s="1"/>
  <c r="X6" i="2"/>
  <c r="Y6" i="2"/>
  <c r="AB6" i="2" s="1"/>
  <c r="Z6" i="2"/>
  <c r="AA6" i="2"/>
  <c r="U7" i="2"/>
  <c r="V7" i="2"/>
  <c r="W7" i="2"/>
  <c r="X7" i="2"/>
  <c r="AA7" i="2" s="1"/>
  <c r="Y7" i="2"/>
  <c r="Z7" i="2"/>
  <c r="AC7" i="2" s="1"/>
  <c r="AB7" i="2"/>
  <c r="U8" i="2"/>
  <c r="V8" i="2"/>
  <c r="W8" i="2"/>
  <c r="X8" i="2"/>
  <c r="Y8" i="2"/>
  <c r="AB8" i="2" s="1"/>
  <c r="Z8" i="2"/>
  <c r="AA8" i="2"/>
  <c r="AC8" i="2"/>
  <c r="U9" i="2"/>
  <c r="V9" i="2"/>
  <c r="AB9" i="2" s="1"/>
  <c r="W9" i="2"/>
  <c r="X9" i="2"/>
  <c r="AA9" i="2" s="1"/>
  <c r="Y9" i="2"/>
  <c r="Z9" i="2"/>
  <c r="AC9" i="2" s="1"/>
  <c r="U10" i="2"/>
  <c r="V10" i="2"/>
  <c r="W10" i="2"/>
  <c r="AC10" i="2" s="1"/>
  <c r="X10" i="2"/>
  <c r="Y10" i="2"/>
  <c r="AB10" i="2" s="1"/>
  <c r="Z10" i="2"/>
  <c r="AA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AB13" i="2" s="1"/>
  <c r="W13" i="2"/>
  <c r="X13" i="2"/>
  <c r="AA13" i="2" s="1"/>
  <c r="Y13" i="2"/>
  <c r="Z13" i="2"/>
  <c r="AC13" i="2" s="1"/>
  <c r="U14" i="2"/>
  <c r="V14" i="2"/>
  <c r="W14" i="2"/>
  <c r="AC14" i="2" s="1"/>
  <c r="X14" i="2"/>
  <c r="Y14" i="2"/>
  <c r="AB14" i="2" s="1"/>
  <c r="Z14" i="2"/>
  <c r="AA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AB17" i="2" s="1"/>
  <c r="W17" i="2"/>
  <c r="X17" i="2"/>
  <c r="AA17" i="2" s="1"/>
  <c r="Y17" i="2"/>
  <c r="Z17" i="2"/>
  <c r="AC17" i="2" s="1"/>
  <c r="U18" i="2"/>
  <c r="V18" i="2"/>
  <c r="W18" i="2"/>
  <c r="AC18" i="2" s="1"/>
  <c r="X18" i="2"/>
  <c r="Y18" i="2"/>
  <c r="AB18" i="2" s="1"/>
  <c r="Z18" i="2"/>
  <c r="AA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AB21" i="2" s="1"/>
  <c r="W21" i="2"/>
  <c r="X21" i="2"/>
  <c r="AA21" i="2" s="1"/>
  <c r="Y21" i="2"/>
  <c r="Z21" i="2"/>
  <c r="AC21" i="2" s="1"/>
  <c r="U22" i="2"/>
  <c r="V22" i="2"/>
  <c r="W22" i="2"/>
  <c r="AC22" i="2" s="1"/>
  <c r="X22" i="2"/>
  <c r="Y22" i="2"/>
  <c r="AB22" i="2" s="1"/>
  <c r="Z22" i="2"/>
  <c r="AA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AB25" i="2" s="1"/>
  <c r="W25" i="2"/>
  <c r="X25" i="2"/>
  <c r="AA25" i="2" s="1"/>
  <c r="Y25" i="2"/>
  <c r="Z25" i="2"/>
  <c r="AC25" i="2" s="1"/>
  <c r="U26" i="2"/>
  <c r="V26" i="2"/>
  <c r="W26" i="2"/>
  <c r="AC26" i="2" s="1"/>
  <c r="X26" i="2"/>
  <c r="Y26" i="2"/>
  <c r="AB26" i="2" s="1"/>
  <c r="Z26" i="2"/>
  <c r="AA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AB29" i="2" s="1"/>
  <c r="W29" i="2"/>
  <c r="X29" i="2"/>
  <c r="AA29" i="2" s="1"/>
  <c r="Y29" i="2"/>
  <c r="Z29" i="2"/>
  <c r="AC29" i="2" s="1"/>
  <c r="U30" i="2"/>
  <c r="V30" i="2"/>
  <c r="W30" i="2"/>
  <c r="AC30" i="2" s="1"/>
  <c r="X30" i="2"/>
  <c r="Y30" i="2"/>
  <c r="AB30" i="2" s="1"/>
  <c r="Z30" i="2"/>
  <c r="AA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AB33" i="2" s="1"/>
  <c r="W33" i="2"/>
  <c r="X33" i="2"/>
  <c r="AA33" i="2" s="1"/>
  <c r="Y33" i="2"/>
  <c r="Z33" i="2"/>
  <c r="AC33" i="2" s="1"/>
  <c r="U34" i="2"/>
  <c r="V34" i="2"/>
  <c r="W34" i="2"/>
  <c r="AC34" i="2" s="1"/>
  <c r="X34" i="2"/>
  <c r="Y34" i="2"/>
  <c r="AB34" i="2" s="1"/>
  <c r="Z34" i="2"/>
  <c r="AA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AB37" i="2" s="1"/>
  <c r="W37" i="2"/>
  <c r="X37" i="2"/>
  <c r="AA37" i="2" s="1"/>
  <c r="Y37" i="2"/>
  <c r="Z37" i="2"/>
  <c r="AC37" i="2" s="1"/>
  <c r="U38" i="2"/>
  <c r="V38" i="2"/>
  <c r="W38" i="2"/>
  <c r="AC38" i="2" s="1"/>
  <c r="X38" i="2"/>
  <c r="Y38" i="2"/>
  <c r="AB38" i="2" s="1"/>
  <c r="Z38" i="2"/>
  <c r="AA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AB41" i="2" s="1"/>
  <c r="W41" i="2"/>
  <c r="X41" i="2"/>
  <c r="AA41" i="2" s="1"/>
  <c r="Y41" i="2"/>
  <c r="Z41" i="2"/>
  <c r="AC41" i="2" s="1"/>
  <c r="U42" i="2"/>
  <c r="V42" i="2"/>
  <c r="W42" i="2"/>
  <c r="AC42" i="2" s="1"/>
  <c r="X42" i="2"/>
  <c r="Y42" i="2"/>
  <c r="AB42" i="2" s="1"/>
  <c r="Z42" i="2"/>
  <c r="AA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AB45" i="2" s="1"/>
  <c r="W45" i="2"/>
  <c r="X45" i="2"/>
  <c r="AA45" i="2" s="1"/>
  <c r="Y45" i="2"/>
  <c r="Z45" i="2"/>
  <c r="AC45" i="2" s="1"/>
  <c r="U46" i="2"/>
  <c r="V46" i="2"/>
  <c r="W46" i="2"/>
  <c r="AC46" i="2" s="1"/>
  <c r="X46" i="2"/>
  <c r="Y46" i="2"/>
  <c r="AB46" i="2" s="1"/>
  <c r="Z46" i="2"/>
  <c r="AA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AB49" i="2" s="1"/>
  <c r="W49" i="2"/>
  <c r="X49" i="2"/>
  <c r="AA49" i="2" s="1"/>
  <c r="Y49" i="2"/>
  <c r="Z49" i="2"/>
  <c r="AC49" i="2" s="1"/>
  <c r="U50" i="2"/>
  <c r="V50" i="2"/>
  <c r="W50" i="2"/>
  <c r="AC50" i="2" s="1"/>
  <c r="X50" i="2"/>
  <c r="Y50" i="2"/>
  <c r="AB50" i="2" s="1"/>
  <c r="Z50" i="2"/>
  <c r="AA50" i="2"/>
  <c r="U51" i="2"/>
  <c r="V51" i="2"/>
  <c r="W51" i="2"/>
  <c r="X51" i="2"/>
  <c r="AA51" i="2" s="1"/>
  <c r="Y51" i="2"/>
  <c r="Z51" i="2"/>
  <c r="AC51" i="2" s="1"/>
  <c r="AB51" i="2"/>
  <c r="U52" i="2"/>
  <c r="V52" i="2"/>
  <c r="W52" i="2"/>
  <c r="X52" i="2"/>
  <c r="Y52" i="2"/>
  <c r="AB52" i="2" s="1"/>
  <c r="Z52" i="2"/>
  <c r="AA52" i="2"/>
  <c r="AC52" i="2"/>
  <c r="U53" i="2"/>
  <c r="V53" i="2"/>
  <c r="AB53" i="2" s="1"/>
  <c r="W53" i="2"/>
  <c r="X53" i="2"/>
  <c r="AA53" i="2" s="1"/>
  <c r="Y53" i="2"/>
  <c r="Z53" i="2"/>
  <c r="AC53" i="2" s="1"/>
  <c r="U54" i="2"/>
  <c r="V54" i="2"/>
  <c r="W54" i="2"/>
  <c r="AC54" i="2" s="1"/>
  <c r="X54" i="2"/>
  <c r="Y54" i="2"/>
  <c r="AB54" i="2" s="1"/>
  <c r="Z54" i="2"/>
  <c r="AA54" i="2"/>
  <c r="U55" i="2"/>
  <c r="V55" i="2"/>
  <c r="W55" i="2"/>
  <c r="X55" i="2"/>
  <c r="AA55" i="2" s="1"/>
  <c r="Y55" i="2"/>
  <c r="Z55" i="2"/>
  <c r="AC55" i="2" s="1"/>
  <c r="AB55" i="2"/>
  <c r="U56" i="2"/>
  <c r="V56" i="2"/>
  <c r="W56" i="2"/>
  <c r="X56" i="2"/>
  <c r="Y56" i="2"/>
  <c r="AB56" i="2" s="1"/>
  <c r="Z56" i="2"/>
  <c r="AA56" i="2"/>
  <c r="AC56" i="2"/>
  <c r="U57" i="2"/>
  <c r="V57" i="2"/>
  <c r="AB57" i="2" s="1"/>
  <c r="W57" i="2"/>
  <c r="X57" i="2"/>
  <c r="AA57" i="2" s="1"/>
  <c r="Y57" i="2"/>
  <c r="Z57" i="2"/>
  <c r="AC57" i="2" s="1"/>
  <c r="U58" i="2"/>
  <c r="V58" i="2"/>
  <c r="W58" i="2"/>
  <c r="AC58" i="2" s="1"/>
  <c r="X58" i="2"/>
  <c r="Y58" i="2"/>
  <c r="AB58" i="2" s="1"/>
  <c r="Z58" i="2"/>
  <c r="AA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AB61" i="2" s="1"/>
  <c r="W61" i="2"/>
  <c r="X61" i="2"/>
  <c r="AA61" i="2" s="1"/>
  <c r="Y61" i="2"/>
  <c r="Z61" i="2"/>
  <c r="AC61" i="2"/>
  <c r="U62" i="2"/>
  <c r="V62" i="2"/>
  <c r="W62" i="2"/>
  <c r="X62" i="2"/>
  <c r="AA62" i="2" s="1"/>
  <c r="Y62" i="2"/>
  <c r="Z62" i="2"/>
  <c r="AC62" i="2" s="1"/>
  <c r="AB62" i="2"/>
  <c r="U63" i="2"/>
  <c r="V63" i="2"/>
  <c r="W63" i="2"/>
  <c r="X63" i="2"/>
  <c r="Y63" i="2"/>
  <c r="AB63" i="2" s="1"/>
  <c r="Z63" i="2"/>
  <c r="AA63" i="2"/>
  <c r="AC63" i="2"/>
  <c r="U64" i="2"/>
  <c r="V64" i="2"/>
  <c r="W64" i="2"/>
  <c r="X64" i="2"/>
  <c r="AA64" i="2" s="1"/>
  <c r="Y64" i="2"/>
  <c r="Z64" i="2"/>
  <c r="AC64" i="2" s="1"/>
  <c r="AB64" i="2"/>
  <c r="U65" i="2"/>
  <c r="V65" i="2"/>
  <c r="W65" i="2"/>
  <c r="X65" i="2"/>
  <c r="Y65" i="2"/>
  <c r="AB65" i="2" s="1"/>
  <c r="Z65" i="2"/>
  <c r="AA65" i="2"/>
  <c r="AC65" i="2"/>
  <c r="U66" i="2"/>
  <c r="V66" i="2"/>
  <c r="W66" i="2"/>
  <c r="X66" i="2"/>
  <c r="AA66" i="2" s="1"/>
  <c r="Y66" i="2"/>
  <c r="Z66" i="2"/>
  <c r="AC66" i="2" s="1"/>
  <c r="AB66" i="2"/>
  <c r="U67" i="2"/>
  <c r="V67" i="2"/>
  <c r="W67" i="2"/>
  <c r="X67" i="2"/>
  <c r="Y67" i="2"/>
  <c r="AB67" i="2" s="1"/>
  <c r="Z67" i="2"/>
  <c r="AA67" i="2"/>
  <c r="AC67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26" i="5" l="1"/>
  <c r="F63" i="5"/>
  <c r="S48" i="4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I170" i="4" l="1"/>
  <c r="AB66" i="4"/>
  <c r="AA66" i="4"/>
  <c r="AE66" i="4"/>
  <c r="AB20" i="4"/>
  <c r="AH20" i="4"/>
  <c r="AF66" i="4"/>
  <c r="AN128" i="4"/>
  <c r="AT128" i="4" s="1"/>
  <c r="AE120" i="4"/>
  <c r="AA91" i="4"/>
  <c r="AM91" i="4" s="1"/>
  <c r="AS91" i="4" s="1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L91" i="4" s="1"/>
  <c r="AR91" i="4" s="1"/>
  <c r="E91" i="4" s="1"/>
  <c r="I91" i="4" s="1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20" i="4" l="1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20" i="4" l="1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7" i="4" l="1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188" i="10"/>
  <c r="D189" i="10"/>
  <c r="D190" i="10"/>
  <c r="D182" i="10"/>
  <c r="D184" i="10"/>
  <c r="D187" i="10"/>
  <c r="D183" i="10"/>
  <c r="D186" i="10"/>
  <c r="D185" i="10"/>
  <c r="D188" i="3"/>
  <c r="D187" i="3"/>
  <c r="D189" i="3"/>
  <c r="D182" i="3"/>
  <c r="D184" i="3"/>
  <c r="D190" i="3"/>
  <c r="D185" i="3"/>
  <c r="D186" i="3"/>
  <c r="D183" i="3"/>
  <c r="D175" i="10"/>
  <c r="D180" i="10"/>
  <c r="D171" i="10"/>
  <c r="D170" i="10"/>
  <c r="D97" i="10"/>
  <c r="D126" i="10"/>
  <c r="D90" i="10"/>
  <c r="D166" i="10"/>
  <c r="D80" i="10"/>
  <c r="D158" i="10"/>
  <c r="D120" i="10"/>
  <c r="D77" i="10"/>
  <c r="D150" i="10"/>
  <c r="D148" i="10"/>
  <c r="D98" i="10"/>
  <c r="D76" i="10"/>
  <c r="D102" i="10"/>
  <c r="D143" i="10"/>
  <c r="D86" i="10"/>
  <c r="D163" i="10"/>
  <c r="D118" i="10"/>
  <c r="D125" i="10"/>
  <c r="D138" i="10"/>
  <c r="D135" i="10"/>
  <c r="D93" i="10"/>
  <c r="D139" i="10"/>
  <c r="D154" i="10"/>
  <c r="D101" i="10"/>
  <c r="D109" i="10"/>
  <c r="D110" i="10"/>
  <c r="D167" i="10"/>
  <c r="D178" i="10"/>
  <c r="D168" i="10"/>
  <c r="D169" i="10"/>
  <c r="D134" i="10"/>
  <c r="D151" i="10"/>
  <c r="D113" i="10"/>
  <c r="D74" i="10"/>
  <c r="D128" i="10"/>
  <c r="D111" i="10"/>
  <c r="D79" i="10"/>
  <c r="D88" i="10"/>
  <c r="D87" i="10"/>
  <c r="D162" i="10"/>
  <c r="D147" i="10"/>
  <c r="D84" i="10"/>
  <c r="D145" i="10"/>
  <c r="D121" i="10"/>
  <c r="D159" i="10"/>
  <c r="D127" i="10"/>
  <c r="D160" i="10"/>
  <c r="D96" i="10"/>
  <c r="D83" i="10"/>
  <c r="D144" i="10"/>
  <c r="D174" i="10"/>
  <c r="D173" i="10"/>
  <c r="D172" i="10"/>
  <c r="D179" i="10"/>
  <c r="D152" i="10"/>
  <c r="D137" i="10"/>
  <c r="D117" i="10"/>
  <c r="D140" i="10"/>
  <c r="D146" i="10"/>
  <c r="D85" i="10"/>
  <c r="D136" i="10"/>
  <c r="D142" i="10"/>
  <c r="D89" i="10"/>
  <c r="D100" i="10"/>
  <c r="D112" i="10"/>
  <c r="D105" i="10"/>
  <c r="D106" i="10"/>
  <c r="D108" i="10"/>
  <c r="D81" i="10"/>
  <c r="D141" i="10"/>
  <c r="D94" i="10"/>
  <c r="D95" i="10"/>
  <c r="D164" i="10"/>
  <c r="D165" i="10"/>
  <c r="D130" i="10"/>
  <c r="D156" i="10"/>
  <c r="D149" i="10"/>
  <c r="D124" i="10"/>
  <c r="D176" i="10"/>
  <c r="D181" i="10"/>
  <c r="D177" i="10"/>
  <c r="D155" i="10"/>
  <c r="D114" i="10"/>
  <c r="D82" i="10"/>
  <c r="D119" i="10"/>
  <c r="D132" i="10"/>
  <c r="D75" i="10"/>
  <c r="D91" i="10"/>
  <c r="D107" i="10"/>
  <c r="D153" i="10"/>
  <c r="D103" i="10"/>
  <c r="D92" i="10"/>
  <c r="D116" i="10"/>
  <c r="D129" i="10"/>
  <c r="D157" i="10"/>
  <c r="D115" i="10"/>
  <c r="D131" i="10"/>
  <c r="D133" i="10"/>
  <c r="D104" i="10"/>
  <c r="D78" i="10"/>
  <c r="D99" i="10"/>
  <c r="D123" i="10"/>
  <c r="D122" i="10"/>
  <c r="D161" i="10"/>
  <c r="D69" i="10"/>
  <c r="D67" i="10"/>
  <c r="D72" i="10"/>
  <c r="D71" i="10"/>
  <c r="D68" i="10"/>
  <c r="D70" i="10"/>
  <c r="D73" i="10"/>
  <c r="D2" i="10"/>
  <c r="D50" i="10"/>
  <c r="D42" i="10"/>
  <c r="D39" i="10"/>
  <c r="D36" i="10"/>
  <c r="D43" i="10"/>
  <c r="D45" i="10"/>
  <c r="D51" i="10"/>
  <c r="D61" i="10"/>
  <c r="D27" i="10"/>
  <c r="D28" i="10"/>
  <c r="D25" i="10"/>
  <c r="D35" i="10"/>
  <c r="D34" i="10"/>
  <c r="D57" i="10"/>
  <c r="D52" i="10"/>
  <c r="D46" i="10"/>
  <c r="D65" i="10"/>
  <c r="D33" i="10"/>
  <c r="D41" i="10"/>
  <c r="D38" i="10"/>
  <c r="D32" i="10"/>
  <c r="D3" i="10"/>
  <c r="D66" i="10"/>
  <c r="D44" i="10"/>
  <c r="D63" i="10"/>
  <c r="D54" i="10"/>
  <c r="D47" i="10"/>
  <c r="D49" i="10"/>
  <c r="D53" i="10"/>
  <c r="D37" i="10"/>
  <c r="D31" i="10"/>
  <c r="D30" i="10"/>
  <c r="D29" i="10"/>
  <c r="D48" i="10"/>
  <c r="D59" i="10"/>
  <c r="D56" i="10"/>
  <c r="D58" i="10"/>
  <c r="D64" i="10"/>
  <c r="D62" i="10"/>
  <c r="D60" i="10"/>
  <c r="D40" i="10"/>
  <c r="D55" i="10"/>
  <c r="D26" i="10"/>
  <c r="D3" i="3"/>
  <c r="D2" i="3"/>
  <c r="D4" i="10"/>
  <c r="D15" i="10"/>
  <c r="D23" i="10"/>
  <c r="D5" i="10"/>
  <c r="D19" i="10"/>
  <c r="D8" i="10"/>
  <c r="D21" i="10"/>
  <c r="D14" i="10"/>
  <c r="D12" i="10"/>
  <c r="D20" i="10"/>
  <c r="D17" i="10"/>
  <c r="D16" i="10"/>
  <c r="D7" i="10"/>
  <c r="D11" i="10"/>
  <c r="D10" i="10"/>
  <c r="D13" i="10"/>
  <c r="D18" i="10"/>
  <c r="D9" i="10"/>
  <c r="D24" i="10"/>
  <c r="D22" i="10"/>
  <c r="D6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5" i="3"/>
  <c r="D169" i="3"/>
  <c r="D173" i="3"/>
  <c r="D171" i="3"/>
  <c r="D172" i="3"/>
  <c r="D165" i="3"/>
  <c r="D159" i="3"/>
  <c r="D101" i="3"/>
  <c r="D111" i="3"/>
  <c r="D81" i="3"/>
  <c r="D155" i="3"/>
  <c r="D98" i="3"/>
  <c r="D140" i="3"/>
  <c r="D100" i="3"/>
  <c r="D115" i="3"/>
  <c r="D97" i="3"/>
  <c r="D152" i="3"/>
  <c r="D166" i="3"/>
  <c r="D150" i="3"/>
  <c r="D108" i="3"/>
  <c r="D139" i="3"/>
  <c r="D83" i="3"/>
  <c r="D129" i="3"/>
  <c r="D130" i="3"/>
  <c r="D107" i="3"/>
  <c r="D138" i="3"/>
  <c r="D179" i="3"/>
  <c r="D170" i="3"/>
  <c r="D176" i="3"/>
  <c r="D78" i="3"/>
  <c r="D163" i="3"/>
  <c r="D123" i="3"/>
  <c r="D102" i="3"/>
  <c r="D128" i="3"/>
  <c r="D158" i="3"/>
  <c r="D87" i="3"/>
  <c r="D85" i="3"/>
  <c r="D113" i="3"/>
  <c r="D80" i="3"/>
  <c r="D161" i="3"/>
  <c r="D89" i="3"/>
  <c r="D117" i="3"/>
  <c r="D141" i="3"/>
  <c r="D131" i="3"/>
  <c r="D106" i="3"/>
  <c r="D90" i="3"/>
  <c r="D109" i="3"/>
  <c r="D162" i="3"/>
  <c r="D156" i="3"/>
  <c r="D142" i="3"/>
  <c r="D127" i="3"/>
  <c r="D147" i="3"/>
  <c r="D76" i="3"/>
  <c r="D75" i="3"/>
  <c r="D74" i="3"/>
  <c r="D177" i="3"/>
  <c r="D167" i="3"/>
  <c r="D174" i="3"/>
  <c r="D153" i="3"/>
  <c r="D124" i="3"/>
  <c r="D82" i="3"/>
  <c r="D160" i="3"/>
  <c r="D110" i="3"/>
  <c r="D137" i="3"/>
  <c r="D146" i="3"/>
  <c r="D122" i="3"/>
  <c r="D144" i="3"/>
  <c r="D119" i="3"/>
  <c r="D135" i="3"/>
  <c r="D120" i="3"/>
  <c r="D145" i="3"/>
  <c r="D114" i="3"/>
  <c r="D92" i="3"/>
  <c r="D104" i="3"/>
  <c r="D103" i="3"/>
  <c r="D125" i="3"/>
  <c r="D134" i="3"/>
  <c r="D136" i="3"/>
  <c r="D94" i="3"/>
  <c r="D180" i="3"/>
  <c r="D168" i="3"/>
  <c r="D178" i="3"/>
  <c r="D181" i="3"/>
  <c r="D86" i="3"/>
  <c r="D112" i="3"/>
  <c r="D148" i="3"/>
  <c r="D121" i="3"/>
  <c r="D118" i="3"/>
  <c r="D132" i="3"/>
  <c r="D154" i="3"/>
  <c r="D149" i="3"/>
  <c r="D91" i="3"/>
  <c r="D95" i="3"/>
  <c r="D93" i="3"/>
  <c r="D99" i="3"/>
  <c r="D126" i="3"/>
  <c r="D116" i="3"/>
  <c r="D157" i="3"/>
  <c r="D96" i="3"/>
  <c r="D151" i="3"/>
  <c r="D77" i="3"/>
  <c r="D143" i="3"/>
  <c r="D88" i="3"/>
  <c r="D84" i="3"/>
  <c r="D164" i="3"/>
  <c r="D133" i="3"/>
  <c r="D105" i="3"/>
  <c r="D79" i="3"/>
  <c r="D69" i="3"/>
  <c r="D68" i="3"/>
  <c r="D72" i="3"/>
  <c r="D71" i="3"/>
  <c r="D73" i="3"/>
  <c r="D70" i="3"/>
  <c r="D67" i="3"/>
  <c r="D64" i="3"/>
  <c r="D42" i="3"/>
  <c r="D46" i="3"/>
  <c r="D47" i="3"/>
  <c r="D56" i="3"/>
  <c r="D44" i="3"/>
  <c r="D37" i="3"/>
  <c r="D45" i="3"/>
  <c r="D52" i="3"/>
  <c r="D28" i="3"/>
  <c r="D29" i="3"/>
  <c r="D32" i="3"/>
  <c r="D33" i="3"/>
  <c r="D58" i="3"/>
  <c r="D39" i="3"/>
  <c r="D50" i="3"/>
  <c r="D49" i="3"/>
  <c r="D41" i="3"/>
  <c r="D55" i="3"/>
  <c r="D25" i="3"/>
  <c r="D65" i="3"/>
  <c r="D34" i="3"/>
  <c r="D54" i="3"/>
  <c r="D43" i="3"/>
  <c r="D35" i="3"/>
  <c r="D31" i="3"/>
  <c r="D66" i="3"/>
  <c r="D59" i="3"/>
  <c r="D60" i="3"/>
  <c r="D36" i="3"/>
  <c r="D48" i="3"/>
  <c r="D26" i="3"/>
  <c r="D27" i="3"/>
  <c r="D53" i="3"/>
  <c r="D51" i="3"/>
  <c r="D61" i="3"/>
  <c r="D40" i="3"/>
  <c r="D57" i="3"/>
  <c r="D38" i="3"/>
  <c r="D63" i="3"/>
  <c r="D62" i="3"/>
  <c r="D30" i="3"/>
  <c r="D24" i="3"/>
  <c r="D22" i="3"/>
  <c r="D6" i="3"/>
  <c r="D5" i="3"/>
  <c r="D10" i="3"/>
  <c r="D18" i="3"/>
  <c r="D16" i="3"/>
  <c r="D8" i="3"/>
  <c r="D19" i="3"/>
  <c r="D13" i="3"/>
  <c r="D9" i="3"/>
  <c r="D21" i="3"/>
  <c r="D4" i="3"/>
  <c r="D15" i="3"/>
  <c r="D23" i="3"/>
  <c r="D14" i="3"/>
  <c r="D20" i="3"/>
  <c r="D17" i="3"/>
  <c r="D11" i="3"/>
  <c r="D7" i="3"/>
  <c r="D12" i="3"/>
  <c r="F31" i="3" l="1"/>
  <c r="H31" i="3"/>
  <c r="K31" i="3"/>
  <c r="I31" i="3"/>
  <c r="J31" i="3"/>
  <c r="F5" i="3"/>
  <c r="H5" i="3"/>
  <c r="I5" i="3"/>
  <c r="J5" i="3"/>
  <c r="K5" i="3"/>
  <c r="H66" i="3"/>
  <c r="F66" i="3"/>
  <c r="J66" i="3"/>
  <c r="I66" i="3"/>
  <c r="K66" i="3"/>
  <c r="F43" i="3"/>
  <c r="J43" i="3"/>
  <c r="H43" i="3"/>
  <c r="I43" i="3"/>
  <c r="K43" i="3"/>
  <c r="J22" i="3"/>
  <c r="K22" i="3"/>
  <c r="F22" i="3"/>
  <c r="H22" i="3"/>
  <c r="I22" i="3"/>
  <c r="J13" i="3"/>
  <c r="H13" i="3"/>
  <c r="F13" i="3"/>
  <c r="I13" i="3"/>
  <c r="K13" i="3"/>
  <c r="J48" i="3"/>
  <c r="H48" i="3"/>
  <c r="F48" i="3"/>
  <c r="K48" i="3"/>
  <c r="I48" i="3"/>
  <c r="F60" i="3"/>
  <c r="I60" i="3"/>
  <c r="J60" i="3"/>
  <c r="K60" i="3"/>
  <c r="H60" i="3"/>
  <c r="I8" i="3"/>
  <c r="F8" i="3"/>
  <c r="H8" i="3"/>
  <c r="K8" i="3"/>
  <c r="J8" i="3"/>
  <c r="K33" i="3"/>
  <c r="I33" i="3"/>
  <c r="F33" i="3"/>
  <c r="J33" i="3"/>
  <c r="H33" i="3"/>
  <c r="J39" i="3"/>
  <c r="I39" i="3"/>
  <c r="F39" i="3"/>
  <c r="K39" i="3"/>
  <c r="H39" i="3"/>
  <c r="I49" i="3"/>
  <c r="F49" i="3"/>
  <c r="J49" i="3"/>
  <c r="K49" i="3"/>
  <c r="H49" i="3"/>
  <c r="K55" i="3"/>
  <c r="J55" i="3"/>
  <c r="H55" i="3"/>
  <c r="F55" i="3"/>
  <c r="I55" i="3"/>
  <c r="K46" i="3"/>
  <c r="I46" i="3"/>
  <c r="F46" i="3"/>
  <c r="H46" i="3"/>
  <c r="J46" i="3"/>
  <c r="H12" i="3"/>
  <c r="F12" i="3"/>
  <c r="J12" i="3"/>
  <c r="I12" i="3"/>
  <c r="K12" i="3"/>
  <c r="K37" i="3"/>
  <c r="J37" i="3"/>
  <c r="H37" i="3"/>
  <c r="F37" i="3"/>
  <c r="I37" i="3"/>
  <c r="K73" i="3"/>
  <c r="F73" i="3"/>
  <c r="H73" i="3"/>
  <c r="I73" i="3"/>
  <c r="J73" i="3"/>
  <c r="J51" i="3"/>
  <c r="F51" i="3"/>
  <c r="H51" i="3"/>
  <c r="K51" i="3"/>
  <c r="I51" i="3"/>
  <c r="J79" i="3"/>
  <c r="K79" i="3"/>
  <c r="I79" i="3"/>
  <c r="H79" i="3"/>
  <c r="F79" i="3"/>
  <c r="H105" i="3"/>
  <c r="J105" i="3"/>
  <c r="K105" i="3"/>
  <c r="I105" i="3"/>
  <c r="F105" i="3"/>
  <c r="F133" i="3"/>
  <c r="K133" i="3"/>
  <c r="I133" i="3"/>
  <c r="J133" i="3"/>
  <c r="H133" i="3"/>
  <c r="I164" i="3"/>
  <c r="J164" i="3"/>
  <c r="K164" i="3"/>
  <c r="F164" i="3"/>
  <c r="H164" i="3"/>
  <c r="F84" i="3"/>
  <c r="J84" i="3"/>
  <c r="I84" i="3"/>
  <c r="K84" i="3"/>
  <c r="H84" i="3"/>
  <c r="J88" i="3"/>
  <c r="I88" i="3"/>
  <c r="F88" i="3"/>
  <c r="K88" i="3"/>
  <c r="H88" i="3"/>
  <c r="F143" i="3"/>
  <c r="K143" i="3"/>
  <c r="I143" i="3"/>
  <c r="H143" i="3"/>
  <c r="J143" i="3"/>
  <c r="I38" i="3"/>
  <c r="H38" i="3"/>
  <c r="F38" i="3"/>
  <c r="J38" i="3"/>
  <c r="K38" i="3"/>
  <c r="J4" i="3"/>
  <c r="H4" i="3"/>
  <c r="I4" i="3"/>
  <c r="F4" i="3"/>
  <c r="K4" i="3"/>
  <c r="H27" i="3"/>
  <c r="J27" i="3"/>
  <c r="I27" i="3"/>
  <c r="K27" i="3"/>
  <c r="F27" i="3"/>
  <c r="F56" i="3"/>
  <c r="I56" i="3"/>
  <c r="J56" i="3"/>
  <c r="K56" i="3"/>
  <c r="H56" i="3"/>
  <c r="J77" i="3"/>
  <c r="I77" i="3"/>
  <c r="F77" i="3"/>
  <c r="H77" i="3"/>
  <c r="K77" i="3"/>
  <c r="H17" i="3"/>
  <c r="I17" i="3"/>
  <c r="J17" i="3"/>
  <c r="K17" i="3"/>
  <c r="F17" i="3"/>
  <c r="J20" i="3"/>
  <c r="I20" i="3"/>
  <c r="H20" i="3"/>
  <c r="K20" i="3"/>
  <c r="F20" i="3"/>
  <c r="I52" i="3"/>
  <c r="J52" i="3"/>
  <c r="F52" i="3"/>
  <c r="H52" i="3"/>
  <c r="K52" i="3"/>
  <c r="J67" i="3"/>
  <c r="K67" i="3"/>
  <c r="H67" i="3"/>
  <c r="I67" i="3"/>
  <c r="F67" i="3"/>
  <c r="J40" i="3"/>
  <c r="I40" i="3"/>
  <c r="K40" i="3"/>
  <c r="F40" i="3"/>
  <c r="H40" i="3"/>
  <c r="H7" i="3"/>
  <c r="I7" i="3"/>
  <c r="K7" i="3"/>
  <c r="J7" i="3"/>
  <c r="F7" i="3"/>
  <c r="J62" i="3"/>
  <c r="F62" i="3"/>
  <c r="H62" i="3"/>
  <c r="I62" i="3"/>
  <c r="K62" i="3"/>
  <c r="K54" i="3"/>
  <c r="H54" i="3"/>
  <c r="J54" i="3"/>
  <c r="I54" i="3"/>
  <c r="F54" i="3"/>
  <c r="H69" i="3"/>
  <c r="K69" i="3"/>
  <c r="F69" i="3"/>
  <c r="J69" i="3"/>
  <c r="I69" i="3"/>
  <c r="F59" i="3"/>
  <c r="H59" i="3"/>
  <c r="K59" i="3"/>
  <c r="J59" i="3"/>
  <c r="I59" i="3"/>
  <c r="K35" i="3"/>
  <c r="F35" i="3"/>
  <c r="I35" i="3"/>
  <c r="H35" i="3"/>
  <c r="J35" i="3"/>
  <c r="H24" i="3"/>
  <c r="K24" i="3"/>
  <c r="I24" i="3"/>
  <c r="F24" i="3"/>
  <c r="J24" i="3"/>
  <c r="I68" i="3"/>
  <c r="J68" i="3"/>
  <c r="H68" i="3"/>
  <c r="F68" i="3"/>
  <c r="K68" i="3"/>
  <c r="H71" i="3"/>
  <c r="K71" i="3"/>
  <c r="F71" i="3"/>
  <c r="I71" i="3"/>
  <c r="J71" i="3"/>
  <c r="J151" i="3"/>
  <c r="I151" i="3"/>
  <c r="K151" i="3"/>
  <c r="F151" i="3"/>
  <c r="H151" i="3"/>
  <c r="F96" i="3"/>
  <c r="I96" i="3"/>
  <c r="K96" i="3"/>
  <c r="J96" i="3"/>
  <c r="H96" i="3"/>
  <c r="K157" i="3"/>
  <c r="J157" i="3"/>
  <c r="I157" i="3"/>
  <c r="H157" i="3"/>
  <c r="F157" i="3"/>
  <c r="H116" i="3"/>
  <c r="I116" i="3"/>
  <c r="F116" i="3"/>
  <c r="K116" i="3"/>
  <c r="J116" i="3"/>
  <c r="J126" i="3"/>
  <c r="F126" i="3"/>
  <c r="H126" i="3"/>
  <c r="I126" i="3"/>
  <c r="K126" i="3"/>
  <c r="I99" i="3"/>
  <c r="J99" i="3"/>
  <c r="H99" i="3"/>
  <c r="K99" i="3"/>
  <c r="F99" i="3"/>
  <c r="H93" i="3"/>
  <c r="K93" i="3"/>
  <c r="F93" i="3"/>
  <c r="I93" i="3"/>
  <c r="J93" i="3"/>
  <c r="H95" i="3"/>
  <c r="F95" i="3"/>
  <c r="K95" i="3"/>
  <c r="J95" i="3"/>
  <c r="I95" i="3"/>
  <c r="I91" i="3"/>
  <c r="K91" i="3"/>
  <c r="H91" i="3"/>
  <c r="J91" i="3"/>
  <c r="F91" i="3"/>
  <c r="J149" i="3"/>
  <c r="F149" i="3"/>
  <c r="I149" i="3"/>
  <c r="H149" i="3"/>
  <c r="K149" i="3"/>
  <c r="K154" i="3"/>
  <c r="F154" i="3"/>
  <c r="I154" i="3"/>
  <c r="H154" i="3"/>
  <c r="J154" i="3"/>
  <c r="I132" i="3"/>
  <c r="K132" i="3"/>
  <c r="F132" i="3"/>
  <c r="J132" i="3"/>
  <c r="H132" i="3"/>
  <c r="H118" i="3"/>
  <c r="J118" i="3"/>
  <c r="I118" i="3"/>
  <c r="K118" i="3"/>
  <c r="F118" i="3"/>
  <c r="J121" i="3"/>
  <c r="F121" i="3"/>
  <c r="K121" i="3"/>
  <c r="H121" i="3"/>
  <c r="I121" i="3"/>
  <c r="K148" i="3"/>
  <c r="F148" i="3"/>
  <c r="H148" i="3"/>
  <c r="J148" i="3"/>
  <c r="I148" i="3"/>
  <c r="F112" i="3"/>
  <c r="K112" i="3"/>
  <c r="H112" i="3"/>
  <c r="J112" i="3"/>
  <c r="I112" i="3"/>
  <c r="F86" i="3"/>
  <c r="K86" i="3"/>
  <c r="H86" i="3"/>
  <c r="I86" i="3"/>
  <c r="J86" i="3"/>
  <c r="F181" i="3"/>
  <c r="I181" i="3"/>
  <c r="K181" i="3"/>
  <c r="H181" i="3"/>
  <c r="J181" i="3"/>
  <c r="I178" i="3"/>
  <c r="H178" i="3"/>
  <c r="K178" i="3"/>
  <c r="J178" i="3"/>
  <c r="F178" i="3"/>
  <c r="I168" i="3"/>
  <c r="F168" i="3"/>
  <c r="H168" i="3"/>
  <c r="K168" i="3"/>
  <c r="J168" i="3"/>
  <c r="F180" i="3"/>
  <c r="H180" i="3"/>
  <c r="J180" i="3"/>
  <c r="K180" i="3"/>
  <c r="I180" i="3"/>
  <c r="F94" i="3"/>
  <c r="K94" i="3"/>
  <c r="I94" i="3"/>
  <c r="H94" i="3"/>
  <c r="J94" i="3"/>
  <c r="F136" i="3"/>
  <c r="I136" i="3"/>
  <c r="J136" i="3"/>
  <c r="K136" i="3"/>
  <c r="H136" i="3"/>
  <c r="F134" i="3"/>
  <c r="K134" i="3"/>
  <c r="J134" i="3"/>
  <c r="I134" i="3"/>
  <c r="H134" i="3"/>
  <c r="H125" i="3"/>
  <c r="J125" i="3"/>
  <c r="I125" i="3"/>
  <c r="K125" i="3"/>
  <c r="F125" i="3"/>
  <c r="K103" i="3"/>
  <c r="F103" i="3"/>
  <c r="H103" i="3"/>
  <c r="I103" i="3"/>
  <c r="J103" i="3"/>
  <c r="K104" i="3"/>
  <c r="H104" i="3"/>
  <c r="F104" i="3"/>
  <c r="J104" i="3"/>
  <c r="I104" i="3"/>
  <c r="F92" i="3"/>
  <c r="K92" i="3"/>
  <c r="H92" i="3"/>
  <c r="J92" i="3"/>
  <c r="I92" i="3"/>
  <c r="J114" i="3"/>
  <c r="H114" i="3"/>
  <c r="I114" i="3"/>
  <c r="K114" i="3"/>
  <c r="F114" i="3"/>
  <c r="J145" i="3"/>
  <c r="I145" i="3"/>
  <c r="F145" i="3"/>
  <c r="K145" i="3"/>
  <c r="H145" i="3"/>
  <c r="K120" i="3"/>
  <c r="I120" i="3"/>
  <c r="H120" i="3"/>
  <c r="J120" i="3"/>
  <c r="F120" i="3"/>
  <c r="I135" i="3"/>
  <c r="F135" i="3"/>
  <c r="J135" i="3"/>
  <c r="K135" i="3"/>
  <c r="H135" i="3"/>
  <c r="J119" i="3"/>
  <c r="I119" i="3"/>
  <c r="K119" i="3"/>
  <c r="F119" i="3"/>
  <c r="H119" i="3"/>
  <c r="H144" i="3"/>
  <c r="F144" i="3"/>
  <c r="J144" i="3"/>
  <c r="K144" i="3"/>
  <c r="I144" i="3"/>
  <c r="F122" i="3"/>
  <c r="J122" i="3"/>
  <c r="H122" i="3"/>
  <c r="I122" i="3"/>
  <c r="K122" i="3"/>
  <c r="J146" i="3"/>
  <c r="K146" i="3"/>
  <c r="I146" i="3"/>
  <c r="F146" i="3"/>
  <c r="H146" i="3"/>
  <c r="J137" i="3"/>
  <c r="K137" i="3"/>
  <c r="I137" i="3"/>
  <c r="F137" i="3"/>
  <c r="H137" i="3"/>
  <c r="F110" i="3"/>
  <c r="I110" i="3"/>
  <c r="K110" i="3"/>
  <c r="H110" i="3"/>
  <c r="J110" i="3"/>
  <c r="I160" i="3"/>
  <c r="F160" i="3"/>
  <c r="K160" i="3"/>
  <c r="J160" i="3"/>
  <c r="H160" i="3"/>
  <c r="F82" i="3"/>
  <c r="K82" i="3"/>
  <c r="I82" i="3"/>
  <c r="J82" i="3"/>
  <c r="H82" i="3"/>
  <c r="H124" i="3"/>
  <c r="F124" i="3"/>
  <c r="J124" i="3"/>
  <c r="I124" i="3"/>
  <c r="K124" i="3"/>
  <c r="K153" i="3"/>
  <c r="J153" i="3"/>
  <c r="I153" i="3"/>
  <c r="F153" i="3"/>
  <c r="H153" i="3"/>
  <c r="F174" i="3"/>
  <c r="I174" i="3"/>
  <c r="J174" i="3"/>
  <c r="H174" i="3"/>
  <c r="K174" i="3"/>
  <c r="J167" i="3"/>
  <c r="H167" i="3"/>
  <c r="F167" i="3"/>
  <c r="K167" i="3"/>
  <c r="I167" i="3"/>
  <c r="J177" i="3"/>
  <c r="H177" i="3"/>
  <c r="I177" i="3"/>
  <c r="F177" i="3"/>
  <c r="K177" i="3"/>
  <c r="F6" i="3"/>
  <c r="K6" i="3"/>
  <c r="H6" i="3"/>
  <c r="J6" i="3"/>
  <c r="I6" i="3"/>
  <c r="H10" i="3"/>
  <c r="K10" i="3"/>
  <c r="I10" i="3"/>
  <c r="J10" i="3"/>
  <c r="F10" i="3"/>
  <c r="F30" i="3"/>
  <c r="H30" i="3"/>
  <c r="I30" i="3"/>
  <c r="K30" i="3"/>
  <c r="J30" i="3"/>
  <c r="K36" i="3"/>
  <c r="J36" i="3"/>
  <c r="I36" i="3"/>
  <c r="H36" i="3"/>
  <c r="F36" i="3"/>
  <c r="H32" i="3"/>
  <c r="I32" i="3"/>
  <c r="F32" i="3"/>
  <c r="J32" i="3"/>
  <c r="K32" i="3"/>
  <c r="J65" i="3"/>
  <c r="H65" i="3"/>
  <c r="I65" i="3"/>
  <c r="F65" i="3"/>
  <c r="K65" i="3"/>
  <c r="I70" i="3"/>
  <c r="J70" i="3"/>
  <c r="F70" i="3"/>
  <c r="H70" i="3"/>
  <c r="K70" i="3"/>
  <c r="K72" i="3"/>
  <c r="I72" i="3"/>
  <c r="H72" i="3"/>
  <c r="F72" i="3"/>
  <c r="J72" i="3"/>
  <c r="F21" i="3"/>
  <c r="H21" i="3"/>
  <c r="K21" i="3"/>
  <c r="I21" i="3"/>
  <c r="J21" i="3"/>
  <c r="K9" i="3"/>
  <c r="F9" i="3"/>
  <c r="J9" i="3"/>
  <c r="I9" i="3"/>
  <c r="H9" i="3"/>
  <c r="I19" i="3"/>
  <c r="H19" i="3"/>
  <c r="K19" i="3"/>
  <c r="F19" i="3"/>
  <c r="J19" i="3"/>
  <c r="I29" i="3"/>
  <c r="F29" i="3"/>
  <c r="H29" i="3"/>
  <c r="K29" i="3"/>
  <c r="J29" i="3"/>
  <c r="J14" i="3"/>
  <c r="H14" i="3"/>
  <c r="K14" i="3"/>
  <c r="I14" i="3"/>
  <c r="F14" i="3"/>
  <c r="I58" i="3"/>
  <c r="F58" i="3"/>
  <c r="K58" i="3"/>
  <c r="J58" i="3"/>
  <c r="H58" i="3"/>
  <c r="J50" i="3"/>
  <c r="F50" i="3"/>
  <c r="I50" i="3"/>
  <c r="H50" i="3"/>
  <c r="K50" i="3"/>
  <c r="H41" i="3"/>
  <c r="K41" i="3"/>
  <c r="J41" i="3"/>
  <c r="F41" i="3"/>
  <c r="I41" i="3"/>
  <c r="K42" i="3"/>
  <c r="F42" i="3"/>
  <c r="J42" i="3"/>
  <c r="H42" i="3"/>
  <c r="I42" i="3"/>
  <c r="F23" i="3"/>
  <c r="J23" i="3"/>
  <c r="K23" i="3"/>
  <c r="I23" i="3"/>
  <c r="H23" i="3"/>
  <c r="I15" i="3"/>
  <c r="K15" i="3"/>
  <c r="J15" i="3"/>
  <c r="H15" i="3"/>
  <c r="F15" i="3"/>
  <c r="F16" i="3"/>
  <c r="K16" i="3"/>
  <c r="H16" i="3"/>
  <c r="J16" i="3"/>
  <c r="I16" i="3"/>
  <c r="F28" i="3"/>
  <c r="I28" i="3"/>
  <c r="J28" i="3"/>
  <c r="K28" i="3"/>
  <c r="H28" i="3"/>
  <c r="J74" i="3"/>
  <c r="I74" i="3"/>
  <c r="H74" i="3"/>
  <c r="K74" i="3"/>
  <c r="F74" i="3"/>
  <c r="J44" i="3"/>
  <c r="F44" i="3"/>
  <c r="K44" i="3"/>
  <c r="H44" i="3"/>
  <c r="I44" i="3"/>
  <c r="F75" i="3"/>
  <c r="H75" i="3"/>
  <c r="I75" i="3"/>
  <c r="K75" i="3"/>
  <c r="J75" i="3"/>
  <c r="F53" i="3"/>
  <c r="J53" i="3"/>
  <c r="I53" i="3"/>
  <c r="K53" i="3"/>
  <c r="H53" i="3"/>
  <c r="H47" i="3"/>
  <c r="F47" i="3"/>
  <c r="J47" i="3"/>
  <c r="I47" i="3"/>
  <c r="K47" i="3"/>
  <c r="F57" i="3"/>
  <c r="K57" i="3"/>
  <c r="I57" i="3"/>
  <c r="H57" i="3"/>
  <c r="J57" i="3"/>
  <c r="J45" i="3"/>
  <c r="K45" i="3"/>
  <c r="I45" i="3"/>
  <c r="F45" i="3"/>
  <c r="H45" i="3"/>
  <c r="F18" i="3"/>
  <c r="K18" i="3"/>
  <c r="J18" i="3"/>
  <c r="I18" i="3"/>
  <c r="H18" i="3"/>
  <c r="I25" i="3"/>
  <c r="J25" i="3"/>
  <c r="K25" i="3"/>
  <c r="H25" i="3"/>
  <c r="F25" i="3"/>
  <c r="J11" i="3"/>
  <c r="I11" i="3"/>
  <c r="F11" i="3"/>
  <c r="H11" i="3"/>
  <c r="K11" i="3"/>
  <c r="K26" i="3"/>
  <c r="F26" i="3"/>
  <c r="H26" i="3"/>
  <c r="J26" i="3"/>
  <c r="I26" i="3"/>
  <c r="I34" i="3"/>
  <c r="J34" i="3"/>
  <c r="K34" i="3"/>
  <c r="F34" i="3"/>
  <c r="H34" i="3"/>
  <c r="J61" i="3"/>
  <c r="K61" i="3"/>
  <c r="H61" i="3"/>
  <c r="I61" i="3"/>
  <c r="F61" i="3"/>
  <c r="J76" i="3"/>
  <c r="I76" i="3"/>
  <c r="F76" i="3"/>
  <c r="H76" i="3"/>
  <c r="K76" i="3"/>
  <c r="F63" i="3"/>
  <c r="I63" i="3"/>
  <c r="K63" i="3"/>
  <c r="H63" i="3"/>
  <c r="J63" i="3"/>
  <c r="H64" i="3"/>
  <c r="F64" i="3"/>
  <c r="K64" i="3"/>
  <c r="I64" i="3"/>
  <c r="J64" i="3"/>
  <c r="J147" i="3"/>
  <c r="K147" i="3"/>
  <c r="F147" i="3"/>
  <c r="I147" i="3"/>
  <c r="H147" i="3"/>
  <c r="K127" i="3"/>
  <c r="J127" i="3"/>
  <c r="I127" i="3"/>
  <c r="H127" i="3"/>
  <c r="F127" i="3"/>
  <c r="K142" i="3"/>
  <c r="J142" i="3"/>
  <c r="I142" i="3"/>
  <c r="F142" i="3"/>
  <c r="H142" i="3"/>
  <c r="F156" i="3"/>
  <c r="I156" i="3"/>
  <c r="H156" i="3"/>
  <c r="K156" i="3"/>
  <c r="J156" i="3"/>
  <c r="H162" i="3"/>
  <c r="I162" i="3"/>
  <c r="J162" i="3"/>
  <c r="F162" i="3"/>
  <c r="K162" i="3"/>
  <c r="K109" i="3"/>
  <c r="H109" i="3"/>
  <c r="F109" i="3"/>
  <c r="J109" i="3"/>
  <c r="I109" i="3"/>
  <c r="J90" i="3"/>
  <c r="I90" i="3"/>
  <c r="H90" i="3"/>
  <c r="K90" i="3"/>
  <c r="F90" i="3"/>
  <c r="K106" i="3"/>
  <c r="I106" i="3"/>
  <c r="F106" i="3"/>
  <c r="J106" i="3"/>
  <c r="H106" i="3"/>
  <c r="J131" i="3"/>
  <c r="I131" i="3"/>
  <c r="H131" i="3"/>
  <c r="F131" i="3"/>
  <c r="K131" i="3"/>
  <c r="I141" i="3"/>
  <c r="F141" i="3"/>
  <c r="H141" i="3"/>
  <c r="J141" i="3"/>
  <c r="K141" i="3"/>
  <c r="J117" i="3"/>
  <c r="H117" i="3"/>
  <c r="K117" i="3"/>
  <c r="I117" i="3"/>
  <c r="F117" i="3"/>
  <c r="F89" i="3"/>
  <c r="H89" i="3"/>
  <c r="I89" i="3"/>
  <c r="K89" i="3"/>
  <c r="J89" i="3"/>
  <c r="F161" i="3"/>
  <c r="K161" i="3"/>
  <c r="I161" i="3"/>
  <c r="H161" i="3"/>
  <c r="J161" i="3"/>
  <c r="J80" i="3"/>
  <c r="I80" i="3"/>
  <c r="H80" i="3"/>
  <c r="F80" i="3"/>
  <c r="K80" i="3"/>
  <c r="K113" i="3"/>
  <c r="J113" i="3"/>
  <c r="I113" i="3"/>
  <c r="H113" i="3"/>
  <c r="F113" i="3"/>
  <c r="J85" i="3"/>
  <c r="F85" i="3"/>
  <c r="I85" i="3"/>
  <c r="H85" i="3"/>
  <c r="K85" i="3"/>
  <c r="J87" i="3"/>
  <c r="K87" i="3"/>
  <c r="F87" i="3"/>
  <c r="I87" i="3"/>
  <c r="H87" i="3"/>
  <c r="F158" i="3"/>
  <c r="K158" i="3"/>
  <c r="I158" i="3"/>
  <c r="J158" i="3"/>
  <c r="H158" i="3"/>
  <c r="K128" i="3"/>
  <c r="H128" i="3"/>
  <c r="F128" i="3"/>
  <c r="I128" i="3"/>
  <c r="J128" i="3"/>
  <c r="H102" i="3"/>
  <c r="I102" i="3"/>
  <c r="F102" i="3"/>
  <c r="K102" i="3"/>
  <c r="J102" i="3"/>
  <c r="H123" i="3"/>
  <c r="J123" i="3"/>
  <c r="I123" i="3"/>
  <c r="F123" i="3"/>
  <c r="K123" i="3"/>
  <c r="F163" i="3"/>
  <c r="H163" i="3"/>
  <c r="J163" i="3"/>
  <c r="K163" i="3"/>
  <c r="I163" i="3"/>
  <c r="J78" i="3"/>
  <c r="F78" i="3"/>
  <c r="K78" i="3"/>
  <c r="I78" i="3"/>
  <c r="H78" i="3"/>
  <c r="H176" i="3"/>
  <c r="F176" i="3"/>
  <c r="J176" i="3"/>
  <c r="K176" i="3"/>
  <c r="I176" i="3"/>
  <c r="F170" i="3"/>
  <c r="J170" i="3"/>
  <c r="H170" i="3"/>
  <c r="I170" i="3"/>
  <c r="K170" i="3"/>
  <c r="J179" i="3"/>
  <c r="I179" i="3"/>
  <c r="K179" i="3"/>
  <c r="F179" i="3"/>
  <c r="H179" i="3"/>
  <c r="F138" i="3"/>
  <c r="K138" i="3"/>
  <c r="H138" i="3"/>
  <c r="I138" i="3"/>
  <c r="J138" i="3"/>
  <c r="I107" i="3"/>
  <c r="F107" i="3"/>
  <c r="J107" i="3"/>
  <c r="H107" i="3"/>
  <c r="K107" i="3"/>
  <c r="H130" i="3"/>
  <c r="J130" i="3"/>
  <c r="F130" i="3"/>
  <c r="K130" i="3"/>
  <c r="I130" i="3"/>
  <c r="J129" i="3"/>
  <c r="K129" i="3"/>
  <c r="H129" i="3"/>
  <c r="F129" i="3"/>
  <c r="I129" i="3"/>
  <c r="K83" i="3"/>
  <c r="J83" i="3"/>
  <c r="I83" i="3"/>
  <c r="F83" i="3"/>
  <c r="H83" i="3"/>
  <c r="J139" i="3"/>
  <c r="I139" i="3"/>
  <c r="K139" i="3"/>
  <c r="F139" i="3"/>
  <c r="H139" i="3"/>
  <c r="J108" i="3"/>
  <c r="H108" i="3"/>
  <c r="K108" i="3"/>
  <c r="F108" i="3"/>
  <c r="I108" i="3"/>
  <c r="K150" i="3"/>
  <c r="H150" i="3"/>
  <c r="F150" i="3"/>
  <c r="J150" i="3"/>
  <c r="I150" i="3"/>
  <c r="J166" i="3"/>
  <c r="I166" i="3"/>
  <c r="H166" i="3"/>
  <c r="K166" i="3"/>
  <c r="F166" i="3"/>
  <c r="J152" i="3"/>
  <c r="F152" i="3"/>
  <c r="H152" i="3"/>
  <c r="I152" i="3"/>
  <c r="K152" i="3"/>
  <c r="F97" i="3"/>
  <c r="H97" i="3"/>
  <c r="K97" i="3"/>
  <c r="J97" i="3"/>
  <c r="I97" i="3"/>
  <c r="H115" i="3"/>
  <c r="I115" i="3"/>
  <c r="K115" i="3"/>
  <c r="J115" i="3"/>
  <c r="F115" i="3"/>
  <c r="H100" i="3"/>
  <c r="F100" i="3"/>
  <c r="I100" i="3"/>
  <c r="K100" i="3"/>
  <c r="J100" i="3"/>
  <c r="K140" i="3"/>
  <c r="H140" i="3"/>
  <c r="J140" i="3"/>
  <c r="F140" i="3"/>
  <c r="I140" i="3"/>
  <c r="I98" i="3"/>
  <c r="H98" i="3"/>
  <c r="F98" i="3"/>
  <c r="J98" i="3"/>
  <c r="K98" i="3"/>
  <c r="K155" i="3"/>
  <c r="H155" i="3"/>
  <c r="F155" i="3"/>
  <c r="I155" i="3"/>
  <c r="J155" i="3"/>
  <c r="H81" i="3"/>
  <c r="K81" i="3"/>
  <c r="I81" i="3"/>
  <c r="J81" i="3"/>
  <c r="F81" i="3"/>
  <c r="I111" i="3"/>
  <c r="J111" i="3"/>
  <c r="F111" i="3"/>
  <c r="K111" i="3"/>
  <c r="H111" i="3"/>
  <c r="K101" i="3"/>
  <c r="H101" i="3"/>
  <c r="F101" i="3"/>
  <c r="I101" i="3"/>
  <c r="J101" i="3"/>
  <c r="F159" i="3"/>
  <c r="H159" i="3"/>
  <c r="I159" i="3"/>
  <c r="J159" i="3"/>
  <c r="K159" i="3"/>
  <c r="J165" i="3"/>
  <c r="I165" i="3"/>
  <c r="K165" i="3"/>
  <c r="F165" i="3"/>
  <c r="H165" i="3"/>
  <c r="J172" i="3"/>
  <c r="K172" i="3"/>
  <c r="F172" i="3"/>
  <c r="I172" i="3"/>
  <c r="H172" i="3"/>
  <c r="I171" i="3"/>
  <c r="F171" i="3"/>
  <c r="H171" i="3"/>
  <c r="K171" i="3"/>
  <c r="J171" i="3"/>
  <c r="F173" i="3"/>
  <c r="H173" i="3"/>
  <c r="I173" i="3"/>
  <c r="K173" i="3"/>
  <c r="J173" i="3"/>
  <c r="K169" i="3"/>
  <c r="F169" i="3"/>
  <c r="H169" i="3"/>
  <c r="J169" i="3"/>
  <c r="I169" i="3"/>
  <c r="J175" i="3"/>
  <c r="H175" i="3"/>
  <c r="F175" i="3"/>
  <c r="I175" i="3"/>
  <c r="K175" i="3"/>
</calcChain>
</file>

<file path=xl/sharedStrings.xml><?xml version="1.0" encoding="utf-8"?>
<sst xmlns="http://schemas.openxmlformats.org/spreadsheetml/2006/main" count="650" uniqueCount="209">
  <si>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</si>
  <si>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</si>
  <si>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</si>
  <si>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</si>
  <si>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</si>
  <si>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</si>
  <si>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</si>
  <si>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</si>
  <si>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</si>
  <si>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</si>
  <si>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</si>
  <si>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</si>
  <si>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</si>
  <si>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</si>
  <si>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</si>
  <si>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</si>
  <si>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</si>
  <si>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</si>
  <si>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</si>
  <si>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</si>
  <si>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</si>
  <si>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</si>
  <si>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</si>
  <si>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</si>
  <si>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</si>
  <si>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</si>
  <si>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</si>
  <si>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</si>
  <si>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</si>
  <si>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</si>
  <si>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</si>
  <si>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</si>
  <si>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</si>
  <si>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</si>
  <si>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</si>
  <si>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</si>
  <si>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</si>
  <si>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</si>
  <si>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</si>
  <si>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</si>
  <si>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</si>
  <si>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</si>
  <si>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</si>
  <si>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</si>
  <si>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</si>
  <si>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</si>
  <si>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</si>
  <si>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</si>
  <si>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</si>
  <si>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</si>
  <si>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</si>
  <si>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</si>
  <si>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</si>
  <si>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</si>
  <si>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</si>
  <si>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</si>
  <si>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</si>
  <si>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</si>
  <si>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</si>
  <si>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</si>
  <si>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</si>
  <si>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</si>
  <si>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</si>
  <si>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</si>
  <si>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</si>
  <si>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</si>
  <si>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</si>
  <si>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</si>
  <si>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Dorking</t>
  </si>
  <si>
    <t>EC</t>
  </si>
  <si>
    <t>Granada</t>
  </si>
  <si>
    <t>Albacete</t>
  </si>
  <si>
    <t>Ponferradina</t>
  </si>
  <si>
    <t>Sp Gijon</t>
  </si>
  <si>
    <t>Leganes</t>
  </si>
  <si>
    <t>Huesca</t>
  </si>
  <si>
    <t>Zaragoza</t>
  </si>
  <si>
    <t>Malaga</t>
  </si>
  <si>
    <t>Villarreal B</t>
  </si>
  <si>
    <t>Ibiza</t>
  </si>
  <si>
    <t>Andorra</t>
  </si>
  <si>
    <t>Lugo</t>
  </si>
  <si>
    <t>Eibar</t>
  </si>
  <si>
    <t>Alaves</t>
  </si>
  <si>
    <t>Santander</t>
  </si>
  <si>
    <t>Burgos</t>
  </si>
  <si>
    <t>Levante</t>
  </si>
  <si>
    <t>Las Palmas</t>
  </si>
  <si>
    <t>Mirandes</t>
  </si>
  <si>
    <t>Cartagena</t>
  </si>
  <si>
    <t>SP2</t>
  </si>
  <si>
    <t>Parma</t>
  </si>
  <si>
    <t>Modena</t>
  </si>
  <si>
    <t>Pisa</t>
  </si>
  <si>
    <t>Ternana</t>
  </si>
  <si>
    <t>Reggina</t>
  </si>
  <si>
    <t>Benevento</t>
  </si>
  <si>
    <t>Brescia</t>
  </si>
  <si>
    <t>Spal</t>
  </si>
  <si>
    <t>Cittadella</t>
  </si>
  <si>
    <t>Cosenza</t>
  </si>
  <si>
    <t>Como</t>
  </si>
  <si>
    <t>Bari</t>
  </si>
  <si>
    <t>Frosinone</t>
  </si>
  <si>
    <t>Cagliari</t>
  </si>
  <si>
    <t>Perugia</t>
  </si>
  <si>
    <t>Genoa</t>
  </si>
  <si>
    <t>Sudtirol</t>
  </si>
  <si>
    <t>Ascoli</t>
  </si>
  <si>
    <t>Palermo</t>
  </si>
  <si>
    <t>Venezia</t>
  </si>
  <si>
    <t>I2</t>
  </si>
  <si>
    <t>Boreham Wood</t>
  </si>
  <si>
    <t>Oldham</t>
  </si>
  <si>
    <t>Oviedo</t>
  </si>
  <si>
    <t>Tenerife</t>
  </si>
  <si>
    <t>Crawley Town</t>
  </si>
  <si>
    <t>Hartlepool</t>
  </si>
  <si>
    <t>Blackburn</t>
  </si>
  <si>
    <t>Preston</t>
  </si>
  <si>
    <t>Rotherham</t>
  </si>
  <si>
    <t>Bristol City</t>
  </si>
  <si>
    <t>Reading</t>
  </si>
  <si>
    <t>Coventry</t>
  </si>
  <si>
    <t>Blackpool</t>
  </si>
  <si>
    <t>Birmingham</t>
  </si>
  <si>
    <t>Middlesbrough</t>
  </si>
  <si>
    <t>Luton</t>
  </si>
  <si>
    <t>Millwall</t>
  </si>
  <si>
    <t>Wigan</t>
  </si>
  <si>
    <t>Sheffield United</t>
  </si>
  <si>
    <t>Huddersfield</t>
  </si>
  <si>
    <t>Stoke</t>
  </si>
  <si>
    <t>Cardiff</t>
  </si>
  <si>
    <t>Swansea</t>
  </si>
  <si>
    <t>Norwich</t>
  </si>
  <si>
    <t>Ipswich</t>
  </si>
  <si>
    <t>Peterboro</t>
  </si>
  <si>
    <t>Shrewsbury</t>
  </si>
  <si>
    <t>Bolton</t>
  </si>
  <si>
    <t>Burton</t>
  </si>
  <si>
    <t>Derby</t>
  </si>
  <si>
    <t>Forest Green</t>
  </si>
  <si>
    <t>Cheltenham</t>
  </si>
  <si>
    <t>Bristol Rvs</t>
  </si>
  <si>
    <t>Port Vale</t>
  </si>
  <si>
    <t>Cambridge</t>
  </si>
  <si>
    <t>Plymouth</t>
  </si>
  <si>
    <t>Exeter</t>
  </si>
  <si>
    <t>Sheffield Weds</t>
  </si>
  <si>
    <t>Lincoln</t>
  </si>
  <si>
    <t>Wycombe</t>
  </si>
  <si>
    <t>Milton Keynes Dons</t>
  </si>
  <si>
    <t>Fleetwood Town</t>
  </si>
  <si>
    <t>Morecambe</t>
  </si>
  <si>
    <t>Charlton</t>
  </si>
  <si>
    <t>Oxford</t>
  </si>
  <si>
    <t>Barnsley</t>
  </si>
  <si>
    <t>Harrogate</t>
  </si>
  <si>
    <t>Northampton</t>
  </si>
  <si>
    <t>Grimsby</t>
  </si>
  <si>
    <t>Tranmere</t>
  </si>
  <si>
    <t>Newport County</t>
  </si>
  <si>
    <t>Doncaster</t>
  </si>
  <si>
    <t>Salford</t>
  </si>
  <si>
    <t>Walsall</t>
  </si>
  <si>
    <t>Stevenage</t>
  </si>
  <si>
    <t>Mansfield</t>
  </si>
  <si>
    <t>Sutton</t>
  </si>
  <si>
    <t>Colchester</t>
  </si>
  <si>
    <t>Swindon</t>
  </si>
  <si>
    <t>AFC Wimbledon</t>
  </si>
  <si>
    <t>Southend</t>
  </si>
  <si>
    <t>Bromley</t>
  </si>
  <si>
    <t>Wealdstone</t>
  </si>
  <si>
    <t>Chesterfield</t>
  </si>
  <si>
    <t>Eastleigh</t>
  </si>
  <si>
    <t>Wrexham</t>
  </si>
  <si>
    <t>Maidenhead</t>
  </si>
  <si>
    <t>Notts County</t>
  </si>
  <si>
    <t>Maidstone</t>
  </si>
  <si>
    <t>Altrincham</t>
  </si>
  <si>
    <t>Solihull</t>
  </si>
  <si>
    <t>Aldershot</t>
  </si>
  <si>
    <t>Woking</t>
  </si>
  <si>
    <t>York</t>
  </si>
  <si>
    <t>Yeovil</t>
  </si>
  <si>
    <t>Scunthorpe</t>
  </si>
  <si>
    <t>East Fife</t>
  </si>
  <si>
    <t>Bonnyrigg Rose</t>
  </si>
  <si>
    <t>Stenhousemuir</t>
  </si>
  <si>
    <t>Forfar</t>
  </si>
  <si>
    <t>QPR</t>
  </si>
  <si>
    <t>Burnley</t>
  </si>
  <si>
    <t>Watford</t>
  </si>
  <si>
    <t>Hull</t>
  </si>
  <si>
    <t>Gillingham</t>
  </si>
  <si>
    <t>Bradford</t>
  </si>
  <si>
    <t>Torquay</t>
  </si>
  <si>
    <t>Sunderland</t>
  </si>
  <si>
    <t>West Brom</t>
  </si>
  <si>
    <t>09/12/2022</t>
  </si>
  <si>
    <t>10/12/2022</t>
  </si>
  <si>
    <t>11/12/2022</t>
  </si>
  <si>
    <t>12/12/2022</t>
  </si>
  <si>
    <t>E3</t>
  </si>
  <si>
    <t>E1</t>
  </si>
  <si>
    <t>E2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</si>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</sst>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1.0503245504598744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1.0452102388436428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1.038506964435719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1.0470882991581001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1.0407298027485501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1.0419581736699886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1.0452436950640556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1.042708496600167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1.0450119742632082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1.038077229388916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1.0503245504598744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1.0580097445486314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1.0548923717759795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1.0593568958392465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1.0513726059103246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1.0595834779007536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1.0509354515449301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1.0475615653703467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1.056895036351561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1.0500631329117833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1.0571615895212632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1.0586373210952964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1.0597065109096055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1.0588150667767779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1.0574312850692822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1.0593568958392465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1.0588150667767779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1.0513726059103246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1.0718059866104521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1.0682468217514451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1.0739401188879121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1.0700036736716445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1.0732443093298558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1.0693473415042363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1.0717975665577553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1.06243870990235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1.070599000893548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1.0857132283031086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1.1007643087900181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1.0592899516571737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1.0629164179711093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1.0592899516571737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1.0362637658896696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1.038506964435719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1.059214380982872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1.0849697170732531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1.0499964535568072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1.0516104099147749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1.0501106530953337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1.04299513543169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1.0488145277884962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1.050186013602848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1.0474390886100067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1.0497253316960662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1.0509442098096211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1.0751104929966842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1.0724395508015951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1.0776454872008754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1.0794144159661685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1.0755418728199773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1.0749435315745663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1.0778711288627052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1.0502085589023142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1.056895036351561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1.0713259475535848</v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1.0329689246377933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23.176866057576284</v>
      </c>
      <c r="I2" s="6">
        <f>IF('Log_working_3-way'!$D2="","",'True_Odds_Calculator_3-way'!O3/'True_Odds_Calculator_3-way'!B3-1)</f>
        <v>5.8769752341550303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3.4046345811051593E-2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1.0261157103331497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17.231859227643202</v>
      </c>
      <c r="I3" s="6">
        <f>IF('Log_working_3-way'!$D3="","",'True_Odds_Calculator_3-way'!O4/'True_Odds_Calculator_3-way'!B4-1)</f>
        <v>8.5006859399049706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2.7886308606647647E-2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1.0260079628080507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9.3215336843192418</v>
      </c>
      <c r="I4" s="6">
        <f>IF('Log_working_3-way'!$D4="","",'True_Odds_Calculator_3-way'!O5/'True_Odds_Calculator_3-way'!B5-1)</f>
        <v>7.3170396721504414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2.7966625415285273E-2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1.0252111139927611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12.86155861057631</v>
      </c>
      <c r="I5" s="6">
        <f>IF('Log_working_3-way'!$D5="","",'True_Odds_Calculator_3-way'!O6/'True_Odds_Calculator_3-way'!B6-1)</f>
        <v>8.2728619248944639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2.7297394202324687E-2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1.0262899961665979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10.971032302834102</v>
      </c>
      <c r="I6" s="6">
        <f>IF('Log_working_3-way'!$D6="","",'True_Odds_Calculator_3-way'!O7/'True_Odds_Calculator_3-way'!B7-1)</f>
        <v>7.9288071514940324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2.843933121875164E-2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1.0293792116648244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26.479426514209766</v>
      </c>
      <c r="I7" s="6">
        <f>IF('Log_working_3-way'!$D7="","",'True_Odds_Calculator_3-way'!O8/'True_Odds_Calculator_3-way'!B8-1)</f>
        <v>6.3707233925902917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2.961920950315533E-2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1.0277281625898336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25.662502904412541</v>
      </c>
      <c r="I8" s="6">
        <f>IF('Log_working_3-way'!$D8="","",'True_Odds_Calculator_3-way'!O9/'True_Odds_Calculator_3-way'!B9-1)</f>
        <v>6.9402021914765202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2.8092875882351986E-2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1.0344541340711562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42.161466473551712</v>
      </c>
      <c r="I9" s="6">
        <f>IF('Log_working_3-way'!$D9="","",'True_Odds_Calculator_3-way'!O10/'True_Odds_Calculator_3-way'!B10-1)</f>
        <v>3.6296456763549205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2.9725078309813968E-2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1.0275536449186262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20.624259231277783</v>
      </c>
      <c r="I10" s="6">
        <f>IF('Log_working_3-way'!$D10="","",'True_Odds_Calculator_3-way'!O11/'True_Odds_Calculator_3-way'!B11-1)</f>
        <v>7.1653493542579181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2.8932864815700121E-2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1.0247494816391733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14.710764819669874</v>
      </c>
      <c r="I11" s="6">
        <f>IF('Log_working_3-way'!$D11="","",'True_Odds_Calculator_3-way'!O12/'True_Odds_Calculator_3-way'!B12-1)</f>
        <v>6.5160735307434567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2.6606425702811354E-2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1.0447754859655831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38.506914221640159</v>
      </c>
      <c r="I12" s="6">
        <f>IF('Log_working_3-way'!$D12="","",'True_Odds_Calculator_3-way'!O13/'True_Odds_Calculator_3-way'!B13-1)</f>
        <v>4.4244800271823959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4.0106220766929379E-2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1.0320074923564051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6.2210908167701042</v>
      </c>
      <c r="I13" s="6">
        <f>IF('Log_working_3-way'!$D13="","",'True_Odds_Calculator_3-way'!O14/'True_Odds_Calculator_3-way'!B14-1)</f>
        <v>7.9366177460597758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3.3796416063212043E-2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1.0326155704711646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7.9842718885732147</v>
      </c>
      <c r="I14" s="6">
        <f>IF('Log_working_3-way'!$D14="","",'True_Odds_Calculator_3-way'!O15/'True_Odds_Calculator_3-way'!B15-1)</f>
        <v>6.7567744453471308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3.4592739189229116E-2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1.0312104624684049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14.731180675320555</v>
      </c>
      <c r="I15" s="6">
        <f>IF('Log_working_3-way'!$D15="","",'True_Odds_Calculator_3-way'!O16/'True_Odds_Calculator_3-way'!B16-1)</f>
        <v>7.7252165341459946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3.3559110052243213E-2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1.0309283466972043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14.119479350061297</v>
      </c>
      <c r="I16" s="6">
        <f>IF('Log_working_3-way'!$D16="","",'True_Odds_Calculator_3-way'!O17/'True_Odds_Calculator_3-way'!B17-1)</f>
        <v>7.5215398015133825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3.3289750368202808E-2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1.0325537015026811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7.7195247132949287</v>
      </c>
      <c r="I17" s="6">
        <f>IF('Log_working_3-way'!$D17="","",'True_Odds_Calculator_3-way'!O18/'True_Odds_Calculator_3-way'!B18-1)</f>
        <v>5.9870749214689658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3.4233783671143048E-2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1.0326638166700912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5.0468147079440051</v>
      </c>
      <c r="I18" s="6">
        <f>IF('Log_working_3-way'!$D18="","",'True_Odds_Calculator_3-way'!O19/'True_Odds_Calculator_3-way'!B19-1)</f>
        <v>6.5068501429306176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3.3602037083931169E-2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1.0303875894145924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10.356821213997009</v>
      </c>
      <c r="I19" s="6">
        <f>IF('Log_working_3-way'!$D19="","",'True_Odds_Calculator_3-way'!O20/'True_Odds_Calculator_3-way'!B20-1)</f>
        <v>7.4260318304769424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3.2707921158168229E-2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1.0316428286850472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18.110797705172065</v>
      </c>
      <c r="I20" s="6">
        <f>IF('Log_working_3-way'!$D20="","",'True_Odds_Calculator_3-way'!O21/'True_Odds_Calculator_3-way'!B21-1)</f>
        <v>7.5696936456945867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3.3608681567865339E-2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1.0339433667964411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5.7254362097102911</v>
      </c>
      <c r="I21" s="6">
        <f>IF('Log_working_3-way'!$D21="","",'True_Odds_Calculator_3-way'!O22/'True_Odds_Calculator_3-way'!B22-1)</f>
        <v>6.3719390632077451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3.5144841617210432E-2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1.0301138127304796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15.270136755469156</v>
      </c>
      <c r="I22" s="6">
        <f>IF('Log_working_3-way'!$D22="","",'True_Odds_Calculator_3-way'!O23/'True_Odds_Calculator_3-way'!B23-1)</f>
        <v>7.8949390438348193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3.2355186495447219E-2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1.0302523052474239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9.3441627624015275</v>
      </c>
      <c r="I23" s="6">
        <f>IF('Log_working_3-way'!$D23="","",'True_Odds_Calculator_3-way'!O24/'True_Odds_Calculator_3-way'!B24-1)</f>
        <v>7.1850495573640281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3.2432819375619371E-2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1.0298664344022721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14.135353070046603</v>
      </c>
      <c r="I24" s="6">
        <f>IF('Log_working_3-way'!$D24="","",'True_Odds_Calculator_3-way'!O25/'True_Odds_Calculator_3-way'!B25-1)</f>
        <v>8.7636564843599203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3.2206052347738767E-2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1.0330324401952846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21.130073715344984</v>
      </c>
      <c r="I25" s="6">
        <f>IF('Log_working_3-way'!$D25="","",'True_Odds_Calculator_3-way'!O26/'True_Odds_Calculator_3-way'!B26-1)</f>
        <v>7.5624269235401105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3.4485879957116161E-2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1.0317095578014726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14.850613219961865</v>
      </c>
      <c r="I26" s="6">
        <f>IF('Log_working_3-way'!$D26="","",'True_Odds_Calculator_3-way'!O27/'True_Odds_Calculator_3-way'!B27-1)</f>
        <v>8.1553141958499715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3.4094015647577969E-2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1.0330253195930204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20.710188848076296</v>
      </c>
      <c r="I27" s="6">
        <f>IF('Log_working_3-way'!$D27="","",'True_Odds_Calculator_3-way'!O28/'True_Odds_Calculator_3-way'!B28-1)</f>
        <v>7.0273012624073328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3.4597651362142878E-2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1.0330092650216078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24.179223775647539</v>
      </c>
      <c r="I28" s="6">
        <f>IF('Log_working_3-way'!$D28="","",'True_Odds_Calculator_3-way'!O29/'True_Odds_Calculator_3-way'!B29-1)</f>
        <v>6.6322833335853737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3.3821404639089225E-2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1.0341122458401126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21.31919575872762</v>
      </c>
      <c r="I29" s="6">
        <f>IF('Log_working_3-way'!$D29="","",'True_Odds_Calculator_3-way'!O30/'True_Odds_Calculator_3-way'!B30-1)</f>
        <v>6.2879006559110602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3.5606550312432539E-2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1.0414496242912832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14.822384048146638</v>
      </c>
      <c r="I30" s="6">
        <f>IF('Log_working_3-way'!$D30="","",'True_Odds_Calculator_3-way'!O31/'True_Odds_Calculator_3-way'!B31-1)</f>
        <v>8.0096295782457201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4.4378359112888788E-2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1.0639587738803367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30.840902788732404</v>
      </c>
      <c r="I31" s="6">
        <f>IF('Log_working_3-way'!$D31="","",'True_Odds_Calculator_3-way'!O32/'True_Odds_Calculator_3-way'!B32-1)</f>
        <v>5.3882193203522375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6.1592235284095853E-2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1.0637188681423155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47.544547735554424</v>
      </c>
      <c r="I32" s="6">
        <f>IF('Log_working_3-way'!$D32="","",'True_Odds_Calculator_3-way'!O33/'True_Odds_Calculator_3-way'!B33-1)</f>
        <v>2.6724929100044648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5.1001822927635221E-2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1.0559675236921546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2.3493941304930437</v>
      </c>
      <c r="I33" s="6">
        <f>IF('Log_working_3-way'!$D33="","",'True_Odds_Calculator_3-way'!O34/'True_Odds_Calculator_3-way'!B34-1)</f>
        <v>4.0517425998515497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5.0943399736834483E-2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1.062549370680596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0.6361578710327167</v>
      </c>
      <c r="I34" s="6">
        <f>IF('Log_working_3-way'!$D34="","",'True_Odds_Calculator_3-way'!O35/'True_Odds_Calculator_3-way'!B35-1)</f>
        <v>2.98342425642769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4.9846290742334043E-2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1.0429732568311774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8.5218628039984505</v>
      </c>
      <c r="I35" s="6">
        <f>IF('Log_working_3-way'!$D35="","",'True_Odds_Calculator_3-way'!O36/'True_Odds_Calculator_3-way'!B36-1)</f>
        <v>5.9144010240417977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4.5104110637844252E-2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1.053678957058152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36.224698758317565</v>
      </c>
      <c r="I36" s="6">
        <f>IF('Log_working_3-way'!$D36="","",'True_Odds_Calculator_3-way'!O37/'True_Odds_Calculator_3-way'!B37-1)</f>
        <v>4.0827103894784749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4.9370479896006847E-2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1.0558984143111183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35.697506226378344</v>
      </c>
      <c r="I37" s="6">
        <f>IF('Log_working_3-way'!$D37="","",'True_Odds_Calculator_3-way'!O38/'True_Odds_Calculator_3-way'!B38-1)</f>
        <v>5.3186580593976052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5.1263764288695057E-2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1.0450201949507689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23.382079166485543</v>
      </c>
      <c r="I38" s="6">
        <f>IF('Log_working_3-way'!$D38="","",'True_Odds_Calculator_3-way'!O39/'True_Odds_Calculator_3-way'!B39-1)</f>
        <v>7.0308761322654831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4.6161858921308419E-2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1.0611264753877054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20.325384086218758</v>
      </c>
      <c r="I39" s="6">
        <f>IF('Log_working_3-way'!$D39="","",'True_Odds_Calculator_3-way'!O40/'True_Odds_Calculator_3-way'!B40-1)</f>
        <v>5.5819086685860375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6.3321385902030958E-2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1.0611624761144338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17.725759857753072</v>
      </c>
      <c r="I40" s="6">
        <f>IF('Log_working_3-way'!$D40="","",'True_Odds_Calculator_3-way'!O41/'True_Odds_Calculator_3-way'!B41-1)</f>
        <v>7.4225297305623936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6.4301106612979719E-2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1.0322783020022928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18.982645952767122</v>
      </c>
      <c r="I41" s="6">
        <f>IF('Log_working_3-way'!$D41="","",'True_Odds_Calculator_3-way'!O42/'True_Odds_Calculator_3-way'!B42-1)</f>
        <v>9.5344798888336548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3.3955016449275899E-2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1.0310020521960801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9.4010862617211988</v>
      </c>
      <c r="I42" s="6">
        <f>IF('Log_working_3-way'!$D42="","",'True_Odds_Calculator_3-way'!O43/'True_Odds_Calculator_3-way'!B43-1)</f>
        <v>9.608756737605967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3.3526515479578523E-2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1.0348039187467899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23.386826799916264</v>
      </c>
      <c r="I43" s="6">
        <f>IF('Log_working_3-way'!$D43="","",'True_Odds_Calculator_3-way'!O44/'True_Odds_Calculator_3-way'!B44-1)</f>
        <v>8.9848298518779188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3.5472461660456922E-2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1.0251825981005975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9.2647143888412025</v>
      </c>
      <c r="I44" s="6">
        <f>IF('Log_working_3-way'!$D44="","",'True_Odds_Calculator_3-way'!O45/'True_Odds_Calculator_3-way'!B45-1)</f>
        <v>6.5554338171106039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2.6955670268072884E-2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1.0331341317147866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33.354005885292324</v>
      </c>
      <c r="I45" s="6">
        <f>IF('Log_working_3-way'!$D45="","",'True_Odds_Calculator_3-way'!O46/'True_Odds_Calculator_3-way'!B46-1)</f>
        <v>5.5414569884060754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3.1345198011864639E-2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1.0308605696149531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8.3933047677352626</v>
      </c>
      <c r="I46" s="6">
        <f>IF('Log_working_3-way'!$D46="","",'True_Odds_Calculator_3-way'!O47/'True_Odds_Calculator_3-way'!B47-1)</f>
        <v>8.5114583835871205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3.3169368881352579E-2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1.0606626744093723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27.164884573576444</v>
      </c>
      <c r="I47" s="6">
        <f>IF('Log_working_3-way'!$D47="","",'True_Odds_Calculator_3-way'!O48/'True_Odds_Calculator_3-way'!B48-1)</f>
        <v>6.4007157332305615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6.0204992062705243E-2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1.0308514815091576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27.041604584761476</v>
      </c>
      <c r="I48" s="6">
        <f>IF('Log_working_3-way'!$D48="","",'True_Odds_Calculator_3-way'!O49/'True_Odds_Calculator_3-way'!B49-1)</f>
        <v>7.2459464357062799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3.0792501332330025E-2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1.0278225615115493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5.3549838498508979</v>
      </c>
      <c r="I49" s="6">
        <f>IF('Log_working_3-way'!$D49="","",'True_Odds_Calculator_3-way'!O50/'True_Odds_Calculator_3-way'!B50-1)</f>
        <v>8.3703588398311695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2.9276444877467833E-2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1.025969205970052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17.396353334071954</v>
      </c>
      <c r="I50" s="6">
        <f>IF('Log_working_3-way'!$D50="","",'True_Odds_Calculator_3-way'!O51/'True_Odds_Calculator_3-way'!B51-1)</f>
        <v>10.182615241280162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2.7572766142094585E-2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1.0264209824139241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8.3211656415664148</v>
      </c>
      <c r="I51" s="6">
        <f>IF('Log_working_3-way'!$D51="","",'True_Odds_Calculator_3-way'!O52/'True_Odds_Calculator_3-way'!B52-1)</f>
        <v>7.4620555879167636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2.8311587516599346E-2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1.0261274537268976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14.561641736732231</v>
      </c>
      <c r="I52" s="6">
        <f>IF('Log_working_3-way'!$D52="","",'True_Odds_Calculator_3-way'!O53/'True_Odds_Calculator_3-way'!B53-1)</f>
        <v>9.4552820053293676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2.8169152759316862E-2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1.0242921906631486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12.072910599412365</v>
      </c>
      <c r="I53" s="6">
        <f>IF('Log_working_3-way'!$D53="","",'True_Odds_Calculator_3-way'!O54/'True_Odds_Calculator_3-way'!B54-1)</f>
        <v>9.6123686573604363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2.6366372901026391E-2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1.0326835930963614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32.166853975810717</v>
      </c>
      <c r="I54" s="6">
        <f>IF('Log_working_3-way'!$D54="","",'True_Odds_Calculator_3-way'!O55/'True_Odds_Calculator_3-way'!B55-1)</f>
        <v>6.4008117663279585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3.1106442770963083E-2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1.0299500530790737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25.055987628945974</v>
      </c>
      <c r="I55" s="6">
        <f>IF('Log_working_3-way'!$D55="","",'True_Odds_Calculator_3-way'!O56/'True_Odds_Calculator_3-way'!B56-1)</f>
        <v>7.858621984014464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3.0333552264729668E-2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1.0292320295384436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25.624967490264336</v>
      </c>
      <c r="I56" s="6">
        <f>IF('Log_working_3-way'!$D56="","",'True_Odds_Calculator_3-way'!O57/'True_Odds_Calculator_3-way'!B57-1)</f>
        <v>7.4022961852277955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2.9542263262568369E-2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1.0415802026234839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16.489176697131274</v>
      </c>
      <c r="I57" s="6">
        <f>IF('Log_working_3-way'!$D57="","",'True_Odds_Calculator_3-way'!O58/'True_Odds_Calculator_3-way'!B58-1)</f>
        <v>9.2944085915412007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4.4236620849906316E-2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1.0431882172374762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18.059475617275673</v>
      </c>
      <c r="I58" s="6">
        <f>IF('Log_working_3-way'!$D58="","",'True_Odds_Calculator_3-way'!O59/'True_Odds_Calculator_3-way'!B59-1)</f>
        <v>8.05399525275668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4.5666068625252354E-2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1.040546990137178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16.965671284283538</v>
      </c>
      <c r="I59" s="6">
        <f>IF('Log_working_3-way'!$D59="","",'True_Odds_Calculator_3-way'!O60/'True_Odds_Calculator_3-way'!B60-1)</f>
        <v>8.4207622311165764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4.3115961769394806E-2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1.0487475827501245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30.560644691019959</v>
      </c>
      <c r="I60" s="6">
        <f>IF('Log_working_3-way'!$D60="","",'True_Odds_Calculator_3-way'!O61/'True_Odds_Calculator_3-way'!B61-1)</f>
        <v>7.6169960831581154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4.6539530599387424E-2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1.0487160984033179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27.494164806966982</v>
      </c>
      <c r="I61" s="6">
        <f>IF('Log_working_3-way'!$D61="","",'True_Odds_Calculator_3-way'!O62/'True_Odds_Calculator_3-way'!B62-1)</f>
        <v>7.9240625575897781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4.7953201227872277E-2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1.0484295469033338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26.890258822775976</v>
      </c>
      <c r="I62" s="6">
        <f>IF('Log_working_3-way'!$D62="","",'True_Odds_Calculator_3-way'!O63/'True_Odds_Calculator_3-way'!B63-1)</f>
        <v>8.805885398273217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4.7620525232465294E-2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1.0432087236546042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19.896948949291406</v>
      </c>
      <c r="I63" s="6">
        <f>IF('Log_working_3-way'!$D63="","",'True_Odds_Calculator_3-way'!O64/'True_Odds_Calculator_3-way'!B64-1)</f>
        <v>9.9226245672223072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4.4935710941224283E-2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1.0304791754730047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8.7590017954068013</v>
      </c>
      <c r="I64" s="6">
        <f>IF('Log_working_3-way'!$D64="","",'True_Odds_Calculator_3-way'!O65/'True_Odds_Calculator_3-way'!B65-1)</f>
        <v>7.7324888235013383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3.2698377096717302E-2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1.0309905316987948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8.876850262136319</v>
      </c>
      <c r="I65" s="6">
        <f>IF('Log_working_3-way'!$D65="","",'True_Odds_Calculator_3-way'!O66/'True_Odds_Calculator_3-way'!B66-1)</f>
        <v>9.401775257524676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3.3458056450776485E-2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1.0414858894066978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16.049236589986617</v>
      </c>
      <c r="I66" s="6">
        <f>IF('Log_working_3-way'!$D66="","",'True_Odds_Calculator_3-way'!O67/'True_Odds_Calculator_3-way'!B67-1)</f>
        <v>9.0948575858382359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4.4235300564414493E-2</v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</v>
      </c>
      <c r="B2" s="4">
        <f>IF('True_Odds_Calculator_3-way'!B3="","",'True_Odds_Calculator_3-way'!B3)</f>
        <v>3.75</v>
      </c>
      <c r="C2" s="4">
        <f>IF('True_Odds_Calculator_3-way'!C3="","",'True_Odds_Calculator_3-way'!C3)</f>
        <v>3.74</v>
      </c>
      <c r="D2" s="9">
        <f>(K2/(AR2+K2-(AR2*K2)))</f>
        <v>0.48663016625542777</v>
      </c>
      <c r="E2" s="9">
        <f>(L2/(AR2+L2-(AR2*L2)))</f>
        <v>0.25633737973001919</v>
      </c>
      <c r="F2" s="9">
        <f>(M2/(AR2+M2-(AR2*M2)))</f>
        <v>0.25703245401455327</v>
      </c>
      <c r="G2" s="9">
        <f>AR2</f>
        <v>1.0549486434326578</v>
      </c>
      <c r="H2" s="9">
        <f>IF(A2="","",1/D2)</f>
        <v>2.0549486434326578</v>
      </c>
      <c r="I2" s="9">
        <f>IF(B2="","",1/E2)</f>
        <v>3.9011087694398081</v>
      </c>
      <c r="J2" s="9">
        <f>IF(C2="","",1/F2)</f>
        <v>3.8905592830054823</v>
      </c>
      <c r="K2" s="11">
        <f>1/A2</f>
        <v>0.5</v>
      </c>
      <c r="L2" s="11">
        <f>1/B2</f>
        <v>0.26666666666666666</v>
      </c>
      <c r="M2" s="11">
        <f>1/C2</f>
        <v>0.26737967914438499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-0.2686274509803922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0.2313725490196078</v>
      </c>
      <c r="Q2" s="11">
        <f>2*'OddsRatio_working_3-way'!K2*'OddsRatio_working_3-way'!L2*'OddsRatio_working_3-way'!M2</f>
        <v>7.1301247771835996E-2</v>
      </c>
      <c r="R2" s="11">
        <f>O2/N2</f>
        <v>0</v>
      </c>
      <c r="S2" s="11">
        <f>P2/N2</f>
        <v>-0.86131386861313841</v>
      </c>
      <c r="T2" s="11">
        <f>Q2/N2</f>
        <v>-0.26542800265427996</v>
      </c>
      <c r="U2" s="11">
        <f>'OddsRatio_working_3-way'!S2-'OddsRatio_working_3-way'!R2^2/3</f>
        <v>-0.86131386861313841</v>
      </c>
      <c r="V2" s="11">
        <f>'OddsRatio_working_3-way'!S2*'OddsRatio_working_3-way'!R2/3-2*'OddsRatio_working_3-way'!R2^3/27-'OddsRatio_working_3-way'!T2</f>
        <v>0.26542800265427996</v>
      </c>
      <c r="W2" s="11">
        <f>'OddsRatio_working_3-way'!V2^2+4*'OddsRatio_working_3-way'!U2^3/27</f>
        <v>-2.4211037284557799E-2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0.15383681441514435</v>
      </c>
      <c r="Y2" s="11">
        <f>IF('OddsRatio_working_3-way'!W2&gt;=0,IF('OddsRatio_working_3-way'!V2+SQRT('OddsRatio_working_3-way'!W2)&gt;0,0,PI()),ACOS('OddsRatio_working_3-way'!V2/(2*'OddsRatio_working_3-way'!X2)))</f>
        <v>0.53022484996518049</v>
      </c>
      <c r="Z2" s="11">
        <f>'OddsRatio_working_3-way'!X2^(1/3)*COS('OddsRatio_working_3-way'!Y2/3)</f>
        <v>0.52747432171632902</v>
      </c>
      <c r="AA2" s="11">
        <f>'OddsRatio_working_3-way'!X2^(1/3)*COS(('OddsRatio_working_3-way'!Y2+2*PI())/3)</f>
        <v>-0.34532513240243445</v>
      </c>
      <c r="AB2" s="11">
        <f>'OddsRatio_working_3-way'!X2^(1/3)*COS(('OddsRatio_working_3-way'!Y2+4*PI())/3)</f>
        <v>-0.18214918931389473</v>
      </c>
      <c r="AC2" s="11">
        <f>'OddsRatio_working_3-way'!X2^(1/3)*SIN('OddsRatio_working_3-way'!Y2/3)</f>
        <v>9.4209674667439638E-2</v>
      </c>
      <c r="AD2" s="11">
        <f>'OddsRatio_working_3-way'!X2^(1/3)*SIN(('OddsRatio_working_3-way'!Y2+2*PI())/3)</f>
        <v>0.40970132511658697</v>
      </c>
      <c r="AE2" s="11">
        <f>'OddsRatio_working_3-way'!X2^(1/3)*SIN(('OddsRatio_working_3-way'!Y2+4*PI())/3)</f>
        <v>-0.50391099978402643</v>
      </c>
      <c r="AF2" s="11">
        <f>-'OddsRatio_working_3-way'!U2/(3*'OddsRatio_working_3-way'!X2^(1/3))*COS(('OddsRatio_working_3-way'!Y2)/3)</f>
        <v>0.52747432171632891</v>
      </c>
      <c r="AG2" s="11">
        <f>-'OddsRatio_working_3-way'!U2/(3*'OddsRatio_working_3-way'!X2^(1/3))*COS(('OddsRatio_working_3-way'!Y2+2*PI())/3)</f>
        <v>-0.3453251324024344</v>
      </c>
      <c r="AH2" s="11">
        <f>-'OddsRatio_working_3-way'!U2/(3*'OddsRatio_working_3-way'!X2^(1/3))*COS(('OddsRatio_working_3-way'!Y2+4*PI())/3)</f>
        <v>-0.1821491893138947</v>
      </c>
      <c r="AI2" s="11">
        <f>'OddsRatio_working_3-way'!U2/(3*'OddsRatio_working_3-way'!X2^(1/3))*SIN(('OddsRatio_working_3-way'!Y2)/3)</f>
        <v>-9.4209674667439611E-2</v>
      </c>
      <c r="AJ2" s="11">
        <f>'OddsRatio_working_3-way'!U2/(3*'OddsRatio_working_3-way'!X2^(1/3))*SIN(('OddsRatio_working_3-way'!Y2+2*PI())/3)</f>
        <v>-0.40970132511658691</v>
      </c>
      <c r="AK2" s="11">
        <f>'OddsRatio_working_3-way'!U2/(3*'OddsRatio_working_3-way'!X2^(1/3))*SIN(('OddsRatio_working_3-way'!Y2+4*PI())/3)</f>
        <v>0.50391099978402631</v>
      </c>
      <c r="AL2" s="11">
        <f>'OddsRatio_working_3-way'!Z2+'OddsRatio_working_3-way'!AF2</f>
        <v>1.0549486434326578</v>
      </c>
      <c r="AM2" s="11">
        <f>'OddsRatio_working_3-way'!AA2+'OddsRatio_working_3-way'!AG2</f>
        <v>-0.69065026480486891</v>
      </c>
      <c r="AN2" s="11">
        <f>'OddsRatio_working_3-way'!AB2+'OddsRatio_working_3-way'!AH2</f>
        <v>-0.36429837862778947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1.0549486434326578</v>
      </c>
      <c r="AS2" s="11">
        <f>IF(('OddsRatio_working_3-way'!X2=0),IF(Q2&gt;0,-Q2^(1/3),(-Q2)^(1/3)),'OddsRatio_working_3-way'!AM2-'OddsRatio_working_3-way'!R2/3)</f>
        <v>-0.69065026480486891</v>
      </c>
      <c r="AT2" s="11">
        <f>IF(('OddsRatio_working_3-way'!X2=0),IF(Q2&gt;0,-Q2^(1/3),(-Q2)^(1/3)),'OddsRatio_working_3-way'!AN2-'OddsRatio_working_3-way'!R2/3)</f>
        <v>-0.36429837862778947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2.31</v>
      </c>
      <c r="B3" s="4">
        <f>IF('True_Odds_Calculator_3-way'!B4="","",'True_Odds_Calculator_3-way'!B4)</f>
        <v>3.2</v>
      </c>
      <c r="C3" s="4">
        <f>IF('True_Odds_Calculator_3-way'!C4="","",'True_Odds_Calculator_3-way'!C4)</f>
        <v>3.54</v>
      </c>
      <c r="D3" s="9">
        <f t="shared" ref="D3" si="0">(K3/(AR3+K3-(AR3*K3)))</f>
        <v>0.42253809484961746</v>
      </c>
      <c r="E3" s="9">
        <f t="shared" ref="E3" si="1">(L3/(AR3+L3-(AR3*L3)))</f>
        <v>0.30347740154175129</v>
      </c>
      <c r="F3" s="9">
        <f t="shared" ref="F3" si="2">(M3/(AR3+M3-(AR3*M3)))</f>
        <v>0.27398450360863114</v>
      </c>
      <c r="G3" s="9">
        <f t="shared" ref="G3" si="3">AR3</f>
        <v>1.0432446683310257</v>
      </c>
      <c r="H3" s="9">
        <f t="shared" ref="H3" si="4">IF(A3="","",1/D3)</f>
        <v>2.3666505155136437</v>
      </c>
      <c r="I3" s="9">
        <f t="shared" ref="I3" si="5">IF(B3="","",1/E3)</f>
        <v>3.2951382703282563</v>
      </c>
      <c r="J3" s="9">
        <f t="shared" ref="J3" si="6">IF(C3="","",1/F3)</f>
        <v>3.6498414575608051</v>
      </c>
      <c r="K3" s="11">
        <f t="shared" ref="K3" si="7">1/A3</f>
        <v>0.4329004329004329</v>
      </c>
      <c r="L3" s="11">
        <f t="shared" ref="L3" si="8">1/B3</f>
        <v>0.3125</v>
      </c>
      <c r="M3" s="11">
        <f t="shared" ref="M3" si="9">1/C3</f>
        <v>0.2824858757062147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-0.27974509012644599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0.23120123755716976</v>
      </c>
      <c r="Q3" s="11">
        <f>2*'OddsRatio_working_3-way'!K3*'OddsRatio_working_3-way'!L3*'OddsRatio_working_3-way'!M3</f>
        <v>7.6430161175923883E-2</v>
      </c>
      <c r="R3" s="11">
        <f t="shared" ref="R3" si="10">O3/N3</f>
        <v>0</v>
      </c>
      <c r="S3" s="11">
        <f t="shared" ref="S3" si="11">P3/N3</f>
        <v>-0.82647111859109235</v>
      </c>
      <c r="T3" s="11">
        <f t="shared" ref="T3" si="12">Q3/N3</f>
        <v>-0.27321359292267511</v>
      </c>
      <c r="U3" s="11">
        <f>'OddsRatio_working_3-way'!S3-'OddsRatio_working_3-way'!R3^2/3</f>
        <v>-0.82647111859109235</v>
      </c>
      <c r="V3" s="11">
        <f>'OddsRatio_working_3-way'!S3*'OddsRatio_working_3-way'!R3/3-2*'OddsRatio_working_3-way'!R3^3/27-'OddsRatio_working_3-way'!T3</f>
        <v>0.27321359292267511</v>
      </c>
      <c r="W3" s="11">
        <f>'OddsRatio_working_3-way'!V3^2+4*'OddsRatio_working_3-way'!U3^3/27</f>
        <v>-8.9876400240593013E-3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0.14459711907726286</v>
      </c>
      <c r="Y3" s="11">
        <f>IF('OddsRatio_working_3-way'!W3&gt;=0,IF('OddsRatio_working_3-way'!V3+SQRT('OddsRatio_working_3-way'!W3)&gt;0,0,PI()),ACOS('OddsRatio_working_3-way'!V3/(2*'OddsRatio_working_3-way'!X3)))</f>
        <v>0.33399334049277929</v>
      </c>
      <c r="Z3" s="11">
        <f>'OddsRatio_working_3-way'!X3^(1/3)*COS('OddsRatio_working_3-way'!Y3/3)</f>
        <v>0.52162233416551285</v>
      </c>
      <c r="AA3" s="11">
        <f>'OddsRatio_working_3-way'!X3^(1/3)*COS(('OddsRatio_working_3-way'!Y3+2*PI())/3)</f>
        <v>-0.31131250392213805</v>
      </c>
      <c r="AB3" s="11">
        <f>'OddsRatio_working_3-way'!X3^(1/3)*COS(('OddsRatio_working_3-way'!Y3+4*PI())/3)</f>
        <v>-0.21030983024337488</v>
      </c>
      <c r="AC3" s="11">
        <f>'OddsRatio_working_3-way'!X3^(1/3)*SIN('OddsRatio_working_3-way'!Y3/3)</f>
        <v>5.8313920837305862E-2</v>
      </c>
      <c r="AD3" s="11">
        <f>'OddsRatio_working_3-way'!X3^(1/3)*SIN(('OddsRatio_working_3-way'!Y3+2*PI())/3)</f>
        <v>0.42258123215001669</v>
      </c>
      <c r="AE3" s="11">
        <f>'OddsRatio_working_3-way'!X3^(1/3)*SIN(('OddsRatio_working_3-way'!Y3+4*PI())/3)</f>
        <v>-0.48089515298732255</v>
      </c>
      <c r="AF3" s="11">
        <f>-'OddsRatio_working_3-way'!U3/(3*'OddsRatio_working_3-way'!X3^(1/3))*COS(('OddsRatio_working_3-way'!Y3)/3)</f>
        <v>0.52162233416551274</v>
      </c>
      <c r="AG3" s="11">
        <f>-'OddsRatio_working_3-way'!U3/(3*'OddsRatio_working_3-way'!X3^(1/3))*COS(('OddsRatio_working_3-way'!Y3+2*PI())/3)</f>
        <v>-0.311312503922138</v>
      </c>
      <c r="AH3" s="11">
        <f>-'OddsRatio_working_3-way'!U3/(3*'OddsRatio_working_3-way'!X3^(1/3))*COS(('OddsRatio_working_3-way'!Y3+4*PI())/3)</f>
        <v>-0.21030983024337485</v>
      </c>
      <c r="AI3" s="11">
        <f>'OddsRatio_working_3-way'!U3/(3*'OddsRatio_working_3-way'!X3^(1/3))*SIN(('OddsRatio_working_3-way'!Y3)/3)</f>
        <v>-5.8313920837305848E-2</v>
      </c>
      <c r="AJ3" s="11">
        <f>'OddsRatio_working_3-way'!U3/(3*'OddsRatio_working_3-way'!X3^(1/3))*SIN(('OddsRatio_working_3-way'!Y3+2*PI())/3)</f>
        <v>-0.42258123215001658</v>
      </c>
      <c r="AK3" s="11">
        <f>'OddsRatio_working_3-way'!U3/(3*'OddsRatio_working_3-way'!X3^(1/3))*SIN(('OddsRatio_working_3-way'!Y3+4*PI())/3)</f>
        <v>0.48089515298732244</v>
      </c>
      <c r="AL3" s="11">
        <f>'OddsRatio_working_3-way'!Z3+'OddsRatio_working_3-way'!AF3</f>
        <v>1.0432446683310257</v>
      </c>
      <c r="AM3" s="11">
        <f>'OddsRatio_working_3-way'!AA3+'OddsRatio_working_3-way'!AG3</f>
        <v>-0.6226250078442761</v>
      </c>
      <c r="AN3" s="11">
        <f>'OddsRatio_working_3-way'!AB3+'OddsRatio_working_3-way'!AH3</f>
        <v>-0.4206196604867497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1.0432446683310257</v>
      </c>
      <c r="AS3" s="11">
        <f>IF(('OddsRatio_working_3-way'!X3=0),IF(Q3&gt;0,-Q3^(1/3),(-Q3)^(1/3)),'OddsRatio_working_3-way'!AM3-'OddsRatio_working_3-way'!R3/3)</f>
        <v>-0.6226250078442761</v>
      </c>
      <c r="AT3" s="11">
        <f>IF(('OddsRatio_working_3-way'!X3=0),IF(Q3&gt;0,-Q3^(1/3),(-Q3)^(1/3)),'OddsRatio_working_3-way'!AN3-'OddsRatio_working_3-way'!R3/3)</f>
        <v>-0.4206196604867497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3.07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2.44</v>
      </c>
      <c r="D4" s="9">
        <f t="shared" ref="D4:D67" si="13">(K4/(AR4+K4-(AR4*K4)))</f>
        <v>0.31655109129892961</v>
      </c>
      <c r="E4" s="9">
        <f t="shared" ref="E4:E67" si="14">(L4/(AR4+L4-(AR4*L4)))</f>
        <v>0.28376006373279716</v>
      </c>
      <c r="F4" s="9">
        <f t="shared" ref="F4:F67" si="15">(M4/(AR4+M4-(AR4*M4)))</f>
        <v>0.39968884496827323</v>
      </c>
      <c r="G4" s="9">
        <f t="shared" ref="G4:G67" si="16">AR4</f>
        <v>1.0430182172907574</v>
      </c>
      <c r="H4" s="9">
        <f t="shared" ref="H4:H67" si="17">IF(A4="","",1/D4)</f>
        <v>3.1590477097918677</v>
      </c>
      <c r="I4" s="9">
        <f t="shared" ref="I4:I67" si="18">IF(B4="","",1/E4)</f>
        <v>3.5241040858436326</v>
      </c>
      <c r="J4" s="9">
        <f t="shared" ref="J4:J67" si="19">IF(C4="","",1/F4)</f>
        <v>2.5019462328986908</v>
      </c>
      <c r="K4" s="11">
        <f t="shared" ref="K4:K67" si="20">1/A4</f>
        <v>0.32573289902280134</v>
      </c>
      <c r="L4" s="11">
        <f t="shared" ref="L4:L67" si="21">1/B4</f>
        <v>0.29239766081871343</v>
      </c>
      <c r="M4" s="11">
        <f t="shared" ref="M4:M67" si="22">1/C4</f>
        <v>0.4098360655737705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-0.28157487219410193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0.231473024063514</v>
      </c>
      <c r="Q4" s="11">
        <f>2*'OddsRatio_working_3-way'!K4*'OddsRatio_working_3-way'!L4*'OddsRatio_working_3-way'!M4</f>
        <v>7.8068473545873193E-2</v>
      </c>
      <c r="R4" s="11">
        <f t="shared" ref="R4:R67" si="23">O4/N4</f>
        <v>0</v>
      </c>
      <c r="S4" s="11">
        <f t="shared" ref="S4:S67" si="24">P4/N4</f>
        <v>-0.82206562773097691</v>
      </c>
      <c r="T4" s="11">
        <f t="shared" ref="T4:T67" si="25">Q4/N4</f>
        <v>-0.27725653549105461</v>
      </c>
      <c r="U4" s="11">
        <f>'OddsRatio_working_3-way'!S4-'OddsRatio_working_3-way'!R4^2/3</f>
        <v>-0.82206562773097691</v>
      </c>
      <c r="V4" s="11">
        <f>'OddsRatio_working_3-way'!S4*'OddsRatio_working_3-way'!R4/3-2*'OddsRatio_working_3-way'!R4^3/27-'OddsRatio_working_3-way'!T4</f>
        <v>0.27725653549105461</v>
      </c>
      <c r="W4" s="11">
        <f>'OddsRatio_working_3-way'!V4^2+4*'OddsRatio_working_3-way'!U4^3/27</f>
        <v>-5.4318193711530571E-3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0.14344250228197314</v>
      </c>
      <c r="Y4" s="11">
        <f>IF('OddsRatio_working_3-way'!W4&gt;=0,IF('OddsRatio_working_3-way'!V4+SQRT('OddsRatio_working_3-way'!W4)&gt;0,0,PI()),ACOS('OddsRatio_working_3-way'!V4/(2*'OddsRatio_working_3-way'!X4)))</f>
        <v>0.25981360619329297</v>
      </c>
      <c r="Z4" s="11">
        <f>'OddsRatio_working_3-way'!X4^(1/3)*COS('OddsRatio_working_3-way'!Y4/3)</f>
        <v>0.52150910864537869</v>
      </c>
      <c r="AA4" s="11">
        <f>'OddsRatio_working_3-way'!X4^(1/3)*COS(('OddsRatio_working_3-way'!Y4+2*PI())/3)</f>
        <v>-0.29996672249369455</v>
      </c>
      <c r="AB4" s="11">
        <f>'OddsRatio_working_3-way'!X4^(1/3)*COS(('OddsRatio_working_3-way'!Y4+4*PI())/3)</f>
        <v>-0.2215423861516842</v>
      </c>
      <c r="AC4" s="11">
        <f>'OddsRatio_working_3-way'!X4^(1/3)*SIN('OddsRatio_working_3-way'!Y4/3)</f>
        <v>4.5278311698077424E-2</v>
      </c>
      <c r="AD4" s="11">
        <f>'OddsRatio_working_3-way'!X4^(1/3)*SIN(('OddsRatio_working_3-way'!Y4+2*PI())/3)</f>
        <v>0.42900098054283797</v>
      </c>
      <c r="AE4" s="11">
        <f>'OddsRatio_working_3-way'!X4^(1/3)*SIN(('OddsRatio_working_3-way'!Y4+4*PI())/3)</f>
        <v>-0.47427929224091542</v>
      </c>
      <c r="AF4" s="11">
        <f>-'OddsRatio_working_3-way'!U4/(3*'OddsRatio_working_3-way'!X4^(1/3))*COS(('OddsRatio_working_3-way'!Y4)/3)</f>
        <v>0.5215091086453788</v>
      </c>
      <c r="AG4" s="11">
        <f>-'OddsRatio_working_3-way'!U4/(3*'OddsRatio_working_3-way'!X4^(1/3))*COS(('OddsRatio_working_3-way'!Y4+2*PI())/3)</f>
        <v>-0.2999667224936946</v>
      </c>
      <c r="AH4" s="11">
        <f>-'OddsRatio_working_3-way'!U4/(3*'OddsRatio_working_3-way'!X4^(1/3))*COS(('OddsRatio_working_3-way'!Y4+4*PI())/3)</f>
        <v>-0.22154238615168426</v>
      </c>
      <c r="AI4" s="11">
        <f>'OddsRatio_working_3-way'!U4/(3*'OddsRatio_working_3-way'!X4^(1/3))*SIN(('OddsRatio_working_3-way'!Y4)/3)</f>
        <v>-4.5278311698077438E-2</v>
      </c>
      <c r="AJ4" s="11">
        <f>'OddsRatio_working_3-way'!U4/(3*'OddsRatio_working_3-way'!X4^(1/3))*SIN(('OddsRatio_working_3-way'!Y4+2*PI())/3)</f>
        <v>-0.42900098054283803</v>
      </c>
      <c r="AK4" s="11">
        <f>'OddsRatio_working_3-way'!U4/(3*'OddsRatio_working_3-way'!X4^(1/3))*SIN(('OddsRatio_working_3-way'!Y4+4*PI())/3)</f>
        <v>0.47427929224091547</v>
      </c>
      <c r="AL4" s="11">
        <f>'OddsRatio_working_3-way'!Z4+'OddsRatio_working_3-way'!AF4</f>
        <v>1.0430182172907574</v>
      </c>
      <c r="AM4" s="11">
        <f>'OddsRatio_working_3-way'!AA4+'OddsRatio_working_3-way'!AG4</f>
        <v>-0.59993344498738921</v>
      </c>
      <c r="AN4" s="11">
        <f>'OddsRatio_working_3-way'!AB4+'OddsRatio_working_3-way'!AH4</f>
        <v>-0.44308477230336846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1.0430182172907574</v>
      </c>
      <c r="AS4" s="11">
        <f>IF(('OddsRatio_working_3-way'!X4=0),IF(Q4&gt;0,-Q4^(1/3),(-Q4)^(1/3)),'OddsRatio_working_3-way'!AM4-'OddsRatio_working_3-way'!R4/3)</f>
        <v>-0.59993344498738921</v>
      </c>
      <c r="AT4" s="11">
        <f>IF(('OddsRatio_working_3-way'!X4=0),IF(Q4&gt;0,-Q4^(1/3),(-Q4)^(1/3)),'OddsRatio_working_3-way'!AN4-'OddsRatio_working_3-way'!R4/3)</f>
        <v>-0.44308477230336846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2.65</v>
      </c>
      <c r="B5" s="4">
        <f>IF('True_Odds_Calculator_3-way'!B6="","",'True_Odds_Calculator_3-way'!B6)</f>
        <v>3.24</v>
      </c>
      <c r="C5" s="4">
        <f>IF('True_Odds_Calculator_3-way'!C6="","",'True_Odds_Calculator_3-way'!C6)</f>
        <v>2.93</v>
      </c>
      <c r="D5" s="9">
        <f t="shared" si="13"/>
        <v>0.36781748399171477</v>
      </c>
      <c r="E5" s="9">
        <f t="shared" si="14"/>
        <v>0.30000125717664139</v>
      </c>
      <c r="F5" s="9">
        <f t="shared" si="15"/>
        <v>0.33218125883164401</v>
      </c>
      <c r="G5" s="9">
        <f t="shared" si="16"/>
        <v>1.0416604306975539</v>
      </c>
      <c r="H5" s="9">
        <f t="shared" si="17"/>
        <v>2.7187397106509636</v>
      </c>
      <c r="I5" s="9">
        <f t="shared" si="18"/>
        <v>3.333319364762521</v>
      </c>
      <c r="J5" s="9">
        <f t="shared" si="19"/>
        <v>3.0104046312462787</v>
      </c>
      <c r="K5" s="11">
        <f t="shared" si="20"/>
        <v>0.37735849056603776</v>
      </c>
      <c r="L5" s="11">
        <f t="shared" si="21"/>
        <v>0.30864197530864196</v>
      </c>
      <c r="M5" s="11">
        <f t="shared" si="22"/>
        <v>0.34129692832764502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-0.28355072826706562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0.23134732388386842</v>
      </c>
      <c r="Q5" s="11">
        <f>2*'OddsRatio_working_3-way'!K5*'OddsRatio_working_3-way'!L5*'OddsRatio_working_3-way'!M5</f>
        <v>7.9500798585521781E-2</v>
      </c>
      <c r="R5" s="11">
        <f t="shared" si="23"/>
        <v>0</v>
      </c>
      <c r="S5" s="11">
        <f t="shared" si="24"/>
        <v>-0.81589395060897596</v>
      </c>
      <c r="T5" s="11">
        <f t="shared" si="25"/>
        <v>-0.2803759280443216</v>
      </c>
      <c r="U5" s="11">
        <f>'OddsRatio_working_3-way'!S5-'OddsRatio_working_3-way'!R5^2/3</f>
        <v>-0.81589395060897596</v>
      </c>
      <c r="V5" s="11">
        <f>'OddsRatio_working_3-way'!S5*'OddsRatio_working_3-way'!R5/3-2*'OddsRatio_working_3-way'!R5^3/27-'OddsRatio_working_3-way'!T5</f>
        <v>0.2803759280443216</v>
      </c>
      <c r="W5" s="11">
        <f>'OddsRatio_working_3-way'!V5^2+4*'OddsRatio_working_3-way'!U5^3/27</f>
        <v>-1.852551219247614E-3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0.14183019093793309</v>
      </c>
      <c r="Y5" s="11">
        <f>IF('OddsRatio_working_3-way'!W5&gt;=0,IF('OddsRatio_working_3-way'!V5+SQRT('OddsRatio_working_3-way'!W5)&gt;0,0,PI()),ACOS('OddsRatio_working_3-way'!V5/(2*'OddsRatio_working_3-way'!X5)))</f>
        <v>0.15232359501609061</v>
      </c>
      <c r="Z5" s="11">
        <f>'OddsRatio_working_3-way'!X5^(1/3)*COS('OddsRatio_working_3-way'!Y5/3)</f>
        <v>0.52083021534877705</v>
      </c>
      <c r="AA5" s="11">
        <f>'OddsRatio_working_3-way'!X5^(1/3)*COS(('OddsRatio_working_3-way'!Y5+2*PI())/3)</f>
        <v>-0.28333677290739501</v>
      </c>
      <c r="AB5" s="11">
        <f>'OddsRatio_working_3-way'!X5^(1/3)*COS(('OddsRatio_working_3-way'!Y5+4*PI())/3)</f>
        <v>-0.23749344244138207</v>
      </c>
      <c r="AC5" s="11">
        <f>'OddsRatio_working_3-way'!X5^(1/3)*SIN('OddsRatio_working_3-way'!Y5/3)</f>
        <v>2.6467659185101567E-2</v>
      </c>
      <c r="AD5" s="11">
        <f>'OddsRatio_working_3-way'!X5^(1/3)*SIN(('OddsRatio_working_3-way'!Y5+2*PI())/3)</f>
        <v>0.43781836795800994</v>
      </c>
      <c r="AE5" s="11">
        <f>'OddsRatio_working_3-way'!X5^(1/3)*SIN(('OddsRatio_working_3-way'!Y5+4*PI())/3)</f>
        <v>-0.46428602714311146</v>
      </c>
      <c r="AF5" s="11">
        <f>-'OddsRatio_working_3-way'!U5/(3*'OddsRatio_working_3-way'!X5^(1/3))*COS(('OddsRatio_working_3-way'!Y5)/3)</f>
        <v>0.52083021534877683</v>
      </c>
      <c r="AG5" s="11">
        <f>-'OddsRatio_working_3-way'!U5/(3*'OddsRatio_working_3-way'!X5^(1/3))*COS(('OddsRatio_working_3-way'!Y5+2*PI())/3)</f>
        <v>-0.2833367729073949</v>
      </c>
      <c r="AH5" s="11">
        <f>-'OddsRatio_working_3-way'!U5/(3*'OddsRatio_working_3-way'!X5^(1/3))*COS(('OddsRatio_working_3-way'!Y5+4*PI())/3)</f>
        <v>-0.23749344244138196</v>
      </c>
      <c r="AI5" s="11">
        <f>'OddsRatio_working_3-way'!U5/(3*'OddsRatio_working_3-way'!X5^(1/3))*SIN(('OddsRatio_working_3-way'!Y5)/3)</f>
        <v>-2.6467659185101553E-2</v>
      </c>
      <c r="AJ5" s="11">
        <f>'OddsRatio_working_3-way'!U5/(3*'OddsRatio_working_3-way'!X5^(1/3))*SIN(('OddsRatio_working_3-way'!Y5+2*PI())/3)</f>
        <v>-0.43781836795800971</v>
      </c>
      <c r="AK5" s="11">
        <f>'OddsRatio_working_3-way'!U5/(3*'OddsRatio_working_3-way'!X5^(1/3))*SIN(('OddsRatio_working_3-way'!Y5+4*PI())/3)</f>
        <v>0.46428602714311129</v>
      </c>
      <c r="AL5" s="11">
        <f>'OddsRatio_working_3-way'!Z5+'OddsRatio_working_3-way'!AF5</f>
        <v>1.0416604306975539</v>
      </c>
      <c r="AM5" s="11">
        <f>'OddsRatio_working_3-way'!AA5+'OddsRatio_working_3-way'!AG5</f>
        <v>-0.5666735458147899</v>
      </c>
      <c r="AN5" s="11">
        <f>'OddsRatio_working_3-way'!AB5+'OddsRatio_working_3-way'!AH5</f>
        <v>-0.47498688488276403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1.0416604306975539</v>
      </c>
      <c r="AS5" s="11">
        <f>IF(('OddsRatio_working_3-way'!X5=0),IF(Q5&gt;0,-Q5^(1/3),(-Q5)^(1/3)),'OddsRatio_working_3-way'!AM5-'OddsRatio_working_3-way'!R5/3)</f>
        <v>-0.5666735458147899</v>
      </c>
      <c r="AT5" s="11">
        <f>IF(('OddsRatio_working_3-way'!X5=0),IF(Q5&gt;0,-Q5^(1/3),(-Q5)^(1/3)),'OddsRatio_working_3-way'!AN5-'OddsRatio_working_3-way'!R5/3)</f>
        <v>-0.47498688488276403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2.85</v>
      </c>
      <c r="B6" s="4">
        <f>IF('True_Odds_Calculator_3-way'!B7="","",'True_Odds_Calculator_3-way'!B7)</f>
        <v>3.3</v>
      </c>
      <c r="C6" s="4">
        <f>IF('True_Odds_Calculator_3-way'!C7="","",'True_Odds_Calculator_3-way'!C7)</f>
        <v>2.67</v>
      </c>
      <c r="D6" s="9">
        <f t="shared" si="13"/>
        <v>0.34125296008760431</v>
      </c>
      <c r="E6" s="9">
        <f t="shared" si="14"/>
        <v>0.29412380651501535</v>
      </c>
      <c r="F6" s="9">
        <f t="shared" si="15"/>
        <v>0.36462323339738056</v>
      </c>
      <c r="G6" s="9">
        <f t="shared" si="16"/>
        <v>1.043447303555453</v>
      </c>
      <c r="H6" s="9">
        <f t="shared" si="17"/>
        <v>2.9303775115775883</v>
      </c>
      <c r="I6" s="9">
        <f t="shared" si="18"/>
        <v>3.3999287981775419</v>
      </c>
      <c r="J6" s="9">
        <f t="shared" si="19"/>
        <v>2.7425569969376062</v>
      </c>
      <c r="K6" s="11">
        <f t="shared" si="20"/>
        <v>0.35087719298245612</v>
      </c>
      <c r="L6" s="11">
        <f t="shared" si="21"/>
        <v>0.30303030303030304</v>
      </c>
      <c r="M6" s="11">
        <f t="shared" si="22"/>
        <v>0.37453183520599254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-0.28297363542780474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0.23176770663464924</v>
      </c>
      <c r="Q6" s="11">
        <f>2*'OddsRatio_working_3-way'!K6*'OddsRatio_working_3-way'!L6*'OddsRatio_working_3-way'!M6</f>
        <v>7.9645260011906971E-2</v>
      </c>
      <c r="R6" s="11">
        <f t="shared" si="23"/>
        <v>0</v>
      </c>
      <c r="S6" s="11">
        <f t="shared" si="24"/>
        <v>-0.81904346418795715</v>
      </c>
      <c r="T6" s="11">
        <f t="shared" si="25"/>
        <v>-0.28145823511613655</v>
      </c>
      <c r="U6" s="11">
        <f>'OddsRatio_working_3-way'!S6-'OddsRatio_working_3-way'!R6^2/3</f>
        <v>-0.81904346418795715</v>
      </c>
      <c r="V6" s="11">
        <f>'OddsRatio_working_3-way'!S6*'OddsRatio_working_3-way'!R6/3-2*'OddsRatio_working_3-way'!R6^3/27-'OddsRatio_working_3-way'!T6</f>
        <v>0.28145823511613655</v>
      </c>
      <c r="W6" s="11">
        <f>'OddsRatio_working_3-way'!V6^2+4*'OddsRatio_working_3-way'!U6^3/27</f>
        <v>-2.1798879428241713E-3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0.14265222225531099</v>
      </c>
      <c r="Y6" s="11">
        <f>IF('OddsRatio_working_3-way'!W6&gt;=0,IF('OddsRatio_working_3-way'!V6+SQRT('OddsRatio_working_3-way'!W6)&gt;0,0,PI()),ACOS('OddsRatio_working_3-way'!V6/(2*'OddsRatio_working_3-way'!X6)))</f>
        <v>0.16438655642931699</v>
      </c>
      <c r="Z6" s="11">
        <f>'OddsRatio_working_3-way'!X6^(1/3)*COS('OddsRatio_working_3-way'!Y6/3)</f>
        <v>0.5217236517777265</v>
      </c>
      <c r="AA6" s="11">
        <f>'OddsRatio_working_3-way'!X6^(1/3)*COS(('OddsRatio_working_3-way'!Y6+2*PI())/3)</f>
        <v>-0.2856446713424115</v>
      </c>
      <c r="AB6" s="11">
        <f>'OddsRatio_working_3-way'!X6^(1/3)*COS(('OddsRatio_working_3-way'!Y6+4*PI())/3)</f>
        <v>-0.23607898043531517</v>
      </c>
      <c r="AC6" s="11">
        <f>'OddsRatio_working_3-way'!X6^(1/3)*SIN('OddsRatio_working_3-way'!Y6/3)</f>
        <v>2.8616764987781988E-2</v>
      </c>
      <c r="AD6" s="11">
        <f>'OddsRatio_working_3-way'!X6^(1/3)*SIN(('OddsRatio_working_3-way'!Y6+2*PI())/3)</f>
        <v>0.43751755370080653</v>
      </c>
      <c r="AE6" s="11">
        <f>'OddsRatio_working_3-way'!X6^(1/3)*SIN(('OddsRatio_working_3-way'!Y6+4*PI())/3)</f>
        <v>-0.46613431868858834</v>
      </c>
      <c r="AF6" s="11">
        <f>-'OddsRatio_working_3-way'!U6/(3*'OddsRatio_working_3-way'!X6^(1/3))*COS(('OddsRatio_working_3-way'!Y6)/3)</f>
        <v>0.5217236517777265</v>
      </c>
      <c r="AG6" s="11">
        <f>-'OddsRatio_working_3-way'!U6/(3*'OddsRatio_working_3-way'!X6^(1/3))*COS(('OddsRatio_working_3-way'!Y6+2*PI())/3)</f>
        <v>-0.2856446713424115</v>
      </c>
      <c r="AH6" s="11">
        <f>-'OddsRatio_working_3-way'!U6/(3*'OddsRatio_working_3-way'!X6^(1/3))*COS(('OddsRatio_working_3-way'!Y6+4*PI())/3)</f>
        <v>-0.23607898043531517</v>
      </c>
      <c r="AI6" s="11">
        <f>'OddsRatio_working_3-way'!U6/(3*'OddsRatio_working_3-way'!X6^(1/3))*SIN(('OddsRatio_working_3-way'!Y6)/3)</f>
        <v>-2.8616764987781988E-2</v>
      </c>
      <c r="AJ6" s="11">
        <f>'OddsRatio_working_3-way'!U6/(3*'OddsRatio_working_3-way'!X6^(1/3))*SIN(('OddsRatio_working_3-way'!Y6+2*PI())/3)</f>
        <v>-0.43751755370080653</v>
      </c>
      <c r="AK6" s="11">
        <f>'OddsRatio_working_3-way'!U6/(3*'OddsRatio_working_3-way'!X6^(1/3))*SIN(('OddsRatio_working_3-way'!Y6+4*PI())/3)</f>
        <v>0.46613431868858834</v>
      </c>
      <c r="AL6" s="11">
        <f>'OddsRatio_working_3-way'!Z6+'OddsRatio_working_3-way'!AF6</f>
        <v>1.043447303555453</v>
      </c>
      <c r="AM6" s="11">
        <f>'OddsRatio_working_3-way'!AA6+'OddsRatio_working_3-way'!AG6</f>
        <v>-0.57128934268482301</v>
      </c>
      <c r="AN6" s="11">
        <f>'OddsRatio_working_3-way'!AB6+'OddsRatio_working_3-way'!AH6</f>
        <v>-0.47215796087063033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1.043447303555453</v>
      </c>
      <c r="AS6" s="11">
        <f>IF(('OddsRatio_working_3-way'!X6=0),IF(Q6&gt;0,-Q6^(1/3),(-Q6)^(1/3)),'OddsRatio_working_3-way'!AM6-'OddsRatio_working_3-way'!R6/3)</f>
        <v>-0.57128934268482301</v>
      </c>
      <c r="AT6" s="11">
        <f>IF(('OddsRatio_working_3-way'!X6=0),IF(Q6&gt;0,-Q6^(1/3),(-Q6)^(1/3)),'OddsRatio_working_3-way'!AN6-'OddsRatio_working_3-way'!R6/3)</f>
        <v>-0.47215796087063033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1.88</v>
      </c>
      <c r="B7" s="4">
        <f>IF('True_Odds_Calculator_3-way'!B8="","",'True_Odds_Calculator_3-way'!B8)</f>
        <v>3.63</v>
      </c>
      <c r="C7" s="4">
        <f>IF('True_Odds_Calculator_3-way'!C8="","",'True_Odds_Calculator_3-way'!C8)</f>
        <v>4.5</v>
      </c>
      <c r="D7" s="9">
        <f t="shared" si="13"/>
        <v>0.51995181039239202</v>
      </c>
      <c r="E7" s="9">
        <f t="shared" si="14"/>
        <v>0.2660088140346859</v>
      </c>
      <c r="F7" s="9">
        <f t="shared" si="15"/>
        <v>0.21403937557292216</v>
      </c>
      <c r="G7" s="9">
        <f t="shared" si="16"/>
        <v>1.0491535859075141</v>
      </c>
      <c r="H7" s="9">
        <f t="shared" si="17"/>
        <v>1.9232551555986122</v>
      </c>
      <c r="I7" s="9">
        <f t="shared" si="18"/>
        <v>3.7592739309367627</v>
      </c>
      <c r="J7" s="9">
        <f t="shared" si="19"/>
        <v>4.6720375506763006</v>
      </c>
      <c r="K7" s="11">
        <f t="shared" si="20"/>
        <v>0.53191489361702127</v>
      </c>
      <c r="L7" s="11">
        <f t="shared" si="21"/>
        <v>0.27548209366391185</v>
      </c>
      <c r="M7" s="11">
        <f t="shared" si="22"/>
        <v>0.22222222222222221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-0.26377247653843405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0.22826589557730759</v>
      </c>
      <c r="Q7" s="11">
        <f>2*'OddsRatio_working_3-way'!K7*'OddsRatio_working_3-way'!L7*'OddsRatio_working_3-way'!M7</f>
        <v>6.5125790464281755E-2</v>
      </c>
      <c r="R7" s="11">
        <f t="shared" si="23"/>
        <v>0</v>
      </c>
      <c r="S7" s="11">
        <f t="shared" si="24"/>
        <v>-0.8653893634882226</v>
      </c>
      <c r="T7" s="11">
        <f t="shared" si="25"/>
        <v>-0.24690138758579816</v>
      </c>
      <c r="U7" s="11">
        <f>'OddsRatio_working_3-way'!S7-'OddsRatio_working_3-way'!R7^2/3</f>
        <v>-0.8653893634882226</v>
      </c>
      <c r="V7" s="11">
        <f>'OddsRatio_working_3-way'!S7*'OddsRatio_working_3-way'!R7/3-2*'OddsRatio_working_3-way'!R7^3/27-'OddsRatio_working_3-way'!T7</f>
        <v>0.24690138758579816</v>
      </c>
      <c r="W7" s="11">
        <f>'OddsRatio_working_3-way'!V7^2+4*'OddsRatio_working_3-way'!U7^3/27</f>
        <v>-3.5052891913265688E-2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0.15492997378255943</v>
      </c>
      <c r="Y7" s="11">
        <f>IF('OddsRatio_working_3-way'!W7&gt;=0,IF('OddsRatio_working_3-way'!V7+SQRT('OddsRatio_working_3-way'!W7)&gt;0,0,PI()),ACOS('OddsRatio_working_3-way'!V7/(2*'OddsRatio_working_3-way'!X7)))</f>
        <v>0.64878903175209479</v>
      </c>
      <c r="Z7" s="11">
        <f>'OddsRatio_working_3-way'!X7^(1/3)*COS('OddsRatio_working_3-way'!Y7/3)</f>
        <v>0.52457679295375714</v>
      </c>
      <c r="AA7" s="11">
        <f>'OddsRatio_working_3-way'!X7^(1/3)*COS(('OddsRatio_working_3-way'!Y7+2*PI())/3)</f>
        <v>-0.36209687353578857</v>
      </c>
      <c r="AB7" s="11">
        <f>'OddsRatio_working_3-way'!X7^(1/3)*COS(('OddsRatio_working_3-way'!Y7+4*PI())/3)</f>
        <v>-0.16247991941796872</v>
      </c>
      <c r="AC7" s="11">
        <f>'OddsRatio_working_3-way'!X7^(1/3)*SIN('OddsRatio_working_3-way'!Y7/3)</f>
        <v>0.11524890219473648</v>
      </c>
      <c r="AD7" s="11">
        <f>'OddsRatio_working_3-way'!X7^(1/3)*SIN(('OddsRatio_working_3-way'!Y7+2*PI())/3)</f>
        <v>0.39667237783635512</v>
      </c>
      <c r="AE7" s="11">
        <f>'OddsRatio_working_3-way'!X7^(1/3)*SIN(('OddsRatio_working_3-way'!Y7+4*PI())/3)</f>
        <v>-0.51192128003109161</v>
      </c>
      <c r="AF7" s="11">
        <f>-'OddsRatio_working_3-way'!U7/(3*'OddsRatio_working_3-way'!X7^(1/3))*COS(('OddsRatio_working_3-way'!Y7)/3)</f>
        <v>0.52457679295375703</v>
      </c>
      <c r="AG7" s="11">
        <f>-'OddsRatio_working_3-way'!U7/(3*'OddsRatio_working_3-way'!X7^(1/3))*COS(('OddsRatio_working_3-way'!Y7+2*PI())/3)</f>
        <v>-0.36209687353578845</v>
      </c>
      <c r="AH7" s="11">
        <f>-'OddsRatio_working_3-way'!U7/(3*'OddsRatio_working_3-way'!X7^(1/3))*COS(('OddsRatio_working_3-way'!Y7+4*PI())/3)</f>
        <v>-0.16247991941796866</v>
      </c>
      <c r="AI7" s="11">
        <f>'OddsRatio_working_3-way'!U7/(3*'OddsRatio_working_3-way'!X7^(1/3))*SIN(('OddsRatio_working_3-way'!Y7)/3)</f>
        <v>-0.11524890219473645</v>
      </c>
      <c r="AJ7" s="11">
        <f>'OddsRatio_working_3-way'!U7/(3*'OddsRatio_working_3-way'!X7^(1/3))*SIN(('OddsRatio_working_3-way'!Y7+2*PI())/3)</f>
        <v>-0.39667237783635501</v>
      </c>
      <c r="AK7" s="11">
        <f>'OddsRatio_working_3-way'!U7/(3*'OddsRatio_working_3-way'!X7^(1/3))*SIN(('OddsRatio_working_3-way'!Y7+4*PI())/3)</f>
        <v>0.5119212800310915</v>
      </c>
      <c r="AL7" s="11">
        <f>'OddsRatio_working_3-way'!Z7+'OddsRatio_working_3-way'!AF7</f>
        <v>1.0491535859075141</v>
      </c>
      <c r="AM7" s="11">
        <f>'OddsRatio_working_3-way'!AA7+'OddsRatio_working_3-way'!AG7</f>
        <v>-0.72419374707157702</v>
      </c>
      <c r="AN7" s="11">
        <f>'OddsRatio_working_3-way'!AB7+'OddsRatio_working_3-way'!AH7</f>
        <v>-0.32495983883593738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1.0491535859075141</v>
      </c>
      <c r="AS7" s="11">
        <f>IF(('OddsRatio_working_3-way'!X7=0),IF(Q7&gt;0,-Q7^(1/3),(-Q7)^(1/3)),'OddsRatio_working_3-way'!AM7-'OddsRatio_working_3-way'!R7/3)</f>
        <v>-0.72419374707157702</v>
      </c>
      <c r="AT7" s="11">
        <f>IF(('OddsRatio_working_3-way'!X7=0),IF(Q7&gt;0,-Q7^(1/3),(-Q7)^(1/3)),'OddsRatio_working_3-way'!AN7-'OddsRatio_working_3-way'!R7/3)</f>
        <v>-0.32495983883593738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1.91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4.57</v>
      </c>
      <c r="D8" s="9">
        <f t="shared" si="13"/>
        <v>0.51225684125836768</v>
      </c>
      <c r="E8" s="9">
        <f t="shared" si="14"/>
        <v>0.27656512085130613</v>
      </c>
      <c r="F8" s="9">
        <f t="shared" si="15"/>
        <v>0.21117803789032624</v>
      </c>
      <c r="G8" s="9">
        <f t="shared" si="16"/>
        <v>1.0463139775859807</v>
      </c>
      <c r="H8" s="9">
        <f t="shared" si="17"/>
        <v>1.9521457196032423</v>
      </c>
      <c r="I8" s="9">
        <f t="shared" si="18"/>
        <v>3.6157849439649516</v>
      </c>
      <c r="J8" s="9">
        <f t="shared" si="19"/>
        <v>4.7353408999819511</v>
      </c>
      <c r="K8" s="11">
        <f t="shared" si="20"/>
        <v>0.52356020942408377</v>
      </c>
      <c r="L8" s="11">
        <f t="shared" si="21"/>
        <v>0.2857142857142857</v>
      </c>
      <c r="M8" s="11">
        <f t="shared" si="22"/>
        <v>0.21881838074398249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-0.26584714791435149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0.22847453965489867</v>
      </c>
      <c r="Q8" s="11">
        <f>2*'OddsRatio_working_3-way'!K8*'OddsRatio_working_3-way'!L8*'OddsRatio_working_3-way'!M8</f>
        <v>6.5465484141804781E-2</v>
      </c>
      <c r="R8" s="11">
        <f t="shared" si="23"/>
        <v>0</v>
      </c>
      <c r="S8" s="11">
        <f t="shared" si="24"/>
        <v>-0.85942069135346444</v>
      </c>
      <c r="T8" s="11">
        <f t="shared" si="25"/>
        <v>-0.24625234709268323</v>
      </c>
      <c r="U8" s="11">
        <f>'OddsRatio_working_3-way'!S8-'OddsRatio_working_3-way'!R8^2/3</f>
        <v>-0.85942069135346444</v>
      </c>
      <c r="V8" s="11">
        <f>'OddsRatio_working_3-way'!S8*'OddsRatio_working_3-way'!R8/3-2*'OddsRatio_working_3-way'!R8^3/27-'OddsRatio_working_3-way'!T8</f>
        <v>0.24625234709268323</v>
      </c>
      <c r="W8" s="11">
        <f>'OddsRatio_working_3-way'!V8^2+4*'OddsRatio_working_3-way'!U8^3/27</f>
        <v>-3.3400003125389439E-2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0.15332989073729622</v>
      </c>
      <c r="Y8" s="11">
        <f>IF('OddsRatio_working_3-way'!W8&gt;=0,IF('OddsRatio_working_3-way'!V8+SQRT('OddsRatio_working_3-way'!W8)&gt;0,0,PI()),ACOS('OddsRatio_working_3-way'!V8/(2*'OddsRatio_working_3-way'!X8)))</f>
        <v>0.63845945351851319</v>
      </c>
      <c r="Z8" s="11">
        <f>'OddsRatio_working_3-way'!X8^(1/3)*COS('OddsRatio_working_3-way'!Y8/3)</f>
        <v>0.52315698879299033</v>
      </c>
      <c r="AA8" s="11">
        <f>'OddsRatio_working_3-way'!X8^(1/3)*COS(('OddsRatio_working_3-way'!Y8+2*PI())/3)</f>
        <v>-0.35948276726624462</v>
      </c>
      <c r="AB8" s="11">
        <f>'OddsRatio_working_3-way'!X8^(1/3)*COS(('OddsRatio_working_3-way'!Y8+4*PI())/3)</f>
        <v>-0.1636742215267461</v>
      </c>
      <c r="AC8" s="11">
        <f>'OddsRatio_working_3-way'!X8^(1/3)*SIN('OddsRatio_working_3-way'!Y8/3)</f>
        <v>0.11305011659232882</v>
      </c>
      <c r="AD8" s="11">
        <f>'OddsRatio_working_3-way'!X8^(1/3)*SIN(('OddsRatio_working_3-way'!Y8+2*PI())/3)</f>
        <v>0.39654218416593612</v>
      </c>
      <c r="AE8" s="11">
        <f>'OddsRatio_working_3-way'!X8^(1/3)*SIN(('OddsRatio_working_3-way'!Y8+4*PI())/3)</f>
        <v>-0.50959230075826478</v>
      </c>
      <c r="AF8" s="11">
        <f>-'OddsRatio_working_3-way'!U8/(3*'OddsRatio_working_3-way'!X8^(1/3))*COS(('OddsRatio_working_3-way'!Y8)/3)</f>
        <v>0.52315698879299033</v>
      </c>
      <c r="AG8" s="11">
        <f>-'OddsRatio_working_3-way'!U8/(3*'OddsRatio_working_3-way'!X8^(1/3))*COS(('OddsRatio_working_3-way'!Y8+2*PI())/3)</f>
        <v>-0.35948276726624462</v>
      </c>
      <c r="AH8" s="11">
        <f>-'OddsRatio_working_3-way'!U8/(3*'OddsRatio_working_3-way'!X8^(1/3))*COS(('OddsRatio_working_3-way'!Y8+4*PI())/3)</f>
        <v>-0.1636742215267461</v>
      </c>
      <c r="AI8" s="11">
        <f>'OddsRatio_working_3-way'!U8/(3*'OddsRatio_working_3-way'!X8^(1/3))*SIN(('OddsRatio_working_3-way'!Y8)/3)</f>
        <v>-0.11305011659232882</v>
      </c>
      <c r="AJ8" s="11">
        <f>'OddsRatio_working_3-way'!U8/(3*'OddsRatio_working_3-way'!X8^(1/3))*SIN(('OddsRatio_working_3-way'!Y8+2*PI())/3)</f>
        <v>-0.39654218416593612</v>
      </c>
      <c r="AK8" s="11">
        <f>'OddsRatio_working_3-way'!U8/(3*'OddsRatio_working_3-way'!X8^(1/3))*SIN(('OddsRatio_working_3-way'!Y8+4*PI())/3)</f>
        <v>0.50959230075826478</v>
      </c>
      <c r="AL8" s="11">
        <f>'OddsRatio_working_3-way'!Z8+'OddsRatio_working_3-way'!AF8</f>
        <v>1.0463139775859807</v>
      </c>
      <c r="AM8" s="11">
        <f>'OddsRatio_working_3-way'!AA8+'OddsRatio_working_3-way'!AG8</f>
        <v>-0.71896553453248924</v>
      </c>
      <c r="AN8" s="11">
        <f>'OddsRatio_working_3-way'!AB8+'OddsRatio_working_3-way'!AH8</f>
        <v>-0.3273484430534922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1.0463139775859807</v>
      </c>
      <c r="AS8" s="11">
        <f>IF(('OddsRatio_working_3-way'!X8=0),IF(Q8&gt;0,-Q8^(1/3),(-Q8)^(1/3)),'OddsRatio_working_3-way'!AM8-'OddsRatio_working_3-way'!R8/3)</f>
        <v>-0.71896553453248924</v>
      </c>
      <c r="AT8" s="11">
        <f>IF(('OddsRatio_working_3-way'!X8=0),IF(Q8&gt;0,-Q8^(1/3),(-Q8)^(1/3)),'OddsRatio_working_3-way'!AN8-'OddsRatio_working_3-way'!R8/3)</f>
        <v>-0.3273484430534922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1.5</v>
      </c>
      <c r="B9" s="4">
        <f>IF('True_Odds_Calculator_3-way'!B10="","",'True_Odds_Calculator_3-way'!B10)</f>
        <v>4.58</v>
      </c>
      <c r="C9" s="4">
        <f>IF('True_Odds_Calculator_3-way'!C10="","",'True_Odds_Calculator_3-way'!C10)</f>
        <v>6.91</v>
      </c>
      <c r="D9" s="9">
        <f t="shared" si="13"/>
        <v>0.65368002635318623</v>
      </c>
      <c r="E9" s="9">
        <f t="shared" si="14"/>
        <v>0.2086214378549828</v>
      </c>
      <c r="F9" s="9">
        <f t="shared" si="15"/>
        <v>0.13769853579183103</v>
      </c>
      <c r="G9" s="9">
        <f t="shared" si="16"/>
        <v>1.0596009046777735</v>
      </c>
      <c r="H9" s="9">
        <f t="shared" si="17"/>
        <v>1.5298004523388873</v>
      </c>
      <c r="I9" s="9">
        <f t="shared" si="18"/>
        <v>4.7933712387464285</v>
      </c>
      <c r="J9" s="9">
        <f t="shared" si="19"/>
        <v>7.2622413466456415</v>
      </c>
      <c r="K9" s="11">
        <f t="shared" si="20"/>
        <v>0.66666666666666663</v>
      </c>
      <c r="L9" s="11">
        <f t="shared" si="21"/>
        <v>0.2183406113537118</v>
      </c>
      <c r="M9" s="11">
        <f t="shared" si="22"/>
        <v>0.14471780028943559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-0.22284645378193757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0.21044116810647179</v>
      </c>
      <c r="Q9" s="11">
        <f>2*'OddsRatio_working_3-way'!K9*'OddsRatio_working_3-way'!L9*'OddsRatio_working_3-way'!M9</f>
        <v>4.2130363985279647E-2</v>
      </c>
      <c r="R9" s="11">
        <f t="shared" si="23"/>
        <v>0</v>
      </c>
      <c r="S9" s="11">
        <f t="shared" si="24"/>
        <v>-0.94433258656381958</v>
      </c>
      <c r="T9" s="11">
        <f t="shared" si="25"/>
        <v>-0.18905557288564961</v>
      </c>
      <c r="U9" s="11">
        <f>'OddsRatio_working_3-way'!S9-'OddsRatio_working_3-way'!R9^2/3</f>
        <v>-0.94433258656381958</v>
      </c>
      <c r="V9" s="11">
        <f>'OddsRatio_working_3-way'!S9*'OddsRatio_working_3-way'!R9/3-2*'OddsRatio_working_3-way'!R9^3/27-'OddsRatio_working_3-way'!T9</f>
        <v>0.18905557288564961</v>
      </c>
      <c r="W9" s="11">
        <f>'OddsRatio_working_3-way'!V9^2+4*'OddsRatio_working_3-way'!U9^3/27</f>
        <v>-8.9016781009107204E-2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0.17660605216712449</v>
      </c>
      <c r="Y9" s="11">
        <f>IF('OddsRatio_working_3-way'!W9&gt;=0,IF('OddsRatio_working_3-way'!V9+SQRT('OddsRatio_working_3-way'!W9)&gt;0,0,PI()),ACOS('OddsRatio_working_3-way'!V9/(2*'OddsRatio_working_3-way'!X9)))</f>
        <v>1.0059966841396308</v>
      </c>
      <c r="Z9" s="11">
        <f>'OddsRatio_working_3-way'!X9^(1/3)*COS('OddsRatio_working_3-way'!Y9/3)</f>
        <v>0.52980045233888673</v>
      </c>
      <c r="AA9" s="11">
        <f>'OddsRatio_working_3-way'!X9^(1/3)*COS(('OddsRatio_working_3-way'!Y9+2*PI())/3)</f>
        <v>-0.42479630857013284</v>
      </c>
      <c r="AB9" s="11">
        <f>'OddsRatio_working_3-way'!X9^(1/3)*COS(('OddsRatio_working_3-way'!Y9+4*PI())/3)</f>
        <v>-0.10500414376875358</v>
      </c>
      <c r="AC9" s="11">
        <f>'OddsRatio_working_3-way'!X9^(1/3)*SIN('OddsRatio_working_3-way'!Y9/3)</f>
        <v>0.1846320924328094</v>
      </c>
      <c r="AD9" s="11">
        <f>'OddsRatio_working_3-way'!X9^(1/3)*SIN(('OddsRatio_working_3-way'!Y9+2*PI())/3)</f>
        <v>0.3665046044455581</v>
      </c>
      <c r="AE9" s="11">
        <f>'OddsRatio_working_3-way'!X9^(1/3)*SIN(('OddsRatio_working_3-way'!Y9+4*PI())/3)</f>
        <v>-0.55113669687836742</v>
      </c>
      <c r="AF9" s="11">
        <f>-'OddsRatio_working_3-way'!U9/(3*'OddsRatio_working_3-way'!X9^(1/3))*COS(('OddsRatio_working_3-way'!Y9)/3)</f>
        <v>0.52980045233888673</v>
      </c>
      <c r="AG9" s="11">
        <f>-'OddsRatio_working_3-way'!U9/(3*'OddsRatio_working_3-way'!X9^(1/3))*COS(('OddsRatio_working_3-way'!Y9+2*PI())/3)</f>
        <v>-0.42479630857013284</v>
      </c>
      <c r="AH9" s="11">
        <f>-'OddsRatio_working_3-way'!U9/(3*'OddsRatio_working_3-way'!X9^(1/3))*COS(('OddsRatio_working_3-way'!Y9+4*PI())/3)</f>
        <v>-0.10500414376875358</v>
      </c>
      <c r="AI9" s="11">
        <f>'OddsRatio_working_3-way'!U9/(3*'OddsRatio_working_3-way'!X9^(1/3))*SIN(('OddsRatio_working_3-way'!Y9)/3)</f>
        <v>-0.1846320924328094</v>
      </c>
      <c r="AJ9" s="11">
        <f>'OddsRatio_working_3-way'!U9/(3*'OddsRatio_working_3-way'!X9^(1/3))*SIN(('OddsRatio_working_3-way'!Y9+2*PI())/3)</f>
        <v>-0.3665046044455581</v>
      </c>
      <c r="AK9" s="11">
        <f>'OddsRatio_working_3-way'!U9/(3*'OddsRatio_working_3-way'!X9^(1/3))*SIN(('OddsRatio_working_3-way'!Y9+4*PI())/3)</f>
        <v>0.55113669687836742</v>
      </c>
      <c r="AL9" s="11">
        <f>'OddsRatio_working_3-way'!Z9+'OddsRatio_working_3-way'!AF9</f>
        <v>1.0596009046777735</v>
      </c>
      <c r="AM9" s="11">
        <f>'OddsRatio_working_3-way'!AA9+'OddsRatio_working_3-way'!AG9</f>
        <v>-0.84959261714026568</v>
      </c>
      <c r="AN9" s="11">
        <f>'OddsRatio_working_3-way'!AB9+'OddsRatio_working_3-way'!AH9</f>
        <v>-0.21000828753750717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1.0596009046777735</v>
      </c>
      <c r="AS9" s="11">
        <f>IF(('OddsRatio_working_3-way'!X9=0),IF(Q9&gt;0,-Q9^(1/3),(-Q9)^(1/3)),'OddsRatio_working_3-way'!AM9-'OddsRatio_working_3-way'!R9/3)</f>
        <v>-0.84959261714026568</v>
      </c>
      <c r="AT9" s="11">
        <f>IF(('OddsRatio_working_3-way'!X9=0),IF(Q9&gt;0,-Q9^(1/3),(-Q9)^(1/3)),'OddsRatio_working_3-way'!AN9-'OddsRatio_working_3-way'!R9/3)</f>
        <v>-0.21000828753750717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2.12</v>
      </c>
      <c r="B10" s="4">
        <f>IF('True_Odds_Calculator_3-way'!B11="","",'True_Odds_Calculator_3-way'!B11)</f>
        <v>3.45</v>
      </c>
      <c r="C10" s="4">
        <f>IF('True_Odds_Calculator_3-way'!C11="","",'True_Odds_Calculator_3-way'!C11)</f>
        <v>3.74</v>
      </c>
      <c r="D10" s="9">
        <f t="shared" si="13"/>
        <v>0.46056282150504724</v>
      </c>
      <c r="E10" s="9">
        <f t="shared" si="14"/>
        <v>0.28073142330701334</v>
      </c>
      <c r="F10" s="9">
        <f t="shared" si="15"/>
        <v>0.25870575518793948</v>
      </c>
      <c r="G10" s="9">
        <f t="shared" si="16"/>
        <v>1.0457646936589384</v>
      </c>
      <c r="H10" s="9">
        <f t="shared" si="17"/>
        <v>2.1712564568980111</v>
      </c>
      <c r="I10" s="9">
        <f t="shared" si="18"/>
        <v>3.5621234994643993</v>
      </c>
      <c r="J10" s="9">
        <f t="shared" si="19"/>
        <v>3.8653952606254918</v>
      </c>
      <c r="K10" s="11">
        <f t="shared" si="20"/>
        <v>0.47169811320754712</v>
      </c>
      <c r="L10" s="11">
        <f t="shared" si="21"/>
        <v>0.28985507246376813</v>
      </c>
      <c r="M10" s="11">
        <f t="shared" si="22"/>
        <v>0.26737967914438499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-0.27485782887993004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0.23067620664493699</v>
      </c>
      <c r="Q10" s="11">
        <f>2*'OddsRatio_working_3-way'!K10*'OddsRatio_working_3-way'!L10*'OddsRatio_working_3-way'!M10</f>
        <v>7.3114487050693178E-2</v>
      </c>
      <c r="R10" s="11">
        <f t="shared" si="23"/>
        <v>0</v>
      </c>
      <c r="S10" s="11">
        <f t="shared" si="24"/>
        <v>-0.83925645336340948</v>
      </c>
      <c r="T10" s="11">
        <f t="shared" si="25"/>
        <v>-0.26600838458428189</v>
      </c>
      <c r="U10" s="11">
        <f>'OddsRatio_working_3-way'!S10-'OddsRatio_working_3-way'!R10^2/3</f>
        <v>-0.83925645336340948</v>
      </c>
      <c r="V10" s="11">
        <f>'OddsRatio_working_3-way'!S10*'OddsRatio_working_3-way'!R10/3-2*'OddsRatio_working_3-way'!R10^3/27-'OddsRatio_working_3-way'!T10</f>
        <v>0.26600838458428189</v>
      </c>
      <c r="W10" s="11">
        <f>'OddsRatio_working_3-way'!V10^2+4*'OddsRatio_working_3-way'!U10^3/27</f>
        <v>-1.6814569446389788E-2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0.14796539301094108</v>
      </c>
      <c r="Y10" s="11">
        <f>IF('OddsRatio_working_3-way'!W10&gt;=0,IF('OddsRatio_working_3-way'!V10+SQRT('OddsRatio_working_3-way'!W10)&gt;0,0,PI()),ACOS('OddsRatio_working_3-way'!V10/(2*'OddsRatio_working_3-way'!X10)))</f>
        <v>0.45357314485535438</v>
      </c>
      <c r="Z10" s="11">
        <f>'OddsRatio_working_3-way'!X10^(1/3)*COS('OddsRatio_working_3-way'!Y10/3)</f>
        <v>0.52288234682946921</v>
      </c>
      <c r="AA10" s="11">
        <f>'OddsRatio_working_3-way'!X10^(1/3)*COS(('OddsRatio_working_3-way'!Y10+2*PI())/3)</f>
        <v>-0.33043140367549267</v>
      </c>
      <c r="AB10" s="11">
        <f>'OddsRatio_working_3-way'!X10^(1/3)*COS(('OddsRatio_working_3-way'!Y10+4*PI())/3)</f>
        <v>-0.19245094315397648</v>
      </c>
      <c r="AC10" s="11">
        <f>'OddsRatio_working_3-way'!X10^(1/3)*SIN('OddsRatio_working_3-way'!Y10/3)</f>
        <v>7.9663056025005785E-2</v>
      </c>
      <c r="AD10" s="11">
        <f>'OddsRatio_working_3-way'!X10^(1/3)*SIN(('OddsRatio_working_3-way'!Y10+2*PI())/3)</f>
        <v>0.41299786753224305</v>
      </c>
      <c r="AE10" s="11">
        <f>'OddsRatio_working_3-way'!X10^(1/3)*SIN(('OddsRatio_working_3-way'!Y10+4*PI())/3)</f>
        <v>-0.49266092355724894</v>
      </c>
      <c r="AF10" s="11">
        <f>-'OddsRatio_working_3-way'!U10/(3*'OddsRatio_working_3-way'!X10^(1/3))*COS(('OddsRatio_working_3-way'!Y10)/3)</f>
        <v>0.5228823468294691</v>
      </c>
      <c r="AG10" s="11">
        <f>-'OddsRatio_working_3-way'!U10/(3*'OddsRatio_working_3-way'!X10^(1/3))*COS(('OddsRatio_working_3-way'!Y10+2*PI())/3)</f>
        <v>-0.33043140367549262</v>
      </c>
      <c r="AH10" s="11">
        <f>-'OddsRatio_working_3-way'!U10/(3*'OddsRatio_working_3-way'!X10^(1/3))*COS(('OddsRatio_working_3-way'!Y10+4*PI())/3)</f>
        <v>-0.19245094315397643</v>
      </c>
      <c r="AI10" s="11">
        <f>'OddsRatio_working_3-way'!U10/(3*'OddsRatio_working_3-way'!X10^(1/3))*SIN(('OddsRatio_working_3-way'!Y10)/3)</f>
        <v>-7.9663056025005771E-2</v>
      </c>
      <c r="AJ10" s="11">
        <f>'OddsRatio_working_3-way'!U10/(3*'OddsRatio_working_3-way'!X10^(1/3))*SIN(('OddsRatio_working_3-way'!Y10+2*PI())/3)</f>
        <v>-0.41299786753224299</v>
      </c>
      <c r="AK10" s="11">
        <f>'OddsRatio_working_3-way'!U10/(3*'OddsRatio_working_3-way'!X10^(1/3))*SIN(('OddsRatio_working_3-way'!Y10+4*PI())/3)</f>
        <v>0.49266092355724883</v>
      </c>
      <c r="AL10" s="11">
        <f>'OddsRatio_working_3-way'!Z10+'OddsRatio_working_3-way'!AF10</f>
        <v>1.0457646936589384</v>
      </c>
      <c r="AM10" s="11">
        <f>'OddsRatio_working_3-way'!AA10+'OddsRatio_working_3-way'!AG10</f>
        <v>-0.66086280735098524</v>
      </c>
      <c r="AN10" s="11">
        <f>'OddsRatio_working_3-way'!AB10+'OddsRatio_working_3-way'!AH10</f>
        <v>-0.38490188630795291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1.0457646936589384</v>
      </c>
      <c r="AS10" s="11">
        <f>IF(('OddsRatio_working_3-way'!X10=0),IF(Q10&gt;0,-Q10^(1/3),(-Q10)^(1/3)),'OddsRatio_working_3-way'!AM10-'OddsRatio_working_3-way'!R10/3)</f>
        <v>-0.66086280735098524</v>
      </c>
      <c r="AT10" s="11">
        <f>IF(('OddsRatio_working_3-way'!X10=0),IF(Q10&gt;0,-Q10^(1/3),(-Q10)^(1/3)),'OddsRatio_working_3-way'!AN10-'OddsRatio_working_3-way'!R10/3)</f>
        <v>-0.38490188630795291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2.4900000000000002</v>
      </c>
      <c r="B11" s="4">
        <f>IF('True_Odds_Calculator_3-way'!B12="","",'True_Odds_Calculator_3-way'!B12)</f>
        <v>3.6</v>
      </c>
      <c r="C11" s="4">
        <f>IF('True_Odds_Calculator_3-way'!C12="","",'True_Odds_Calculator_3-way'!C12)</f>
        <v>2.88</v>
      </c>
      <c r="D11" s="9">
        <f t="shared" si="13"/>
        <v>0.39200746820861404</v>
      </c>
      <c r="E11" s="9">
        <f t="shared" si="14"/>
        <v>0.26980403728081109</v>
      </c>
      <c r="F11" s="9">
        <f t="shared" si="15"/>
        <v>0.33818849451057487</v>
      </c>
      <c r="G11" s="9">
        <f t="shared" si="16"/>
        <v>1.0409206766373915</v>
      </c>
      <c r="H11" s="9">
        <f t="shared" si="17"/>
        <v>2.5509718081897139</v>
      </c>
      <c r="I11" s="9">
        <f t="shared" si="18"/>
        <v>3.7063937592572178</v>
      </c>
      <c r="J11" s="9">
        <f t="shared" si="19"/>
        <v>2.9569308720782956</v>
      </c>
      <c r="K11" s="11">
        <f t="shared" si="20"/>
        <v>0.40160642570281119</v>
      </c>
      <c r="L11" s="11">
        <f t="shared" si="21"/>
        <v>0.27777777777777779</v>
      </c>
      <c r="M11" s="11">
        <f t="shared" si="22"/>
        <v>0.34722222222222221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-0.28211301998115912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0.23124907035549602</v>
      </c>
      <c r="Q11" s="11">
        <f>2*'OddsRatio_working_3-way'!K11*'OddsRatio_working_3-way'!L11*'OddsRatio_working_3-way'!M11</f>
        <v>7.7470375328474381E-2</v>
      </c>
      <c r="R11" s="11">
        <f t="shared" si="23"/>
        <v>0</v>
      </c>
      <c r="S11" s="11">
        <f t="shared" si="24"/>
        <v>-0.81970364349344793</v>
      </c>
      <c r="T11" s="11">
        <f t="shared" si="25"/>
        <v>-0.27460758575994909</v>
      </c>
      <c r="U11" s="11">
        <f>'OddsRatio_working_3-way'!S11-'OddsRatio_working_3-way'!R11^2/3</f>
        <v>-0.81970364349344793</v>
      </c>
      <c r="V11" s="11">
        <f>'OddsRatio_working_3-way'!S11*'OddsRatio_working_3-way'!R11/3-2*'OddsRatio_working_3-way'!R11^3/27-'OddsRatio_working_3-way'!T11</f>
        <v>0.27460758575994909</v>
      </c>
      <c r="W11" s="11">
        <f>'OddsRatio_working_3-way'!V11^2+4*'OddsRatio_working_3-way'!U11^3/27</f>
        <v>-6.1862894999537288E-3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0.14282473145157801</v>
      </c>
      <c r="Y11" s="11">
        <f>IF('OddsRatio_working_3-way'!W11&gt;=0,IF('OddsRatio_working_3-way'!V11+SQRT('OddsRatio_working_3-way'!W11)&gt;0,0,PI()),ACOS('OddsRatio_working_3-way'!V11/(2*'OddsRatio_working_3-way'!X11)))</f>
        <v>0.27895153270257445</v>
      </c>
      <c r="Z11" s="11">
        <f>'OddsRatio_working_3-way'!X11^(1/3)*COS('OddsRatio_working_3-way'!Y11/3)</f>
        <v>0.52046033831869587</v>
      </c>
      <c r="AA11" s="11">
        <f>'OddsRatio_working_3-way'!X11^(1/3)*COS(('OddsRatio_working_3-way'!Y11+2*PI())/3)</f>
        <v>-0.30226215758784719</v>
      </c>
      <c r="AB11" s="11">
        <f>'OddsRatio_working_3-way'!X11^(1/3)*COS(('OddsRatio_working_3-way'!Y11+4*PI())/3)</f>
        <v>-0.2181981807308486</v>
      </c>
      <c r="AC11" s="11">
        <f>'OddsRatio_working_3-way'!X11^(1/3)*SIN('OddsRatio_working_3-way'!Y11/3)</f>
        <v>4.8534359667538544E-2</v>
      </c>
      <c r="AD11" s="11">
        <f>'OddsRatio_working_3-way'!X11^(1/3)*SIN(('OddsRatio_working_3-way'!Y11+2*PI())/3)</f>
        <v>0.42646469481246491</v>
      </c>
      <c r="AE11" s="11">
        <f>'OddsRatio_working_3-way'!X11^(1/3)*SIN(('OddsRatio_working_3-way'!Y11+4*PI())/3)</f>
        <v>-0.47499905448000346</v>
      </c>
      <c r="AF11" s="11">
        <f>-'OddsRatio_working_3-way'!U11/(3*'OddsRatio_working_3-way'!X11^(1/3))*COS(('OddsRatio_working_3-way'!Y11)/3)</f>
        <v>0.52046033831869565</v>
      </c>
      <c r="AG11" s="11">
        <f>-'OddsRatio_working_3-way'!U11/(3*'OddsRatio_working_3-way'!X11^(1/3))*COS(('OddsRatio_working_3-way'!Y11+2*PI())/3)</f>
        <v>-0.30226215758784702</v>
      </c>
      <c r="AH11" s="11">
        <f>-'OddsRatio_working_3-way'!U11/(3*'OddsRatio_working_3-way'!X11^(1/3))*COS(('OddsRatio_working_3-way'!Y11+4*PI())/3)</f>
        <v>-0.21819818073084851</v>
      </c>
      <c r="AI11" s="11">
        <f>'OddsRatio_working_3-way'!U11/(3*'OddsRatio_working_3-way'!X11^(1/3))*SIN(('OddsRatio_working_3-way'!Y11)/3)</f>
        <v>-4.8534359667538524E-2</v>
      </c>
      <c r="AJ11" s="11">
        <f>'OddsRatio_working_3-way'!U11/(3*'OddsRatio_working_3-way'!X11^(1/3))*SIN(('OddsRatio_working_3-way'!Y11+2*PI())/3)</f>
        <v>-0.42646469481246468</v>
      </c>
      <c r="AK11" s="11">
        <f>'OddsRatio_working_3-way'!U11/(3*'OddsRatio_working_3-way'!X11^(1/3))*SIN(('OddsRatio_working_3-way'!Y11+4*PI())/3)</f>
        <v>0.47499905448000324</v>
      </c>
      <c r="AL11" s="11">
        <f>'OddsRatio_working_3-way'!Z11+'OddsRatio_working_3-way'!AF11</f>
        <v>1.0409206766373915</v>
      </c>
      <c r="AM11" s="11">
        <f>'OddsRatio_working_3-way'!AA11+'OddsRatio_working_3-way'!AG11</f>
        <v>-0.60452431517569427</v>
      </c>
      <c r="AN11" s="11">
        <f>'OddsRatio_working_3-way'!AB11+'OddsRatio_working_3-way'!AH11</f>
        <v>-0.43639636146169714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1.0409206766373915</v>
      </c>
      <c r="AS11" s="11">
        <f>IF(('OddsRatio_working_3-way'!X11=0),IF(Q11&gt;0,-Q11^(1/3),(-Q11)^(1/3)),'OddsRatio_working_3-way'!AM11-'OddsRatio_working_3-way'!R11/3)</f>
        <v>-0.60452431517569427</v>
      </c>
      <c r="AT11" s="11">
        <f>IF(('OddsRatio_working_3-way'!X11=0),IF(Q11&gt;0,-Q11^(1/3),(-Q11)^(1/3)),'OddsRatio_working_3-way'!AN11-'OddsRatio_working_3-way'!R11/3)</f>
        <v>-0.43639636146169714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1.56</v>
      </c>
      <c r="B12" s="4">
        <f>IF('True_Odds_Calculator_3-way'!B13="","",'True_Odds_Calculator_3-way'!B13)</f>
        <v>4.21</v>
      </c>
      <c r="C12" s="4">
        <f>IF('True_Odds_Calculator_3-way'!C13="","",'True_Odds_Calculator_3-way'!C13)</f>
        <v>6.19</v>
      </c>
      <c r="D12" s="9">
        <f t="shared" si="13"/>
        <v>0.62382954950663649</v>
      </c>
      <c r="E12" s="9">
        <f t="shared" si="14"/>
        <v>0.2243916675642782</v>
      </c>
      <c r="F12" s="9">
        <f t="shared" si="15"/>
        <v>0.15177878292908561</v>
      </c>
      <c r="G12" s="9">
        <f t="shared" si="16"/>
        <v>1.0767892412932767</v>
      </c>
      <c r="H12" s="9">
        <f t="shared" si="17"/>
        <v>1.603001975124235</v>
      </c>
      <c r="I12" s="9">
        <f t="shared" si="18"/>
        <v>4.4564934645514169</v>
      </c>
      <c r="J12" s="9">
        <f t="shared" si="19"/>
        <v>6.5885361623121064</v>
      </c>
      <c r="K12" s="11">
        <f t="shared" si="20"/>
        <v>0.64102564102564097</v>
      </c>
      <c r="L12" s="11">
        <f t="shared" si="21"/>
        <v>0.23752969121140144</v>
      </c>
      <c r="M12" s="11">
        <f t="shared" si="22"/>
        <v>0.16155088852988692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-0.22948963438374381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0.22039953121806849</v>
      </c>
      <c r="Q12" s="11">
        <f>2*'OddsRatio_working_3-way'!K12*'OddsRatio_working_3-way'!L12*'OddsRatio_working_3-way'!M12</f>
        <v>4.9196323932604577E-2</v>
      </c>
      <c r="R12" s="11">
        <f t="shared" si="23"/>
        <v>0</v>
      </c>
      <c r="S12" s="11">
        <f t="shared" si="24"/>
        <v>-0.96038991830683207</v>
      </c>
      <c r="T12" s="11">
        <f t="shared" si="25"/>
        <v>-0.21437274962206077</v>
      </c>
      <c r="U12" s="11">
        <f>'OddsRatio_working_3-way'!S12-'OddsRatio_working_3-way'!R12^2/3</f>
        <v>-0.96038991830683207</v>
      </c>
      <c r="V12" s="11">
        <f>'OddsRatio_working_3-way'!S12*'OddsRatio_working_3-way'!R12/3-2*'OddsRatio_working_3-way'!R12^3/27-'OddsRatio_working_3-way'!T12</f>
        <v>0.21437274962206077</v>
      </c>
      <c r="W12" s="11">
        <f>'OddsRatio_working_3-way'!V12^2+4*'OddsRatio_working_3-way'!U12^3/27</f>
        <v>-8.5276099635553493E-2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0.1811296327330762</v>
      </c>
      <c r="Y12" s="11">
        <f>IF('OddsRatio_working_3-way'!W12&gt;=0,IF('OddsRatio_working_3-way'!V12+SQRT('OddsRatio_working_3-way'!W12)&gt;0,0,PI()),ACOS('OddsRatio_working_3-way'!V12/(2*'OddsRatio_working_3-way'!X12)))</f>
        <v>0.93754836105766348</v>
      </c>
      <c r="Z12" s="11">
        <f>'OddsRatio_working_3-way'!X12^(1/3)*COS('OddsRatio_working_3-way'!Y12/3)</f>
        <v>0.53839462064663846</v>
      </c>
      <c r="AA12" s="11">
        <f>'OddsRatio_working_3-way'!X12^(1/3)*COS(('OddsRatio_working_3-way'!Y12+2*PI())/3)</f>
        <v>-0.41984890812692593</v>
      </c>
      <c r="AB12" s="11">
        <f>'OddsRatio_working_3-way'!X12^(1/3)*COS(('OddsRatio_working_3-way'!Y12+4*PI())/3)</f>
        <v>-0.11854571251971245</v>
      </c>
      <c r="AC12" s="11">
        <f>'OddsRatio_working_3-way'!X12^(1/3)*SIN('OddsRatio_working_3-way'!Y12/3)</f>
        <v>0.17395748109151918</v>
      </c>
      <c r="AD12" s="11">
        <f>'OddsRatio_working_3-way'!X12^(1/3)*SIN(('OddsRatio_working_3-way'!Y12+2*PI())/3)</f>
        <v>0.37928467819511524</v>
      </c>
      <c r="AE12" s="11">
        <f>'OddsRatio_working_3-way'!X12^(1/3)*SIN(('OddsRatio_working_3-way'!Y12+4*PI())/3)</f>
        <v>-0.55324215928663434</v>
      </c>
      <c r="AF12" s="11">
        <f>-'OddsRatio_working_3-way'!U12/(3*'OddsRatio_working_3-way'!X12^(1/3))*COS(('OddsRatio_working_3-way'!Y12)/3)</f>
        <v>0.53839462064663834</v>
      </c>
      <c r="AG12" s="11">
        <f>-'OddsRatio_working_3-way'!U12/(3*'OddsRatio_working_3-way'!X12^(1/3))*COS(('OddsRatio_working_3-way'!Y12+2*PI())/3)</f>
        <v>-0.41984890812692588</v>
      </c>
      <c r="AH12" s="11">
        <f>-'OddsRatio_working_3-way'!U12/(3*'OddsRatio_working_3-way'!X12^(1/3))*COS(('OddsRatio_working_3-way'!Y12+4*PI())/3)</f>
        <v>-0.11854571251971242</v>
      </c>
      <c r="AI12" s="11">
        <f>'OddsRatio_working_3-way'!U12/(3*'OddsRatio_working_3-way'!X12^(1/3))*SIN(('OddsRatio_working_3-way'!Y12)/3)</f>
        <v>-0.17395748109151915</v>
      </c>
      <c r="AJ12" s="11">
        <f>'OddsRatio_working_3-way'!U12/(3*'OddsRatio_working_3-way'!X12^(1/3))*SIN(('OddsRatio_working_3-way'!Y12+2*PI())/3)</f>
        <v>-0.37928467819511513</v>
      </c>
      <c r="AK12" s="11">
        <f>'OddsRatio_working_3-way'!U12/(3*'OddsRatio_working_3-way'!X12^(1/3))*SIN(('OddsRatio_working_3-way'!Y12+4*PI())/3)</f>
        <v>0.55324215928663423</v>
      </c>
      <c r="AL12" s="11">
        <f>'OddsRatio_working_3-way'!Z12+'OddsRatio_working_3-way'!AF12</f>
        <v>1.0767892412932767</v>
      </c>
      <c r="AM12" s="11">
        <f>'OddsRatio_working_3-way'!AA12+'OddsRatio_working_3-way'!AG12</f>
        <v>-0.83969781625385176</v>
      </c>
      <c r="AN12" s="11">
        <f>'OddsRatio_working_3-way'!AB12+'OddsRatio_working_3-way'!AH12</f>
        <v>-0.23709142503942487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1.0767892412932767</v>
      </c>
      <c r="AS12" s="11">
        <f>IF(('OddsRatio_working_3-way'!X12=0),IF(Q12&gt;0,-Q12^(1/3),(-Q12)^(1/3)),'OddsRatio_working_3-way'!AM12-'OddsRatio_working_3-way'!R12/3)</f>
        <v>-0.83969781625385176</v>
      </c>
      <c r="AT12" s="11">
        <f>IF(('OddsRatio_working_3-way'!X12=0),IF(Q12&gt;0,-Q12^(1/3),(-Q12)^(1/3)),'OddsRatio_working_3-way'!AN12-'OddsRatio_working_3-way'!R12/3)</f>
        <v>-0.23709142503942487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3.66</v>
      </c>
      <c r="B13" s="4">
        <f>IF('True_Odds_Calculator_3-way'!B14="","",'True_Odds_Calculator_3-way'!B14)</f>
        <v>3.29</v>
      </c>
      <c r="C13" s="4">
        <f>IF('True_Odds_Calculator_3-way'!C14="","",'True_Odds_Calculator_3-way'!C14)</f>
        <v>2.19</v>
      </c>
      <c r="D13" s="9">
        <f t="shared" si="13"/>
        <v>0.26307021972715289</v>
      </c>
      <c r="E13" s="9">
        <f t="shared" si="14"/>
        <v>0.29311617214995234</v>
      </c>
      <c r="F13" s="9">
        <f t="shared" si="15"/>
        <v>0.44381360812289483</v>
      </c>
      <c r="G13" s="9">
        <f t="shared" si="16"/>
        <v>1.0531076876227312</v>
      </c>
      <c r="H13" s="9">
        <f t="shared" si="17"/>
        <v>3.8012664490764654</v>
      </c>
      <c r="I13" s="9">
        <f t="shared" si="18"/>
        <v>3.4116166046560545</v>
      </c>
      <c r="J13" s="9">
        <f t="shared" si="19"/>
        <v>2.2531981482710499</v>
      </c>
      <c r="K13" s="11">
        <f t="shared" si="20"/>
        <v>0.27322404371584696</v>
      </c>
      <c r="L13" s="11">
        <f t="shared" si="21"/>
        <v>0.303951367781155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-0.27487989874810148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0.23283446842032737</v>
      </c>
      <c r="Q13" s="11">
        <f>2*'OddsRatio_working_3-way'!K13*'OddsRatio_working_3-way'!L13*'OddsRatio_working_3-way'!M13</f>
        <v>7.5841846390986109E-2</v>
      </c>
      <c r="R13" s="11">
        <f t="shared" si="23"/>
        <v>0</v>
      </c>
      <c r="S13" s="11">
        <f t="shared" si="24"/>
        <v>-0.84704072389700524</v>
      </c>
      <c r="T13" s="11">
        <f t="shared" si="25"/>
        <v>-0.27590903058534372</v>
      </c>
      <c r="U13" s="11">
        <f>'OddsRatio_working_3-way'!S13-'OddsRatio_working_3-way'!R13^2/3</f>
        <v>-0.84704072389700524</v>
      </c>
      <c r="V13" s="11">
        <f>'OddsRatio_working_3-way'!S13*'OddsRatio_working_3-way'!R13/3-2*'OddsRatio_working_3-way'!R13^3/27-'OddsRatio_working_3-way'!T13</f>
        <v>0.27590903058534372</v>
      </c>
      <c r="W13" s="11">
        <f>'OddsRatio_working_3-way'!V13^2+4*'OddsRatio_working_3-way'!U13^3/27</f>
        <v>-1.3908736365134802E-2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0.15002877184366914</v>
      </c>
      <c r="Y13" s="11">
        <f>IF('OddsRatio_working_3-way'!W13&gt;=0,IF('OddsRatio_working_3-way'!V13+SQRT('OddsRatio_working_3-way'!W13)&gt;0,0,PI()),ACOS('OddsRatio_working_3-way'!V13/(2*'OddsRatio_working_3-way'!X13)))</f>
        <v>0.40393783056326549</v>
      </c>
      <c r="Z13" s="11">
        <f>'OddsRatio_working_3-way'!X13^(1/3)*COS('OddsRatio_working_3-way'!Y13/3)</f>
        <v>0.52655384381136561</v>
      </c>
      <c r="AA13" s="11">
        <f>'OddsRatio_working_3-way'!X13^(1/3)*COS(('OddsRatio_working_3-way'!Y13+2*PI())/3)</f>
        <v>-0.325050444954464</v>
      </c>
      <c r="AB13" s="11">
        <f>'OddsRatio_working_3-way'!X13^(1/3)*COS(('OddsRatio_working_3-way'!Y13+4*PI())/3)</f>
        <v>-0.20150339885690177</v>
      </c>
      <c r="AC13" s="11">
        <f>'OddsRatio_working_3-way'!X13^(1/3)*SIN('OddsRatio_working_3-way'!Y13/3)</f>
        <v>7.1329920322010743E-2</v>
      </c>
      <c r="AD13" s="11">
        <f>'OddsRatio_working_3-way'!X13^(1/3)*SIN(('OddsRatio_working_3-way'!Y13+2*PI())/3)</f>
        <v>0.4203440450399808</v>
      </c>
      <c r="AE13" s="11">
        <f>'OddsRatio_working_3-way'!X13^(1/3)*SIN(('OddsRatio_working_3-way'!Y13+4*PI())/3)</f>
        <v>-0.49167396536199148</v>
      </c>
      <c r="AF13" s="11">
        <f>-'OddsRatio_working_3-way'!U13/(3*'OddsRatio_working_3-way'!X13^(1/3))*COS(('OddsRatio_working_3-way'!Y13)/3)</f>
        <v>0.52655384381136561</v>
      </c>
      <c r="AG13" s="11">
        <f>-'OddsRatio_working_3-way'!U13/(3*'OddsRatio_working_3-way'!X13^(1/3))*COS(('OddsRatio_working_3-way'!Y13+2*PI())/3)</f>
        <v>-0.325050444954464</v>
      </c>
      <c r="AH13" s="11">
        <f>-'OddsRatio_working_3-way'!U13/(3*'OddsRatio_working_3-way'!X13^(1/3))*COS(('OddsRatio_working_3-way'!Y13+4*PI())/3)</f>
        <v>-0.20150339885690177</v>
      </c>
      <c r="AI13" s="11">
        <f>'OddsRatio_working_3-way'!U13/(3*'OddsRatio_working_3-way'!X13^(1/3))*SIN(('OddsRatio_working_3-way'!Y13)/3)</f>
        <v>-7.1329920322010743E-2</v>
      </c>
      <c r="AJ13" s="11">
        <f>'OddsRatio_working_3-way'!U13/(3*'OddsRatio_working_3-way'!X13^(1/3))*SIN(('OddsRatio_working_3-way'!Y13+2*PI())/3)</f>
        <v>-0.4203440450399808</v>
      </c>
      <c r="AK13" s="11">
        <f>'OddsRatio_working_3-way'!U13/(3*'OddsRatio_working_3-way'!X13^(1/3))*SIN(('OddsRatio_working_3-way'!Y13+4*PI())/3)</f>
        <v>0.49167396536199148</v>
      </c>
      <c r="AL13" s="11">
        <f>'OddsRatio_working_3-way'!Z13+'OddsRatio_working_3-way'!AF13</f>
        <v>1.0531076876227312</v>
      </c>
      <c r="AM13" s="11">
        <f>'OddsRatio_working_3-way'!AA13+'OddsRatio_working_3-way'!AG13</f>
        <v>-0.650100889908928</v>
      </c>
      <c r="AN13" s="11">
        <f>'OddsRatio_working_3-way'!AB13+'OddsRatio_working_3-way'!AH13</f>
        <v>-0.40300679771380354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1.0531076876227312</v>
      </c>
      <c r="AS13" s="11">
        <f>IF(('OddsRatio_working_3-way'!X13=0),IF(Q13&gt;0,-Q13^(1/3),(-Q13)^(1/3)),'OddsRatio_working_3-way'!AM13-'OddsRatio_working_3-way'!R13/3)</f>
        <v>-0.650100889908928</v>
      </c>
      <c r="AT13" s="11">
        <f>IF(('OddsRatio_working_3-way'!X13=0),IF(Q13&gt;0,-Q13^(1/3),(-Q13)^(1/3)),'OddsRatio_working_3-way'!AN13-'OddsRatio_working_3-way'!R13/3)</f>
        <v>-0.40300679771380354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3.28</v>
      </c>
      <c r="B14" s="4">
        <f>IF('True_Odds_Calculator_3-way'!B15="","",'True_Odds_Calculator_3-way'!B15)</f>
        <v>3.53</v>
      </c>
      <c r="C14" s="4">
        <f>IF('True_Odds_Calculator_3-way'!C15="","",'True_Odds_Calculator_3-way'!C15)</f>
        <v>2.2400000000000002</v>
      </c>
      <c r="D14" s="9">
        <f t="shared" si="13"/>
        <v>0.29383218938919881</v>
      </c>
      <c r="E14" s="9">
        <f t="shared" si="14"/>
        <v>0.27271563226670748</v>
      </c>
      <c r="F14" s="9">
        <f t="shared" si="15"/>
        <v>0.43345217834409377</v>
      </c>
      <c r="G14" s="9">
        <f t="shared" si="16"/>
        <v>1.0540803054830012</v>
      </c>
      <c r="H14" s="9">
        <f t="shared" si="17"/>
        <v>3.4033030965012432</v>
      </c>
      <c r="I14" s="9">
        <f t="shared" si="18"/>
        <v>3.6668231728719931</v>
      </c>
      <c r="J14" s="9">
        <f t="shared" si="19"/>
        <v>2.3070595787989214</v>
      </c>
      <c r="K14" s="11">
        <f t="shared" si="20"/>
        <v>0.3048780487804878</v>
      </c>
      <c r="L14" s="11">
        <f t="shared" si="21"/>
        <v>0.28328611898016998</v>
      </c>
      <c r="M14" s="11">
        <f t="shared" si="22"/>
        <v>0.4464285714285714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-0.27579125169033969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0.23326995587843374</v>
      </c>
      <c r="Q14" s="11">
        <f>2*'OddsRatio_working_3-way'!K14*'OddsRatio_working_3-way'!L14*'OddsRatio_working_3-way'!M14</f>
        <v>7.7114035001135103E-2</v>
      </c>
      <c r="R14" s="11">
        <f t="shared" si="23"/>
        <v>0</v>
      </c>
      <c r="S14" s="11">
        <f t="shared" si="24"/>
        <v>-0.84582072291528254</v>
      </c>
      <c r="T14" s="11">
        <f t="shared" si="25"/>
        <v>-0.27961015633563052</v>
      </c>
      <c r="U14" s="11">
        <f>'OddsRatio_working_3-way'!S14-'OddsRatio_working_3-way'!R14^2/3</f>
        <v>-0.84582072291528254</v>
      </c>
      <c r="V14" s="11">
        <f>'OddsRatio_working_3-way'!S14*'OddsRatio_working_3-way'!R14/3-2*'OddsRatio_working_3-way'!R14^3/27-'OddsRatio_working_3-way'!T14</f>
        <v>0.27961015633563052</v>
      </c>
      <c r="W14" s="11">
        <f>'OddsRatio_working_3-way'!V14^2+4*'OddsRatio_working_3-way'!U14^3/27</f>
        <v>-1.1464217234313026E-2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0.14970475673834546</v>
      </c>
      <c r="Y14" s="11">
        <f>IF('OddsRatio_working_3-way'!W14&gt;=0,IF('OddsRatio_working_3-way'!V14+SQRT('OddsRatio_working_3-way'!W14)&gt;0,0,PI()),ACOS('OddsRatio_working_3-way'!V14/(2*'OddsRatio_working_3-way'!X14)))</f>
        <v>0.36570470900000207</v>
      </c>
      <c r="Z14" s="11">
        <f>'OddsRatio_working_3-way'!X14^(1/3)*COS('OddsRatio_working_3-way'!Y14/3)</f>
        <v>0.52704015274150062</v>
      </c>
      <c r="AA14" s="11">
        <f>'OddsRatio_working_3-way'!X14^(1/3)*COS(('OddsRatio_working_3-way'!Y14+2*PI())/3)</f>
        <v>-0.31943687865309095</v>
      </c>
      <c r="AB14" s="11">
        <f>'OddsRatio_working_3-way'!X14^(1/3)*COS(('OddsRatio_working_3-way'!Y14+4*PI())/3)</f>
        <v>-0.20760327408840962</v>
      </c>
      <c r="AC14" s="11">
        <f>'OddsRatio_working_3-way'!X14^(1/3)*SIN('OddsRatio_working_3-way'!Y14/3)</f>
        <v>6.4567161699864956E-2</v>
      </c>
      <c r="AD14" s="11">
        <f>'OddsRatio_working_3-way'!X14^(1/3)*SIN(('OddsRatio_working_3-way'!Y14+2*PI())/3)</f>
        <v>0.42414658023863788</v>
      </c>
      <c r="AE14" s="11">
        <f>'OddsRatio_working_3-way'!X14^(1/3)*SIN(('OddsRatio_working_3-way'!Y14+4*PI())/3)</f>
        <v>-0.48871374193850275</v>
      </c>
      <c r="AF14" s="11">
        <f>-'OddsRatio_working_3-way'!U14/(3*'OddsRatio_working_3-way'!X14^(1/3))*COS(('OddsRatio_working_3-way'!Y14)/3)</f>
        <v>0.52704015274150062</v>
      </c>
      <c r="AG14" s="11">
        <f>-'OddsRatio_working_3-way'!U14/(3*'OddsRatio_working_3-way'!X14^(1/3))*COS(('OddsRatio_working_3-way'!Y14+2*PI())/3)</f>
        <v>-0.31943687865309095</v>
      </c>
      <c r="AH14" s="11">
        <f>-'OddsRatio_working_3-way'!U14/(3*'OddsRatio_working_3-way'!X14^(1/3))*COS(('OddsRatio_working_3-way'!Y14+4*PI())/3)</f>
        <v>-0.20760327408840962</v>
      </c>
      <c r="AI14" s="11">
        <f>'OddsRatio_working_3-way'!U14/(3*'OddsRatio_working_3-way'!X14^(1/3))*SIN(('OddsRatio_working_3-way'!Y14)/3)</f>
        <v>-6.4567161699864956E-2</v>
      </c>
      <c r="AJ14" s="11">
        <f>'OddsRatio_working_3-way'!U14/(3*'OddsRatio_working_3-way'!X14^(1/3))*SIN(('OddsRatio_working_3-way'!Y14+2*PI())/3)</f>
        <v>-0.42414658023863788</v>
      </c>
      <c r="AK14" s="11">
        <f>'OddsRatio_working_3-way'!U14/(3*'OddsRatio_working_3-way'!X14^(1/3))*SIN(('OddsRatio_working_3-way'!Y14+4*PI())/3)</f>
        <v>0.48871374193850275</v>
      </c>
      <c r="AL14" s="11">
        <f>'OddsRatio_working_3-way'!Z14+'OddsRatio_working_3-way'!AF14</f>
        <v>1.0540803054830012</v>
      </c>
      <c r="AM14" s="11">
        <f>'OddsRatio_working_3-way'!AA14+'OddsRatio_working_3-way'!AG14</f>
        <v>-0.6388737573061819</v>
      </c>
      <c r="AN14" s="11">
        <f>'OddsRatio_working_3-way'!AB14+'OddsRatio_working_3-way'!AH14</f>
        <v>-0.41520654817681923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1.0540803054830012</v>
      </c>
      <c r="AS14" s="11">
        <f>IF(('OddsRatio_working_3-way'!X14=0),IF(Q14&gt;0,-Q14^(1/3),(-Q14)^(1/3)),'OddsRatio_working_3-way'!AM14-'OddsRatio_working_3-way'!R14/3)</f>
        <v>-0.6388737573061819</v>
      </c>
      <c r="AT14" s="11">
        <f>IF(('OddsRatio_working_3-way'!X14=0),IF(Q14&gt;0,-Q14^(1/3),(-Q14)^(1/3)),'OddsRatio_working_3-way'!AN14-'OddsRatio_working_3-way'!R14/3)</f>
        <v>-0.41520654817681923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2.48</v>
      </c>
      <c r="B15" s="4">
        <f>IF('True_Odds_Calculator_3-way'!B16="","",'True_Odds_Calculator_3-way'!B16)</f>
        <v>3.33</v>
      </c>
      <c r="C15" s="4">
        <f>IF('True_Odds_Calculator_3-way'!C16="","",'True_Odds_Calculator_3-way'!C16)</f>
        <v>3.03</v>
      </c>
      <c r="D15" s="9">
        <f t="shared" si="13"/>
        <v>0.39117249008512989</v>
      </c>
      <c r="E15" s="9">
        <f t="shared" si="14"/>
        <v>0.28982943915347043</v>
      </c>
      <c r="F15" s="9">
        <f t="shared" si="15"/>
        <v>0.31899807076139963</v>
      </c>
      <c r="G15" s="9">
        <f t="shared" si="16"/>
        <v>1.0516331019140521</v>
      </c>
      <c r="H15" s="9">
        <f t="shared" si="17"/>
        <v>2.5564169908327972</v>
      </c>
      <c r="I15" s="9">
        <f t="shared" si="18"/>
        <v>3.4503051274597407</v>
      </c>
      <c r="J15" s="9">
        <f t="shared" si="19"/>
        <v>3.1348151968855262</v>
      </c>
      <c r="K15" s="11">
        <f t="shared" si="20"/>
        <v>0.40322580645161293</v>
      </c>
      <c r="L15" s="11">
        <f t="shared" si="21"/>
        <v>0.3003003003003003</v>
      </c>
      <c r="M15" s="11">
        <f t="shared" si="22"/>
        <v>0.33003300330033003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-0.27975324414161851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0.23338573322603981</v>
      </c>
      <c r="Q15" s="11">
        <f>2*'OddsRatio_working_3-way'!K15*'OddsRatio_working_3-way'!L15*'OddsRatio_working_3-way'!M15</f>
        <v>7.9926620967821868E-2</v>
      </c>
      <c r="R15" s="11">
        <f t="shared" si="23"/>
        <v>0</v>
      </c>
      <c r="S15" s="11">
        <f t="shared" si="24"/>
        <v>-0.83425568108119519</v>
      </c>
      <c r="T15" s="11">
        <f t="shared" si="25"/>
        <v>-0.28570400037027238</v>
      </c>
      <c r="U15" s="11">
        <f>'OddsRatio_working_3-way'!S15-'OddsRatio_working_3-way'!R15^2/3</f>
        <v>-0.83425568108119519</v>
      </c>
      <c r="V15" s="11">
        <f>'OddsRatio_working_3-way'!S15*'OddsRatio_working_3-way'!R15/3-2*'OddsRatio_working_3-way'!R15^3/27-'OddsRatio_working_3-way'!T15</f>
        <v>0.28570400037027238</v>
      </c>
      <c r="W15" s="11">
        <f>'OddsRatio_working_3-way'!V15^2+4*'OddsRatio_working_3-way'!U15^3/27</f>
        <v>-4.3920966331395112E-3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0.1466448707428222</v>
      </c>
      <c r="Y15" s="11">
        <f>IF('OddsRatio_working_3-way'!W15&gt;=0,IF('OddsRatio_working_3-way'!V15+SQRT('OddsRatio_working_3-way'!W15)&gt;0,0,PI()),ACOS('OddsRatio_working_3-way'!V15/(2*'OddsRatio_working_3-way'!X15)))</f>
        <v>0.22793242007498593</v>
      </c>
      <c r="Z15" s="11">
        <f>'OddsRatio_working_3-way'!X15^(1/3)*COS('OddsRatio_working_3-way'!Y15/3)</f>
        <v>0.52581655095702606</v>
      </c>
      <c r="AA15" s="11">
        <f>'OddsRatio_working_3-way'!X15^(1/3)*COS(('OddsRatio_working_3-way'!Y15+2*PI())/3)</f>
        <v>-0.29757290190144947</v>
      </c>
      <c r="AB15" s="11">
        <f>'OddsRatio_working_3-way'!X15^(1/3)*COS(('OddsRatio_working_3-way'!Y15+4*PI())/3)</f>
        <v>-0.22824364905557665</v>
      </c>
      <c r="AC15" s="11">
        <f>'OddsRatio_working_3-way'!X15^(1/3)*SIN('OddsRatio_working_3-way'!Y15/3)</f>
        <v>4.0027262793280581E-2</v>
      </c>
      <c r="AD15" s="11">
        <f>'OddsRatio_working_3-way'!X15^(1/3)*SIN(('OddsRatio_working_3-way'!Y15+2*PI())/3)</f>
        <v>0.43535685946245911</v>
      </c>
      <c r="AE15" s="11">
        <f>'OddsRatio_working_3-way'!X15^(1/3)*SIN(('OddsRatio_working_3-way'!Y15+4*PI())/3)</f>
        <v>-0.47538412225573945</v>
      </c>
      <c r="AF15" s="11">
        <f>-'OddsRatio_working_3-way'!U15/(3*'OddsRatio_working_3-way'!X15^(1/3))*COS(('OddsRatio_working_3-way'!Y15)/3)</f>
        <v>0.52581655095702606</v>
      </c>
      <c r="AG15" s="11">
        <f>-'OddsRatio_working_3-way'!U15/(3*'OddsRatio_working_3-way'!X15^(1/3))*COS(('OddsRatio_working_3-way'!Y15+2*PI())/3)</f>
        <v>-0.29757290190144947</v>
      </c>
      <c r="AH15" s="11">
        <f>-'OddsRatio_working_3-way'!U15/(3*'OddsRatio_working_3-way'!X15^(1/3))*COS(('OddsRatio_working_3-way'!Y15+4*PI())/3)</f>
        <v>-0.22824364905557665</v>
      </c>
      <c r="AI15" s="11">
        <f>'OddsRatio_working_3-way'!U15/(3*'OddsRatio_working_3-way'!X15^(1/3))*SIN(('OddsRatio_working_3-way'!Y15)/3)</f>
        <v>-4.0027262793280581E-2</v>
      </c>
      <c r="AJ15" s="11">
        <f>'OddsRatio_working_3-way'!U15/(3*'OddsRatio_working_3-way'!X15^(1/3))*SIN(('OddsRatio_working_3-way'!Y15+2*PI())/3)</f>
        <v>-0.43535685946245911</v>
      </c>
      <c r="AK15" s="11">
        <f>'OddsRatio_working_3-way'!U15/(3*'OddsRatio_working_3-way'!X15^(1/3))*SIN(('OddsRatio_working_3-way'!Y15+4*PI())/3)</f>
        <v>0.47538412225573945</v>
      </c>
      <c r="AL15" s="11">
        <f>'OddsRatio_working_3-way'!Z15+'OddsRatio_working_3-way'!AF15</f>
        <v>1.0516331019140521</v>
      </c>
      <c r="AM15" s="11">
        <f>'OddsRatio_working_3-way'!AA15+'OddsRatio_working_3-way'!AG15</f>
        <v>-0.59514580380289894</v>
      </c>
      <c r="AN15" s="11">
        <f>'OddsRatio_working_3-way'!AB15+'OddsRatio_working_3-way'!AH15</f>
        <v>-0.45648729811115329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1.0516331019140521</v>
      </c>
      <c r="AS15" s="11">
        <f>IF(('OddsRatio_working_3-way'!X15=0),IF(Q15&gt;0,-Q15^(1/3),(-Q15)^(1/3)),'OddsRatio_working_3-way'!AM15-'OddsRatio_working_3-way'!R15/3)</f>
        <v>-0.59514580380289894</v>
      </c>
      <c r="AT15" s="11">
        <f>IF(('OddsRatio_working_3-way'!X15=0),IF(Q15&gt;0,-Q15^(1/3),(-Q15)^(1/3)),'OddsRatio_working_3-way'!AN15-'OddsRatio_working_3-way'!R15/3)</f>
        <v>-0.45648729811115329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2.5299999999999998</v>
      </c>
      <c r="B16" s="4">
        <f>IF('True_Odds_Calculator_3-way'!B17="","",'True_Odds_Calculator_3-way'!B17)</f>
        <v>3.37</v>
      </c>
      <c r="C16" s="4">
        <f>IF('True_Odds_Calculator_3-way'!C17="","",'True_Odds_Calculator_3-way'!C17)</f>
        <v>2.93</v>
      </c>
      <c r="D16" s="9">
        <f t="shared" si="13"/>
        <v>0.38339659761843853</v>
      </c>
      <c r="E16" s="9">
        <f t="shared" si="14"/>
        <v>0.28643164839195456</v>
      </c>
      <c r="F16" s="9">
        <f t="shared" si="15"/>
        <v>0.33017175398960713</v>
      </c>
      <c r="G16" s="9">
        <f t="shared" si="16"/>
        <v>1.051153719751031</v>
      </c>
      <c r="H16" s="9">
        <f t="shared" si="17"/>
        <v>2.6082651912190769</v>
      </c>
      <c r="I16" s="9">
        <f t="shared" si="18"/>
        <v>3.4912343158099444</v>
      </c>
      <c r="J16" s="9">
        <f t="shared" si="19"/>
        <v>3.0287266791194898</v>
      </c>
      <c r="K16" s="11">
        <f t="shared" si="20"/>
        <v>0.39525691699604748</v>
      </c>
      <c r="L16" s="11">
        <f t="shared" si="21"/>
        <v>0.29673590504451036</v>
      </c>
      <c r="M16" s="11">
        <f t="shared" si="22"/>
        <v>0.34129692832764502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-0.28014252802466866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0.23337294802432187</v>
      </c>
      <c r="Q16" s="11">
        <f>2*'OddsRatio_working_3-way'!K16*'OddsRatio_working_3-way'!L16*'OddsRatio_working_3-way'!M16</f>
        <v>8.0059330368549522E-2</v>
      </c>
      <c r="R16" s="11">
        <f t="shared" si="23"/>
        <v>0</v>
      </c>
      <c r="S16" s="11">
        <f t="shared" si="24"/>
        <v>-0.83305076765699648</v>
      </c>
      <c r="T16" s="11">
        <f t="shared" si="25"/>
        <v>-0.28578070931629379</v>
      </c>
      <c r="U16" s="11">
        <f>'OddsRatio_working_3-way'!S16-'OddsRatio_working_3-way'!R16^2/3</f>
        <v>-0.83305076765699648</v>
      </c>
      <c r="V16" s="11">
        <f>'OddsRatio_working_3-way'!S16*'OddsRatio_working_3-way'!R16/3-2*'OddsRatio_working_3-way'!R16^3/27-'OddsRatio_working_3-way'!T16</f>
        <v>0.28578070931629379</v>
      </c>
      <c r="W16" s="11">
        <f>'OddsRatio_working_3-way'!V16^2+4*'OddsRatio_working_3-way'!U16^3/27</f>
        <v>-3.9760861526282609E-3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0.14632728724502503</v>
      </c>
      <c r="Y16" s="11">
        <f>IF('OddsRatio_working_3-way'!W16&gt;=0,IF('OddsRatio_working_3-way'!V16+SQRT('OddsRatio_working_3-way'!W16)&gt;0,0,PI()),ACOS('OddsRatio_working_3-way'!V16/(2*'OddsRatio_working_3-way'!X16)))</f>
        <v>0.21716587734464454</v>
      </c>
      <c r="Z16" s="11">
        <f>'OddsRatio_working_3-way'!X16^(1/3)*COS('OddsRatio_working_3-way'!Y16/3)</f>
        <v>0.5255768598755155</v>
      </c>
      <c r="AA16" s="11">
        <f>'OddsRatio_working_3-way'!X16^(1/3)*COS(('OddsRatio_working_3-way'!Y16+2*PI())/3)</f>
        <v>-0.29579472004727531</v>
      </c>
      <c r="AB16" s="11">
        <f>'OddsRatio_working_3-way'!X16^(1/3)*COS(('OddsRatio_working_3-way'!Y16+4*PI())/3)</f>
        <v>-0.22978213982824028</v>
      </c>
      <c r="AC16" s="11">
        <f>'OddsRatio_working_3-way'!X16^(1/3)*SIN('OddsRatio_working_3-way'!Y16/3)</f>
        <v>3.8112380959361689E-2</v>
      </c>
      <c r="AD16" s="11">
        <f>'OddsRatio_working_3-way'!X16^(1/3)*SIN(('OddsRatio_working_3-way'!Y16+2*PI())/3)</f>
        <v>0.43610672181376975</v>
      </c>
      <c r="AE16" s="11">
        <f>'OddsRatio_working_3-way'!X16^(1/3)*SIN(('OddsRatio_working_3-way'!Y16+4*PI())/3)</f>
        <v>-0.47421910277313151</v>
      </c>
      <c r="AF16" s="11">
        <f>-'OddsRatio_working_3-way'!U16/(3*'OddsRatio_working_3-way'!X16^(1/3))*COS(('OddsRatio_working_3-way'!Y16)/3)</f>
        <v>0.52557685987551561</v>
      </c>
      <c r="AG16" s="11">
        <f>-'OddsRatio_working_3-way'!U16/(3*'OddsRatio_working_3-way'!X16^(1/3))*COS(('OddsRatio_working_3-way'!Y16+2*PI())/3)</f>
        <v>-0.29579472004727536</v>
      </c>
      <c r="AH16" s="11">
        <f>-'OddsRatio_working_3-way'!U16/(3*'OddsRatio_working_3-way'!X16^(1/3))*COS(('OddsRatio_working_3-way'!Y16+4*PI())/3)</f>
        <v>-0.22978213982824033</v>
      </c>
      <c r="AI16" s="11">
        <f>'OddsRatio_working_3-way'!U16/(3*'OddsRatio_working_3-way'!X16^(1/3))*SIN(('OddsRatio_working_3-way'!Y16)/3)</f>
        <v>-3.8112380959361702E-2</v>
      </c>
      <c r="AJ16" s="11">
        <f>'OddsRatio_working_3-way'!U16/(3*'OddsRatio_working_3-way'!X16^(1/3))*SIN(('OddsRatio_working_3-way'!Y16+2*PI())/3)</f>
        <v>-0.43610672181376986</v>
      </c>
      <c r="AK16" s="11">
        <f>'OddsRatio_working_3-way'!U16/(3*'OddsRatio_working_3-way'!X16^(1/3))*SIN(('OddsRatio_working_3-way'!Y16+4*PI())/3)</f>
        <v>0.47421910277313156</v>
      </c>
      <c r="AL16" s="11">
        <f>'OddsRatio_working_3-way'!Z16+'OddsRatio_working_3-way'!AF16</f>
        <v>1.051153719751031</v>
      </c>
      <c r="AM16" s="11">
        <f>'OddsRatio_working_3-way'!AA16+'OddsRatio_working_3-way'!AG16</f>
        <v>-0.59158944009455072</v>
      </c>
      <c r="AN16" s="11">
        <f>'OddsRatio_working_3-way'!AB16+'OddsRatio_working_3-way'!AH16</f>
        <v>-0.45956427965648061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1.051153719751031</v>
      </c>
      <c r="AS16" s="11">
        <f>IF(('OddsRatio_working_3-way'!X16=0),IF(Q16&gt;0,-Q16^(1/3),(-Q16)^(1/3)),'OddsRatio_working_3-way'!AM16-'OddsRatio_working_3-way'!R16/3)</f>
        <v>-0.59158944009455072</v>
      </c>
      <c r="AT16" s="11">
        <f>IF(('OddsRatio_working_3-way'!X16=0),IF(Q16&gt;0,-Q16^(1/3),(-Q16)^(1/3)),'OddsRatio_working_3-way'!AN16-'OddsRatio_working_3-way'!R16/3)</f>
        <v>-0.45956427965648061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3.33</v>
      </c>
      <c r="B17" s="4">
        <f>IF('True_Odds_Calculator_3-way'!B18="","",'True_Odds_Calculator_3-way'!B18)</f>
        <v>3.72</v>
      </c>
      <c r="C17" s="4">
        <f>IF('True_Odds_Calculator_3-way'!C18="","",'True_Odds_Calculator_3-way'!C18)</f>
        <v>2.15</v>
      </c>
      <c r="D17" s="9">
        <f t="shared" si="13"/>
        <v>0.28935657097972467</v>
      </c>
      <c r="E17" s="9">
        <f t="shared" si="14"/>
        <v>0.25859676965091211</v>
      </c>
      <c r="F17" s="9">
        <f t="shared" si="15"/>
        <v>0.452046659369363</v>
      </c>
      <c r="G17" s="9">
        <f t="shared" si="16"/>
        <v>1.0540530626429054</v>
      </c>
      <c r="H17" s="9">
        <f t="shared" si="17"/>
        <v>3.4559436359579698</v>
      </c>
      <c r="I17" s="9">
        <f t="shared" si="18"/>
        <v>3.8670243303887029</v>
      </c>
      <c r="J17" s="9">
        <f t="shared" si="19"/>
        <v>2.2121610220393411</v>
      </c>
      <c r="K17" s="11">
        <f t="shared" si="20"/>
        <v>0.3003003003003003</v>
      </c>
      <c r="L17" s="11">
        <f t="shared" si="21"/>
        <v>0.26881720430107525</v>
      </c>
      <c r="M17" s="11">
        <f t="shared" si="22"/>
        <v>0.46511627906976744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-0.27365099533141524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0.23279093046534907</v>
      </c>
      <c r="Q17" s="11">
        <f>2*'OddsRatio_working_3-way'!K17*'OddsRatio_working_3-way'!L17*'OddsRatio_working_3-way'!M17</f>
        <v>7.5093848537209379E-2</v>
      </c>
      <c r="R17" s="11">
        <f t="shared" si="23"/>
        <v>0</v>
      </c>
      <c r="S17" s="11">
        <f t="shared" si="24"/>
        <v>-0.85068548785440723</v>
      </c>
      <c r="T17" s="11">
        <f t="shared" si="25"/>
        <v>-0.27441467350142168</v>
      </c>
      <c r="U17" s="11">
        <f>'OddsRatio_working_3-way'!S17-'OddsRatio_working_3-way'!R17^2/3</f>
        <v>-0.85068548785440723</v>
      </c>
      <c r="V17" s="11">
        <f>'OddsRatio_working_3-way'!S17*'OddsRatio_working_3-way'!R17/3-2*'OddsRatio_working_3-way'!R17^3/27-'OddsRatio_working_3-way'!T17</f>
        <v>0.27441467350142168</v>
      </c>
      <c r="W17" s="11">
        <f>'OddsRatio_working_3-way'!V17^2+4*'OddsRatio_working_3-way'!U17^3/27</f>
        <v>-1.5898363778250421E-2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0.15099815960065729</v>
      </c>
      <c r="Y17" s="11">
        <f>IF('OddsRatio_working_3-way'!W17&gt;=0,IF('OddsRatio_working_3-way'!V17+SQRT('OddsRatio_working_3-way'!W17)&gt;0,0,PI()),ACOS('OddsRatio_working_3-way'!V17/(2*'OddsRatio_working_3-way'!X17)))</f>
        <v>0.43071145652551479</v>
      </c>
      <c r="Z17" s="11">
        <f>'OddsRatio_working_3-way'!X17^(1/3)*COS('OddsRatio_working_3-way'!Y17/3)</f>
        <v>0.52702653132145272</v>
      </c>
      <c r="AA17" s="11">
        <f>'OddsRatio_working_3-way'!X17^(1/3)*COS(('OddsRatio_working_3-way'!Y17+2*PI())/3)</f>
        <v>-0.32949544830164973</v>
      </c>
      <c r="AB17" s="11">
        <f>'OddsRatio_working_3-way'!X17^(1/3)*COS(('OddsRatio_working_3-way'!Y17+4*PI())/3)</f>
        <v>-0.19753108301980316</v>
      </c>
      <c r="AC17" s="11">
        <f>'OddsRatio_working_3-way'!X17^(1/3)*SIN('OddsRatio_working_3-way'!Y17/3)</f>
        <v>7.6189661818912402E-2</v>
      </c>
      <c r="AD17" s="11">
        <f>'OddsRatio_working_3-way'!X17^(1/3)*SIN(('OddsRatio_working_3-way'!Y17+2*PI())/3)</f>
        <v>0.41832353368331709</v>
      </c>
      <c r="AE17" s="11">
        <f>'OddsRatio_working_3-way'!X17^(1/3)*SIN(('OddsRatio_working_3-way'!Y17+4*PI())/3)</f>
        <v>-0.49451319550222927</v>
      </c>
      <c r="AF17" s="11">
        <f>-'OddsRatio_working_3-way'!U17/(3*'OddsRatio_working_3-way'!X17^(1/3))*COS(('OddsRatio_working_3-way'!Y17)/3)</f>
        <v>0.52702653132145272</v>
      </c>
      <c r="AG17" s="11">
        <f>-'OddsRatio_working_3-way'!U17/(3*'OddsRatio_working_3-way'!X17^(1/3))*COS(('OddsRatio_working_3-way'!Y17+2*PI())/3)</f>
        <v>-0.32949544830164973</v>
      </c>
      <c r="AH17" s="11">
        <f>-'OddsRatio_working_3-way'!U17/(3*'OddsRatio_working_3-way'!X17^(1/3))*COS(('OddsRatio_working_3-way'!Y17+4*PI())/3)</f>
        <v>-0.19753108301980316</v>
      </c>
      <c r="AI17" s="11">
        <f>'OddsRatio_working_3-way'!U17/(3*'OddsRatio_working_3-way'!X17^(1/3))*SIN(('OddsRatio_working_3-way'!Y17)/3)</f>
        <v>-7.6189661818912402E-2</v>
      </c>
      <c r="AJ17" s="11">
        <f>'OddsRatio_working_3-way'!U17/(3*'OddsRatio_working_3-way'!X17^(1/3))*SIN(('OddsRatio_working_3-way'!Y17+2*PI())/3)</f>
        <v>-0.41832353368331709</v>
      </c>
      <c r="AK17" s="11">
        <f>'OddsRatio_working_3-way'!U17/(3*'OddsRatio_working_3-way'!X17^(1/3))*SIN(('OddsRatio_working_3-way'!Y17+4*PI())/3)</f>
        <v>0.49451319550222927</v>
      </c>
      <c r="AL17" s="11">
        <f>'OddsRatio_working_3-way'!Z17+'OddsRatio_working_3-way'!AF17</f>
        <v>1.0540530626429054</v>
      </c>
      <c r="AM17" s="11">
        <f>'OddsRatio_working_3-way'!AA17+'OddsRatio_working_3-way'!AG17</f>
        <v>-0.65899089660329946</v>
      </c>
      <c r="AN17" s="11">
        <f>'OddsRatio_working_3-way'!AB17+'OddsRatio_working_3-way'!AH17</f>
        <v>-0.39506216603960631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1.0540530626429054</v>
      </c>
      <c r="AS17" s="11">
        <f>IF(('OddsRatio_working_3-way'!X17=0),IF(Q17&gt;0,-Q17^(1/3),(-Q17)^(1/3)),'OddsRatio_working_3-way'!AM17-'OddsRatio_working_3-way'!R17/3)</f>
        <v>-0.65899089660329946</v>
      </c>
      <c r="AT17" s="11">
        <f>IF(('OddsRatio_working_3-way'!X17=0),IF(Q17&gt;0,-Q17^(1/3),(-Q17)^(1/3)),'OddsRatio_working_3-way'!AN17-'OddsRatio_working_3-way'!R17/3)</f>
        <v>-0.39506216603960631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4</v>
      </c>
      <c r="B18" s="4">
        <f>IF('True_Odds_Calculator_3-way'!B19="","",'True_Odds_Calculator_3-way'!B19)</f>
        <v>3.59</v>
      </c>
      <c r="C18" s="4">
        <f>IF('True_Odds_Calculator_3-way'!C19="","",'True_Odds_Calculator_3-way'!C19)</f>
        <v>1.98</v>
      </c>
      <c r="D18" s="9">
        <f t="shared" si="13"/>
        <v>0.24018811318211247</v>
      </c>
      <c r="E18" s="9">
        <f t="shared" si="14"/>
        <v>0.26801951650225014</v>
      </c>
      <c r="F18" s="9">
        <f t="shared" si="15"/>
        <v>0.49179237031563744</v>
      </c>
      <c r="G18" s="9">
        <f t="shared" si="16"/>
        <v>1.0544677901993595</v>
      </c>
      <c r="H18" s="9">
        <f t="shared" si="17"/>
        <v>4.1634033705980791</v>
      </c>
      <c r="I18" s="9">
        <f t="shared" si="18"/>
        <v>3.7310715766163414</v>
      </c>
      <c r="J18" s="9">
        <f t="shared" si="19"/>
        <v>2.0333784343953725</v>
      </c>
      <c r="K18" s="11">
        <f t="shared" si="20"/>
        <v>0.25</v>
      </c>
      <c r="L18" s="11">
        <f t="shared" si="21"/>
        <v>0.2785515320334262</v>
      </c>
      <c r="M18" s="11">
        <f t="shared" si="22"/>
        <v>0.50505050505050508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-0.26781041613910717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0.23107115725500132</v>
      </c>
      <c r="Q18" s="11">
        <f>2*'OddsRatio_working_3-way'!K18*'OddsRatio_working_3-way'!L18*'OddsRatio_working_3-way'!M18</f>
        <v>7.0341295968036927E-2</v>
      </c>
      <c r="R18" s="11">
        <f t="shared" si="23"/>
        <v>0</v>
      </c>
      <c r="S18" s="11">
        <f t="shared" si="24"/>
        <v>-0.86281616893861746</v>
      </c>
      <c r="T18" s="11">
        <f t="shared" si="25"/>
        <v>-0.26265332387781348</v>
      </c>
      <c r="U18" s="11">
        <f>'OddsRatio_working_3-way'!S18-'OddsRatio_working_3-way'!R18^2/3</f>
        <v>-0.86281616893861746</v>
      </c>
      <c r="V18" s="11">
        <f>'OddsRatio_working_3-way'!S18*'OddsRatio_working_3-way'!R18/3-2*'OddsRatio_working_3-way'!R18^3/27-'OddsRatio_working_3-way'!T18</f>
        <v>0.26265332387781348</v>
      </c>
      <c r="W18" s="11">
        <f>'OddsRatio_working_3-way'!V18^2+4*'OddsRatio_working_3-way'!U18^3/27</f>
        <v>-2.6172490635021514E-2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0.15423947223318446</v>
      </c>
      <c r="Y18" s="11">
        <f>IF('OddsRatio_working_3-way'!W18&gt;=0,IF('OddsRatio_working_3-way'!V18+SQRT('OddsRatio_working_3-way'!W18)&gt;0,0,PI()),ACOS('OddsRatio_working_3-way'!V18/(2*'OddsRatio_working_3-way'!X18)))</f>
        <v>0.55205896625136996</v>
      </c>
      <c r="Z18" s="11">
        <f>'OddsRatio_working_3-way'!X18^(1/3)*COS('OddsRatio_working_3-way'!Y18/3)</f>
        <v>0.52723389509967977</v>
      </c>
      <c r="AA18" s="11">
        <f>'OddsRatio_working_3-way'!X18^(1/3)*COS(('OddsRatio_working_3-way'!Y18+2*PI())/3)</f>
        <v>-0.34860139982300165</v>
      </c>
      <c r="AB18" s="11">
        <f>'OddsRatio_working_3-way'!X18^(1/3)*COS(('OddsRatio_working_3-way'!Y18+4*PI())/3)</f>
        <v>-0.17863249527667824</v>
      </c>
      <c r="AC18" s="11">
        <f>'OddsRatio_working_3-way'!X18^(1/3)*SIN('OddsRatio_working_3-way'!Y18/3)</f>
        <v>9.8131592793685773E-2</v>
      </c>
      <c r="AD18" s="11">
        <f>'OddsRatio_working_3-way'!X18^(1/3)*SIN(('OddsRatio_working_3-way'!Y18+2*PI())/3)</f>
        <v>0.40753215049569974</v>
      </c>
      <c r="AE18" s="11">
        <f>'OddsRatio_working_3-way'!X18^(1/3)*SIN(('OddsRatio_working_3-way'!Y18+4*PI())/3)</f>
        <v>-0.50566374328938535</v>
      </c>
      <c r="AF18" s="11">
        <f>-'OddsRatio_working_3-way'!U18/(3*'OddsRatio_working_3-way'!X18^(1/3))*COS(('OddsRatio_working_3-way'!Y18)/3)</f>
        <v>0.52723389509967966</v>
      </c>
      <c r="AG18" s="11">
        <f>-'OddsRatio_working_3-way'!U18/(3*'OddsRatio_working_3-way'!X18^(1/3))*COS(('OddsRatio_working_3-way'!Y18+2*PI())/3)</f>
        <v>-0.34860139982300153</v>
      </c>
      <c r="AH18" s="11">
        <f>-'OddsRatio_working_3-way'!U18/(3*'OddsRatio_working_3-way'!X18^(1/3))*COS(('OddsRatio_working_3-way'!Y18+4*PI())/3)</f>
        <v>-0.17863249527667821</v>
      </c>
      <c r="AI18" s="11">
        <f>'OddsRatio_working_3-way'!U18/(3*'OddsRatio_working_3-way'!X18^(1/3))*SIN(('OddsRatio_working_3-way'!Y18)/3)</f>
        <v>-9.8131592793685746E-2</v>
      </c>
      <c r="AJ18" s="11">
        <f>'OddsRatio_working_3-way'!U18/(3*'OddsRatio_working_3-way'!X18^(1/3))*SIN(('OddsRatio_working_3-way'!Y18+2*PI())/3)</f>
        <v>-0.40753215049569963</v>
      </c>
      <c r="AK18" s="11">
        <f>'OddsRatio_working_3-way'!U18/(3*'OddsRatio_working_3-way'!X18^(1/3))*SIN(('OddsRatio_working_3-way'!Y18+4*PI())/3)</f>
        <v>0.50566374328938524</v>
      </c>
      <c r="AL18" s="11">
        <f>'OddsRatio_working_3-way'!Z18+'OddsRatio_working_3-way'!AF18</f>
        <v>1.0544677901993595</v>
      </c>
      <c r="AM18" s="11">
        <f>'OddsRatio_working_3-way'!AA18+'OddsRatio_working_3-way'!AG18</f>
        <v>-0.69720279964600318</v>
      </c>
      <c r="AN18" s="11">
        <f>'OddsRatio_working_3-way'!AB18+'OddsRatio_working_3-way'!AH18</f>
        <v>-0.35726499055335648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1.0544677901993595</v>
      </c>
      <c r="AS18" s="11">
        <f>IF(('OddsRatio_working_3-way'!X18=0),IF(Q18&gt;0,-Q18^(1/3),(-Q18)^(1/3)),'OddsRatio_working_3-way'!AM18-'OddsRatio_working_3-way'!R18/3)</f>
        <v>-0.69720279964600318</v>
      </c>
      <c r="AT18" s="11">
        <f>IF(('OddsRatio_working_3-way'!X18=0),IF(Q18&gt;0,-Q18^(1/3),(-Q18)^(1/3)),'OddsRatio_working_3-way'!AN18-'OddsRatio_working_3-way'!R18/3)</f>
        <v>-0.35726499055335648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2.92</v>
      </c>
      <c r="B19" s="4">
        <f>IF('True_Odds_Calculator_3-way'!B20="","",'True_Odds_Calculator_3-way'!B20)</f>
        <v>3.39</v>
      </c>
      <c r="C19" s="4">
        <f>IF('True_Odds_Calculator_3-way'!C20="","",'True_Odds_Calculator_3-way'!C20)</f>
        <v>2.5299999999999998</v>
      </c>
      <c r="D19" s="9">
        <f t="shared" si="13"/>
        <v>0.33151070297118146</v>
      </c>
      <c r="E19" s="9">
        <f t="shared" si="14"/>
        <v>0.28489097093995774</v>
      </c>
      <c r="F19" s="9">
        <f t="shared" si="15"/>
        <v>0.38359832608886063</v>
      </c>
      <c r="G19" s="9">
        <f t="shared" si="16"/>
        <v>1.0502572186921011</v>
      </c>
      <c r="H19" s="9">
        <f t="shared" si="17"/>
        <v>3.0164938598888345</v>
      </c>
      <c r="I19" s="9">
        <f t="shared" si="18"/>
        <v>3.510114752674121</v>
      </c>
      <c r="J19" s="9">
        <f t="shared" si="19"/>
        <v>2.6068935445989143</v>
      </c>
      <c r="K19" s="11">
        <f t="shared" si="20"/>
        <v>0.34246575342465752</v>
      </c>
      <c r="L19" s="11">
        <f t="shared" si="21"/>
        <v>0.29498525073746312</v>
      </c>
      <c r="M19" s="11">
        <f t="shared" si="22"/>
        <v>0.39525691699604748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-0.28034156254177633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0.2331899215315914</v>
      </c>
      <c r="Q19" s="11">
        <f>2*'OddsRatio_working_3-way'!K19*'OddsRatio_working_3-way'!L19*'OddsRatio_working_3-way'!M19</f>
        <v>7.9859562168353229E-2</v>
      </c>
      <c r="R19" s="11">
        <f t="shared" si="23"/>
        <v>0</v>
      </c>
      <c r="S19" s="11">
        <f t="shared" si="24"/>
        <v>-0.83180645572966572</v>
      </c>
      <c r="T19" s="11">
        <f t="shared" si="25"/>
        <v>-0.28486522456495406</v>
      </c>
      <c r="U19" s="11">
        <f>'OddsRatio_working_3-way'!S19-'OddsRatio_working_3-way'!R19^2/3</f>
        <v>-0.83180645572966572</v>
      </c>
      <c r="V19" s="11">
        <f>'OddsRatio_working_3-way'!S19*'OddsRatio_working_3-way'!R19/3-2*'OddsRatio_working_3-way'!R19^3/27-'OddsRatio_working_3-way'!T19</f>
        <v>0.28486522456495406</v>
      </c>
      <c r="W19" s="11">
        <f>'OddsRatio_working_3-way'!V19^2+4*'OddsRatio_working_3-way'!U19^3/27</f>
        <v>-4.1152902816190551E-3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0.14599956031445843</v>
      </c>
      <c r="Y19" s="11">
        <f>IF('OddsRatio_working_3-way'!W19&gt;=0,IF('OddsRatio_working_3-way'!V19+SQRT('OddsRatio_working_3-way'!W19)&gt;0,0,PI()),ACOS('OddsRatio_working_3-way'!V19/(2*'OddsRatio_working_3-way'!X19)))</f>
        <v>0.22150105425864997</v>
      </c>
      <c r="Z19" s="11">
        <f>'OddsRatio_working_3-way'!X19^(1/3)*COS('OddsRatio_working_3-way'!Y19/3)</f>
        <v>0.52512860934605055</v>
      </c>
      <c r="AA19" s="11">
        <f>'OddsRatio_working_3-way'!X19^(1/3)*COS(('OddsRatio_working_3-way'!Y19+2*PI())/3)</f>
        <v>-0.29620314631670747</v>
      </c>
      <c r="AB19" s="11">
        <f>'OddsRatio_working_3-way'!X19^(1/3)*COS(('OddsRatio_working_3-way'!Y19+4*PI())/3)</f>
        <v>-0.22892546302934311</v>
      </c>
      <c r="AC19" s="11">
        <f>'OddsRatio_working_3-way'!X19^(1/3)*SIN('OddsRatio_working_3-way'!Y19/3)</f>
        <v>3.8842788556414411E-2</v>
      </c>
      <c r="AD19" s="11">
        <f>'OddsRatio_working_3-way'!X19^(1/3)*SIN(('OddsRatio_working_3-way'!Y19+2*PI())/3)</f>
        <v>0.43535332166946694</v>
      </c>
      <c r="AE19" s="11">
        <f>'OddsRatio_working_3-way'!X19^(1/3)*SIN(('OddsRatio_working_3-way'!Y19+4*PI())/3)</f>
        <v>-0.47419611022588121</v>
      </c>
      <c r="AF19" s="11">
        <f>-'OddsRatio_working_3-way'!U19/(3*'OddsRatio_working_3-way'!X19^(1/3))*COS(('OddsRatio_working_3-way'!Y19)/3)</f>
        <v>0.52512860934605055</v>
      </c>
      <c r="AG19" s="11">
        <f>-'OddsRatio_working_3-way'!U19/(3*'OddsRatio_working_3-way'!X19^(1/3))*COS(('OddsRatio_working_3-way'!Y19+2*PI())/3)</f>
        <v>-0.29620314631670747</v>
      </c>
      <c r="AH19" s="11">
        <f>-'OddsRatio_working_3-way'!U19/(3*'OddsRatio_working_3-way'!X19^(1/3))*COS(('OddsRatio_working_3-way'!Y19+4*PI())/3)</f>
        <v>-0.22892546302934311</v>
      </c>
      <c r="AI19" s="11">
        <f>'OddsRatio_working_3-way'!U19/(3*'OddsRatio_working_3-way'!X19^(1/3))*SIN(('OddsRatio_working_3-way'!Y19)/3)</f>
        <v>-3.8842788556414411E-2</v>
      </c>
      <c r="AJ19" s="11">
        <f>'OddsRatio_working_3-way'!U19/(3*'OddsRatio_working_3-way'!X19^(1/3))*SIN(('OddsRatio_working_3-way'!Y19+2*PI())/3)</f>
        <v>-0.43535332166946694</v>
      </c>
      <c r="AK19" s="11">
        <f>'OddsRatio_working_3-way'!U19/(3*'OddsRatio_working_3-way'!X19^(1/3))*SIN(('OddsRatio_working_3-way'!Y19+4*PI())/3)</f>
        <v>0.47419611022588121</v>
      </c>
      <c r="AL19" s="11">
        <f>'OddsRatio_working_3-way'!Z19+'OddsRatio_working_3-way'!AF19</f>
        <v>1.0502572186921011</v>
      </c>
      <c r="AM19" s="11">
        <f>'OddsRatio_working_3-way'!AA19+'OddsRatio_working_3-way'!AG19</f>
        <v>-0.59240629263341493</v>
      </c>
      <c r="AN19" s="11">
        <f>'OddsRatio_working_3-way'!AB19+'OddsRatio_working_3-way'!AH19</f>
        <v>-0.45785092605868621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1.0502572186921011</v>
      </c>
      <c r="AS19" s="11">
        <f>IF(('OddsRatio_working_3-way'!X19=0),IF(Q19&gt;0,-Q19^(1/3),(-Q19)^(1/3)),'OddsRatio_working_3-way'!AM19-'OddsRatio_working_3-way'!R19/3)</f>
        <v>-0.59240629263341493</v>
      </c>
      <c r="AT19" s="11">
        <f>IF(('OddsRatio_working_3-way'!X19=0),IF(Q19&gt;0,-Q19^(1/3),(-Q19)^(1/3)),'OddsRatio_working_3-way'!AN19-'OddsRatio_working_3-way'!R19/3)</f>
        <v>-0.45785092605868621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2.25</v>
      </c>
      <c r="B20" s="4">
        <f>IF('True_Odds_Calculator_3-way'!B21="","",'True_Odds_Calculator_3-way'!B21)</f>
        <v>3.36</v>
      </c>
      <c r="C20" s="4">
        <f>IF('True_Odds_Calculator_3-way'!C21="","",'True_Odds_Calculator_3-way'!C21)</f>
        <v>3.43</v>
      </c>
      <c r="D20" s="9">
        <f t="shared" si="13"/>
        <v>0.43185869318033976</v>
      </c>
      <c r="E20" s="9">
        <f t="shared" si="14"/>
        <v>0.2870428526974047</v>
      </c>
      <c r="F20" s="9">
        <f t="shared" si="15"/>
        <v>0.28109845412225548</v>
      </c>
      <c r="G20" s="9">
        <f t="shared" si="16"/>
        <v>1.0524577891637534</v>
      </c>
      <c r="H20" s="9">
        <f t="shared" si="17"/>
        <v>2.3155722364546922</v>
      </c>
      <c r="I20" s="9">
        <f t="shared" si="18"/>
        <v>3.4838003824264581</v>
      </c>
      <c r="J20" s="9">
        <f t="shared" si="19"/>
        <v>3.5574724276679213</v>
      </c>
      <c r="K20" s="11">
        <f t="shared" si="20"/>
        <v>0.44444444444444442</v>
      </c>
      <c r="L20" s="11">
        <f t="shared" si="21"/>
        <v>0.29761904761904762</v>
      </c>
      <c r="M20" s="11">
        <f t="shared" si="22"/>
        <v>0.29154518950437314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-0.27644731361932529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0.23292763817545153</v>
      </c>
      <c r="Q20" s="11">
        <f>2*'OddsRatio_working_3-way'!K20*'OddsRatio_working_3-way'!L20*'OddsRatio_working_3-way'!M20</f>
        <v>7.7128357011738924E-2</v>
      </c>
      <c r="R20" s="11">
        <f t="shared" si="23"/>
        <v>0</v>
      </c>
      <c r="S20" s="11">
        <f t="shared" si="24"/>
        <v>-0.84257515519285742</v>
      </c>
      <c r="T20" s="11">
        <f t="shared" si="25"/>
        <v>-0.27899839575922436</v>
      </c>
      <c r="U20" s="11">
        <f>'OddsRatio_working_3-way'!S20-'OddsRatio_working_3-way'!R20^2/3</f>
        <v>-0.84257515519285742</v>
      </c>
      <c r="V20" s="11">
        <f>'OddsRatio_working_3-way'!S20*'OddsRatio_working_3-way'!R20/3-2*'OddsRatio_working_3-way'!R20^3/27-'OddsRatio_working_3-way'!T20</f>
        <v>0.27899839575922436</v>
      </c>
      <c r="W20" s="11">
        <f>'OddsRatio_working_3-way'!V20^2+4*'OddsRatio_working_3-way'!U20^3/27</f>
        <v>-1.0777942093903772E-2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0.14884391735146968</v>
      </c>
      <c r="Y20" s="11">
        <f>IF('OddsRatio_working_3-way'!W20&gt;=0,IF('OddsRatio_working_3-way'!V20+SQRT('OddsRatio_working_3-way'!W20)&gt;0,0,PI()),ACOS('OddsRatio_working_3-way'!V20/(2*'OddsRatio_working_3-way'!X20)))</f>
        <v>0.35623071078101409</v>
      </c>
      <c r="Z20" s="11">
        <f>'OddsRatio_working_3-way'!X20^(1/3)*COS('OddsRatio_working_3-way'!Y20/3)</f>
        <v>0.52622889458187661</v>
      </c>
      <c r="AA20" s="11">
        <f>'OddsRatio_working_3-way'!X20^(1/3)*COS(('OddsRatio_working_3-way'!Y20+2*PI())/3)</f>
        <v>-0.31748495104588281</v>
      </c>
      <c r="AB20" s="11">
        <f>'OddsRatio_working_3-way'!X20^(1/3)*COS(('OddsRatio_working_3-way'!Y20+4*PI())/3)</f>
        <v>-0.20874394353599368</v>
      </c>
      <c r="AC20" s="11">
        <f>'OddsRatio_working_3-way'!X20^(1/3)*SIN('OddsRatio_working_3-way'!Y20/3)</f>
        <v>6.278164995778554E-2</v>
      </c>
      <c r="AD20" s="11">
        <f>'OddsRatio_working_3-way'!X20^(1/3)*SIN(('OddsRatio_working_3-way'!Y20+2*PI())/3)</f>
        <v>0.42433676593441572</v>
      </c>
      <c r="AE20" s="11">
        <f>'OddsRatio_working_3-way'!X20^(1/3)*SIN(('OddsRatio_working_3-way'!Y20+4*PI())/3)</f>
        <v>-0.48711841589220134</v>
      </c>
      <c r="AF20" s="11">
        <f>-'OddsRatio_working_3-way'!U20/(3*'OddsRatio_working_3-way'!X20^(1/3))*COS(('OddsRatio_working_3-way'!Y20)/3)</f>
        <v>0.52622889458187672</v>
      </c>
      <c r="AG20" s="11">
        <f>-'OddsRatio_working_3-way'!U20/(3*'OddsRatio_working_3-way'!X20^(1/3))*COS(('OddsRatio_working_3-way'!Y20+2*PI())/3)</f>
        <v>-0.31748495104588292</v>
      </c>
      <c r="AH20" s="11">
        <f>-'OddsRatio_working_3-way'!U20/(3*'OddsRatio_working_3-way'!X20^(1/3))*COS(('OddsRatio_working_3-way'!Y20+4*PI())/3)</f>
        <v>-0.20874394353599374</v>
      </c>
      <c r="AI20" s="11">
        <f>'OddsRatio_working_3-way'!U20/(3*'OddsRatio_working_3-way'!X20^(1/3))*SIN(('OddsRatio_working_3-way'!Y20)/3)</f>
        <v>-6.2781649957785554E-2</v>
      </c>
      <c r="AJ20" s="11">
        <f>'OddsRatio_working_3-way'!U20/(3*'OddsRatio_working_3-way'!X20^(1/3))*SIN(('OddsRatio_working_3-way'!Y20+2*PI())/3)</f>
        <v>-0.42433676593441583</v>
      </c>
      <c r="AK20" s="11">
        <f>'OddsRatio_working_3-way'!U20/(3*'OddsRatio_working_3-way'!X20^(1/3))*SIN(('OddsRatio_working_3-way'!Y20+4*PI())/3)</f>
        <v>0.4871184158922014</v>
      </c>
      <c r="AL20" s="11">
        <f>'OddsRatio_working_3-way'!Z20+'OddsRatio_working_3-way'!AF20</f>
        <v>1.0524577891637534</v>
      </c>
      <c r="AM20" s="11">
        <f>'OddsRatio_working_3-way'!AA20+'OddsRatio_working_3-way'!AG20</f>
        <v>-0.63496990209176574</v>
      </c>
      <c r="AN20" s="11">
        <f>'OddsRatio_working_3-way'!AB20+'OddsRatio_working_3-way'!AH20</f>
        <v>-0.41748788707198742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1.0524577891637534</v>
      </c>
      <c r="AS20" s="11">
        <f>IF(('OddsRatio_working_3-way'!X20=0),IF(Q20&gt;0,-Q20^(1/3),(-Q20)^(1/3)),'OddsRatio_working_3-way'!AM20-'OddsRatio_working_3-way'!R20/3)</f>
        <v>-0.63496990209176574</v>
      </c>
      <c r="AT20" s="11">
        <f>IF(('OddsRatio_working_3-way'!X20=0),IF(Q20&gt;0,-Q20^(1/3),(-Q20)^(1/3)),'OddsRatio_working_3-way'!AN20-'OddsRatio_working_3-way'!R20/3)</f>
        <v>-0.41748788707198742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3.79</v>
      </c>
      <c r="B21" s="4">
        <f>IF('True_Odds_Calculator_3-way'!B22="","",'True_Odds_Calculator_3-way'!B22)</f>
        <v>3.62</v>
      </c>
      <c r="C21" s="4">
        <f>IF('True_Odds_Calculator_3-way'!C22="","",'True_Odds_Calculator_3-way'!C22)</f>
        <v>2.02</v>
      </c>
      <c r="D21" s="9">
        <f t="shared" si="13"/>
        <v>0.25330889914964128</v>
      </c>
      <c r="E21" s="9">
        <f t="shared" si="14"/>
        <v>0.26538311632411288</v>
      </c>
      <c r="F21" s="9">
        <f t="shared" si="15"/>
        <v>0.48130798452624579</v>
      </c>
      <c r="G21" s="9">
        <f t="shared" si="16"/>
        <v>1.0565409262809942</v>
      </c>
      <c r="H21" s="9">
        <f t="shared" si="17"/>
        <v>3.9477491843239734</v>
      </c>
      <c r="I21" s="9">
        <f t="shared" si="18"/>
        <v>3.7681372268562034</v>
      </c>
      <c r="J21" s="9">
        <f t="shared" si="19"/>
        <v>2.0776717448066142</v>
      </c>
      <c r="K21" s="11">
        <f t="shared" si="20"/>
        <v>0.26385224274406333</v>
      </c>
      <c r="L21" s="11">
        <f t="shared" si="21"/>
        <v>0.27624309392265195</v>
      </c>
      <c r="M21" s="11">
        <f t="shared" si="22"/>
        <v>0.49504950495049505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-0.26903359587697129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0.23201273464858693</v>
      </c>
      <c r="Q21" s="11">
        <f>2*'OddsRatio_working_3-way'!K21*'OddsRatio_working_3-way'!L21*'OddsRatio_working_3-way'!M21</f>
        <v>7.2165702845594704E-2</v>
      </c>
      <c r="R21" s="11">
        <f t="shared" si="23"/>
        <v>0</v>
      </c>
      <c r="S21" s="11">
        <f t="shared" si="24"/>
        <v>-0.86239316651993925</v>
      </c>
      <c r="T21" s="11">
        <f t="shared" si="25"/>
        <v>-0.26824048725348038</v>
      </c>
      <c r="U21" s="11">
        <f>'OddsRatio_working_3-way'!S21-'OddsRatio_working_3-way'!R21^2/3</f>
        <v>-0.86239316651993925</v>
      </c>
      <c r="V21" s="11">
        <f>'OddsRatio_working_3-way'!S21*'OddsRatio_working_3-way'!R21/3-2*'OddsRatio_working_3-way'!R21^3/27-'OddsRatio_working_3-way'!T21</f>
        <v>0.26824048725348038</v>
      </c>
      <c r="W21" s="11">
        <f>'OddsRatio_working_3-way'!V21^2+4*'OddsRatio_working_3-way'!U21^3/27</f>
        <v>-2.306641105362349E-2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0.15412606046318714</v>
      </c>
      <c r="Y21" s="11">
        <f>IF('OddsRatio_working_3-way'!W21&gt;=0,IF('OddsRatio_working_3-way'!V21+SQRT('OddsRatio_working_3-way'!W21)&gt;0,0,PI()),ACOS('OddsRatio_working_3-way'!V21/(2*'OddsRatio_working_3-way'!X21)))</f>
        <v>0.51519157132266002</v>
      </c>
      <c r="Z21" s="11">
        <f>'OddsRatio_working_3-way'!X21^(1/3)*COS('OddsRatio_working_3-way'!Y21/3)</f>
        <v>0.52827046314049708</v>
      </c>
      <c r="AA21" s="11">
        <f>'OddsRatio_working_3-way'!X21^(1/3)*COS(('OddsRatio_working_3-way'!Y21+2*PI())/3)</f>
        <v>-0.34348275805960027</v>
      </c>
      <c r="AB21" s="11">
        <f>'OddsRatio_working_3-way'!X21^(1/3)*COS(('OddsRatio_working_3-way'!Y21+4*PI())/3)</f>
        <v>-0.1847877050808967</v>
      </c>
      <c r="AC21" s="11">
        <f>'OddsRatio_working_3-way'!X21^(1/3)*SIN('OddsRatio_working_3-way'!Y21/3)</f>
        <v>9.1622631556316406E-2</v>
      </c>
      <c r="AD21" s="11">
        <f>'OddsRatio_working_3-way'!X21^(1/3)*SIN(('OddsRatio_working_3-way'!Y21+2*PI())/3)</f>
        <v>0.41168432537048322</v>
      </c>
      <c r="AE21" s="11">
        <f>'OddsRatio_working_3-way'!X21^(1/3)*SIN(('OddsRatio_working_3-way'!Y21+4*PI())/3)</f>
        <v>-0.50330695692679961</v>
      </c>
      <c r="AF21" s="11">
        <f>-'OddsRatio_working_3-way'!U21/(3*'OddsRatio_working_3-way'!X21^(1/3))*COS(('OddsRatio_working_3-way'!Y21)/3)</f>
        <v>0.52827046314049708</v>
      </c>
      <c r="AG21" s="11">
        <f>-'OddsRatio_working_3-way'!U21/(3*'OddsRatio_working_3-way'!X21^(1/3))*COS(('OddsRatio_working_3-way'!Y21+2*PI())/3)</f>
        <v>-0.34348275805960027</v>
      </c>
      <c r="AH21" s="11">
        <f>-'OddsRatio_working_3-way'!U21/(3*'OddsRatio_working_3-way'!X21^(1/3))*COS(('OddsRatio_working_3-way'!Y21+4*PI())/3)</f>
        <v>-0.1847877050808967</v>
      </c>
      <c r="AI21" s="11">
        <f>'OddsRatio_working_3-way'!U21/(3*'OddsRatio_working_3-way'!X21^(1/3))*SIN(('OddsRatio_working_3-way'!Y21)/3)</f>
        <v>-9.1622631556316406E-2</v>
      </c>
      <c r="AJ21" s="11">
        <f>'OddsRatio_working_3-way'!U21/(3*'OddsRatio_working_3-way'!X21^(1/3))*SIN(('OddsRatio_working_3-way'!Y21+2*PI())/3)</f>
        <v>-0.41168432537048322</v>
      </c>
      <c r="AK21" s="11">
        <f>'OddsRatio_working_3-way'!U21/(3*'OddsRatio_working_3-way'!X21^(1/3))*SIN(('OddsRatio_working_3-way'!Y21+4*PI())/3)</f>
        <v>0.50330695692679961</v>
      </c>
      <c r="AL21" s="11">
        <f>'OddsRatio_working_3-way'!Z21+'OddsRatio_working_3-way'!AF21</f>
        <v>1.0565409262809942</v>
      </c>
      <c r="AM21" s="11">
        <f>'OddsRatio_working_3-way'!AA21+'OddsRatio_working_3-way'!AG21</f>
        <v>-0.68696551611920054</v>
      </c>
      <c r="AN21" s="11">
        <f>'OddsRatio_working_3-way'!AB21+'OddsRatio_working_3-way'!AH21</f>
        <v>-0.36957541016179341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1.0565409262809942</v>
      </c>
      <c r="AS21" s="11">
        <f>IF(('OddsRatio_working_3-way'!X21=0),IF(Q21&gt;0,-Q21^(1/3),(-Q21)^(1/3)),'OddsRatio_working_3-way'!AM21-'OddsRatio_working_3-way'!R21/3)</f>
        <v>-0.68696551611920054</v>
      </c>
      <c r="AT21" s="11">
        <f>IF(('OddsRatio_working_3-way'!X21=0),IF(Q21&gt;0,-Q21^(1/3),(-Q21)^(1/3)),'OddsRatio_working_3-way'!AN21-'OddsRatio_working_3-way'!R21/3)</f>
        <v>-0.36957541016179341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2.44</v>
      </c>
      <c r="B22" s="4">
        <f>IF('True_Odds_Calculator_3-way'!B23="","",'True_Odds_Calculator_3-way'!B23)</f>
        <v>3.3</v>
      </c>
      <c r="C22" s="4">
        <f>IF('True_Odds_Calculator_3-way'!C23="","",'True_Odds_Calculator_3-way'!C23)</f>
        <v>3.13</v>
      </c>
      <c r="D22" s="9">
        <f t="shared" si="13"/>
        <v>0.39812884600703929</v>
      </c>
      <c r="E22" s="9">
        <f t="shared" si="14"/>
        <v>0.29286005626962297</v>
      </c>
      <c r="F22" s="9">
        <f t="shared" si="15"/>
        <v>0.3090110977233379</v>
      </c>
      <c r="G22" s="9">
        <f t="shared" si="16"/>
        <v>1.0498261639509241</v>
      </c>
      <c r="H22" s="9">
        <f t="shared" si="17"/>
        <v>2.5117496760893308</v>
      </c>
      <c r="I22" s="9">
        <f t="shared" si="18"/>
        <v>3.414600177087125</v>
      </c>
      <c r="J22" s="9">
        <f t="shared" si="19"/>
        <v>3.236129729215468</v>
      </c>
      <c r="K22" s="11">
        <f t="shared" si="20"/>
        <v>0.4098360655737705</v>
      </c>
      <c r="L22" s="11">
        <f t="shared" si="21"/>
        <v>0.30303030303030304</v>
      </c>
      <c r="M22" s="11">
        <f t="shared" si="22"/>
        <v>0.31948881789137379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-0.27991220009237094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0.23291099863665729</v>
      </c>
      <c r="Q22" s="11">
        <f>2*'OddsRatio_working_3-way'!K22*'OddsRatio_working_3-way'!L22*'OddsRatio_working_3-way'!M22</f>
        <v>7.93563879511609E-2</v>
      </c>
      <c r="R22" s="11">
        <f t="shared" si="23"/>
        <v>0</v>
      </c>
      <c r="S22" s="11">
        <f t="shared" si="24"/>
        <v>-0.83208591322492098</v>
      </c>
      <c r="T22" s="11">
        <f t="shared" si="25"/>
        <v>-0.28350457009366981</v>
      </c>
      <c r="U22" s="11">
        <f>'OddsRatio_working_3-way'!S22-'OddsRatio_working_3-way'!R22^2/3</f>
        <v>-0.83208591322492098</v>
      </c>
      <c r="V22" s="11">
        <f>'OddsRatio_working_3-way'!S22*'OddsRatio_working_3-way'!R22/3-2*'OddsRatio_working_3-way'!R22^3/27-'OddsRatio_working_3-way'!T22</f>
        <v>0.28350457009366981</v>
      </c>
      <c r="W22" s="11">
        <f>'OddsRatio_working_3-way'!V22^2+4*'OddsRatio_working_3-way'!U22^3/27</f>
        <v>-4.9746105896980308E-3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0.1460731425123169</v>
      </c>
      <c r="Y22" s="11">
        <f>IF('OddsRatio_working_3-way'!W22&gt;=0,IF('OddsRatio_working_3-way'!V22+SQRT('OddsRatio_working_3-way'!W22)&gt;0,0,PI()),ACOS('OddsRatio_working_3-way'!V22/(2*'OddsRatio_working_3-way'!X22)))</f>
        <v>0.24383226583771056</v>
      </c>
      <c r="Z22" s="11">
        <f>'OddsRatio_working_3-way'!X22^(1/3)*COS('OddsRatio_working_3-way'!Y22/3)</f>
        <v>0.52491308197546205</v>
      </c>
      <c r="AA22" s="11">
        <f>'OddsRatio_working_3-way'!X22^(1/3)*COS(('OddsRatio_working_3-way'!Y22+2*PI())/3)</f>
        <v>-0.29948586159311896</v>
      </c>
      <c r="AB22" s="11">
        <f>'OddsRatio_working_3-way'!X22^(1/3)*COS(('OddsRatio_working_3-way'!Y22+4*PI())/3)</f>
        <v>-0.22542722038234303</v>
      </c>
      <c r="AC22" s="11">
        <f>'OddsRatio_working_3-way'!X22^(1/3)*SIN('OddsRatio_working_3-way'!Y22/3)</f>
        <v>4.2757776438859439E-2</v>
      </c>
      <c r="AD22" s="11">
        <f>'OddsRatio_working_3-way'!X22^(1/3)*SIN(('OddsRatio_working_3-way'!Y22+2*PI())/3)</f>
        <v>0.43320917555010402</v>
      </c>
      <c r="AE22" s="11">
        <f>'OddsRatio_working_3-way'!X22^(1/3)*SIN(('OddsRatio_working_3-way'!Y22+4*PI())/3)</f>
        <v>-0.47596695198896344</v>
      </c>
      <c r="AF22" s="11">
        <f>-'OddsRatio_working_3-way'!U22/(3*'OddsRatio_working_3-way'!X22^(1/3))*COS(('OddsRatio_working_3-way'!Y22)/3)</f>
        <v>0.52491308197546205</v>
      </c>
      <c r="AG22" s="11">
        <f>-'OddsRatio_working_3-way'!U22/(3*'OddsRatio_working_3-way'!X22^(1/3))*COS(('OddsRatio_working_3-way'!Y22+2*PI())/3)</f>
        <v>-0.29948586159311896</v>
      </c>
      <c r="AH22" s="11">
        <f>-'OddsRatio_working_3-way'!U22/(3*'OddsRatio_working_3-way'!X22^(1/3))*COS(('OddsRatio_working_3-way'!Y22+4*PI())/3)</f>
        <v>-0.22542722038234303</v>
      </c>
      <c r="AI22" s="11">
        <f>'OddsRatio_working_3-way'!U22/(3*'OddsRatio_working_3-way'!X22^(1/3))*SIN(('OddsRatio_working_3-way'!Y22)/3)</f>
        <v>-4.2757776438859439E-2</v>
      </c>
      <c r="AJ22" s="11">
        <f>'OddsRatio_working_3-way'!U22/(3*'OddsRatio_working_3-way'!X22^(1/3))*SIN(('OddsRatio_working_3-way'!Y22+2*PI())/3)</f>
        <v>-0.43320917555010402</v>
      </c>
      <c r="AK22" s="11">
        <f>'OddsRatio_working_3-way'!U22/(3*'OddsRatio_working_3-way'!X22^(1/3))*SIN(('OddsRatio_working_3-way'!Y22+4*PI())/3)</f>
        <v>0.47596695198896344</v>
      </c>
      <c r="AL22" s="11">
        <f>'OddsRatio_working_3-way'!Z22+'OddsRatio_working_3-way'!AF22</f>
        <v>1.0498261639509241</v>
      </c>
      <c r="AM22" s="11">
        <f>'OddsRatio_working_3-way'!AA22+'OddsRatio_working_3-way'!AG22</f>
        <v>-0.59897172318623793</v>
      </c>
      <c r="AN22" s="11">
        <f>'OddsRatio_working_3-way'!AB22+'OddsRatio_working_3-way'!AH22</f>
        <v>-0.45085444076468606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1.0498261639509241</v>
      </c>
      <c r="AS22" s="11">
        <f>IF(('OddsRatio_working_3-way'!X22=0),IF(Q22&gt;0,-Q22^(1/3),(-Q22)^(1/3)),'OddsRatio_working_3-way'!AM22-'OddsRatio_working_3-way'!R22/3)</f>
        <v>-0.59897172318623793</v>
      </c>
      <c r="AT22" s="11">
        <f>IF(('OddsRatio_working_3-way'!X22=0),IF(Q22&gt;0,-Q22^(1/3),(-Q22)^(1/3)),'OddsRatio_working_3-way'!AN22-'OddsRatio_working_3-way'!R22/3)</f>
        <v>-0.45085444076468606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3.06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2.41</v>
      </c>
      <c r="D23" s="9">
        <f t="shared" si="13"/>
        <v>0.31614201598918096</v>
      </c>
      <c r="E23" s="9">
        <f t="shared" si="14"/>
        <v>0.28072851768776613</v>
      </c>
      <c r="F23" s="9">
        <f t="shared" si="15"/>
        <v>0.40312946632305297</v>
      </c>
      <c r="G23" s="9">
        <f t="shared" si="16"/>
        <v>1.0500657247730203</v>
      </c>
      <c r="H23" s="9">
        <f t="shared" si="17"/>
        <v>3.1631353930324217</v>
      </c>
      <c r="I23" s="9">
        <f t="shared" si="18"/>
        <v>3.5621603684461696</v>
      </c>
      <c r="J23" s="9">
        <f t="shared" si="19"/>
        <v>2.480592671929958</v>
      </c>
      <c r="K23" s="11">
        <f t="shared" si="20"/>
        <v>0.32679738562091504</v>
      </c>
      <c r="L23" s="11">
        <f t="shared" si="21"/>
        <v>0.29069767441860467</v>
      </c>
      <c r="M23" s="11">
        <f t="shared" si="22"/>
        <v>0.41493775933609955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-0.27936966545761399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0.23296494125972306</v>
      </c>
      <c r="Q23" s="11">
        <f>2*'OddsRatio_working_3-way'!K23*'OddsRatio_working_3-way'!L23*'OddsRatio_working_3-way'!M23</f>
        <v>7.8837543573510332E-2</v>
      </c>
      <c r="R23" s="11">
        <f t="shared" si="23"/>
        <v>0</v>
      </c>
      <c r="S23" s="11">
        <f t="shared" si="24"/>
        <v>-0.83389490723025017</v>
      </c>
      <c r="T23" s="11">
        <f t="shared" si="25"/>
        <v>-0.28219793814898481</v>
      </c>
      <c r="U23" s="11">
        <f>'OddsRatio_working_3-way'!S23-'OddsRatio_working_3-way'!R23^2/3</f>
        <v>-0.83389490723025017</v>
      </c>
      <c r="V23" s="11">
        <f>'OddsRatio_working_3-way'!S23*'OddsRatio_working_3-way'!R23/3-2*'OddsRatio_working_3-way'!R23^3/27-'OddsRatio_working_3-way'!T23</f>
        <v>0.28219793814898481</v>
      </c>
      <c r="W23" s="11">
        <f>'OddsRatio_working_3-way'!V23^2+4*'OddsRatio_working_3-way'!U23^3/27</f>
        <v>-6.2716478396448033E-3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0.14654975617105531</v>
      </c>
      <c r="Y23" s="11">
        <f>IF('OddsRatio_working_3-way'!W23&gt;=0,IF('OddsRatio_working_3-way'!V23+SQRT('OddsRatio_working_3-way'!W23)&gt;0,0,PI()),ACOS('OddsRatio_working_3-way'!V23/(2*'OddsRatio_working_3-way'!X23)))</f>
        <v>0.27359454312333509</v>
      </c>
      <c r="Z23" s="11">
        <f>'OddsRatio_working_3-way'!X23^(1/3)*COS('OddsRatio_working_3-way'!Y23/3)</f>
        <v>0.52503286238651015</v>
      </c>
      <c r="AA23" s="11">
        <f>'OddsRatio_working_3-way'!X23^(1/3)*COS(('OddsRatio_working_3-way'!Y23+2*PI())/3)</f>
        <v>-0.30409884175629759</v>
      </c>
      <c r="AB23" s="11">
        <f>'OddsRatio_working_3-way'!X23^(1/3)*COS(('OddsRatio_working_3-way'!Y23+4*PI())/3)</f>
        <v>-0.2209340206302125</v>
      </c>
      <c r="AC23" s="11">
        <f>'OddsRatio_working_3-way'!X23^(1/3)*SIN('OddsRatio_working_3-way'!Y23/3)</f>
        <v>4.8015231864252321E-2</v>
      </c>
      <c r="AD23" s="11">
        <f>'OddsRatio_working_3-way'!X23^(1/3)*SIN(('OddsRatio_working_3-way'!Y23+2*PI())/3)</f>
        <v>0.43068418071625103</v>
      </c>
      <c r="AE23" s="11">
        <f>'OddsRatio_working_3-way'!X23^(1/3)*SIN(('OddsRatio_working_3-way'!Y23+4*PI())/3)</f>
        <v>-0.47869941258050325</v>
      </c>
      <c r="AF23" s="11">
        <f>-'OddsRatio_working_3-way'!U23/(3*'OddsRatio_working_3-way'!X23^(1/3))*COS(('OddsRatio_working_3-way'!Y23)/3)</f>
        <v>0.52503286238651015</v>
      </c>
      <c r="AG23" s="11">
        <f>-'OddsRatio_working_3-way'!U23/(3*'OddsRatio_working_3-way'!X23^(1/3))*COS(('OddsRatio_working_3-way'!Y23+2*PI())/3)</f>
        <v>-0.30409884175629759</v>
      </c>
      <c r="AH23" s="11">
        <f>-'OddsRatio_working_3-way'!U23/(3*'OddsRatio_working_3-way'!X23^(1/3))*COS(('OddsRatio_working_3-way'!Y23+4*PI())/3)</f>
        <v>-0.2209340206302125</v>
      </c>
      <c r="AI23" s="11">
        <f>'OddsRatio_working_3-way'!U23/(3*'OddsRatio_working_3-way'!X23^(1/3))*SIN(('OddsRatio_working_3-way'!Y23)/3)</f>
        <v>-4.8015231864252321E-2</v>
      </c>
      <c r="AJ23" s="11">
        <f>'OddsRatio_working_3-way'!U23/(3*'OddsRatio_working_3-way'!X23^(1/3))*SIN(('OddsRatio_working_3-way'!Y23+2*PI())/3)</f>
        <v>-0.43068418071625103</v>
      </c>
      <c r="AK23" s="11">
        <f>'OddsRatio_working_3-way'!U23/(3*'OddsRatio_working_3-way'!X23^(1/3))*SIN(('OddsRatio_working_3-way'!Y23+4*PI())/3)</f>
        <v>0.47869941258050325</v>
      </c>
      <c r="AL23" s="11">
        <f>'OddsRatio_working_3-way'!Z23+'OddsRatio_working_3-way'!AF23</f>
        <v>1.0500657247730203</v>
      </c>
      <c r="AM23" s="11">
        <f>'OddsRatio_working_3-way'!AA23+'OddsRatio_working_3-way'!AG23</f>
        <v>-0.60819768351259518</v>
      </c>
      <c r="AN23" s="11">
        <f>'OddsRatio_working_3-way'!AB23+'OddsRatio_working_3-way'!AH23</f>
        <v>-0.441868041260425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1.0500657247730203</v>
      </c>
      <c r="AS23" s="11">
        <f>IF(('OddsRatio_working_3-way'!X23=0),IF(Q23&gt;0,-Q23^(1/3),(-Q23)^(1/3)),'OddsRatio_working_3-way'!AM23-'OddsRatio_working_3-way'!R23/3)</f>
        <v>-0.60819768351259518</v>
      </c>
      <c r="AT23" s="11">
        <f>IF(('OddsRatio_working_3-way'!X23=0),IF(Q23&gt;0,-Q23^(1/3),(-Q23)^(1/3)),'OddsRatio_working_3-way'!AN23-'OddsRatio_working_3-way'!R23/3)</f>
        <v>-0.441868041260425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2.5299999999999998</v>
      </c>
      <c r="B24" s="4">
        <f>IF('True_Odds_Calculator_3-way'!B25="","",'True_Odds_Calculator_3-way'!B25)</f>
        <v>3.15</v>
      </c>
      <c r="C24" s="4">
        <f>IF('True_Odds_Calculator_3-way'!C25="","",'True_Odds_Calculator_3-way'!C25)</f>
        <v>3.13</v>
      </c>
      <c r="D24" s="9">
        <f t="shared" si="13"/>
        <v>0.38379330028593411</v>
      </c>
      <c r="E24" s="9">
        <f t="shared" si="14"/>
        <v>0.30710719720290203</v>
      </c>
      <c r="F24" s="9">
        <f t="shared" si="15"/>
        <v>0.30909950251116391</v>
      </c>
      <c r="G24" s="9">
        <f t="shared" si="16"/>
        <v>1.0493916299144388</v>
      </c>
      <c r="H24" s="9">
        <f t="shared" si="17"/>
        <v>2.605569193769091</v>
      </c>
      <c r="I24" s="9">
        <f t="shared" si="18"/>
        <v>3.2561920043160435</v>
      </c>
      <c r="J24" s="9">
        <f t="shared" si="19"/>
        <v>3.2352041717177542</v>
      </c>
      <c r="K24" s="11">
        <f t="shared" si="20"/>
        <v>0.39525691699604748</v>
      </c>
      <c r="L24" s="11">
        <f t="shared" si="21"/>
        <v>0.31746031746031744</v>
      </c>
      <c r="M24" s="11">
        <f t="shared" si="22"/>
        <v>0.31948881789137379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-0.28088857940226186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0.23291674909955229</v>
      </c>
      <c r="Q24" s="11">
        <f>2*'OddsRatio_working_3-way'!K24*'OddsRatio_working_3-way'!L24*'OddsRatio_working_3-way'!M24</f>
        <v>8.0177882650448298E-2</v>
      </c>
      <c r="R24" s="11">
        <f t="shared" si="23"/>
        <v>0</v>
      </c>
      <c r="S24" s="11">
        <f t="shared" si="24"/>
        <v>-0.82921402356480689</v>
      </c>
      <c r="T24" s="11">
        <f t="shared" si="25"/>
        <v>-0.28544372583986471</v>
      </c>
      <c r="U24" s="11">
        <f>'OddsRatio_working_3-way'!S24-'OddsRatio_working_3-way'!R24^2/3</f>
        <v>-0.82921402356480689</v>
      </c>
      <c r="V24" s="11">
        <f>'OddsRatio_working_3-way'!S24*'OddsRatio_working_3-way'!R24/3-2*'OddsRatio_working_3-way'!R24^3/27-'OddsRatio_working_3-way'!T24</f>
        <v>0.28544372583986471</v>
      </c>
      <c r="W24" s="11">
        <f>'OddsRatio_working_3-way'!V24^2+4*'OddsRatio_working_3-way'!U24^3/27</f>
        <v>-2.9906438580108996E-3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0.14531755269009553</v>
      </c>
      <c r="Y24" s="11">
        <f>IF('OddsRatio_working_3-way'!W24&gt;=0,IF('OddsRatio_working_3-way'!V24+SQRT('OddsRatio_working_3-way'!W24)&gt;0,0,PI()),ACOS('OddsRatio_working_3-way'!V24/(2*'OddsRatio_working_3-way'!X24)))</f>
        <v>0.18929142238376384</v>
      </c>
      <c r="Z24" s="11">
        <f>'OddsRatio_working_3-way'!X24^(1/3)*COS('OddsRatio_working_3-way'!Y24/3)</f>
        <v>0.52469581495721951</v>
      </c>
      <c r="AA24" s="11">
        <f>'OddsRatio_working_3-way'!X24^(1/3)*COS(('OddsRatio_working_3-way'!Y24+2*PI())/3)</f>
        <v>-0.29105735219609324</v>
      </c>
      <c r="AB24" s="11">
        <f>'OddsRatio_working_3-way'!X24^(1/3)*COS(('OddsRatio_working_3-way'!Y24+4*PI())/3)</f>
        <v>-0.2336384627611264</v>
      </c>
      <c r="AC24" s="11">
        <f>'OddsRatio_working_3-way'!X24^(1/3)*SIN('OddsRatio_working_3-way'!Y24/3)</f>
        <v>3.3150811271847415E-2</v>
      </c>
      <c r="AD24" s="11">
        <f>'OddsRatio_working_3-way'!X24^(1/3)*SIN(('OddsRatio_working_3-way'!Y24+2*PI())/3)</f>
        <v>0.43782449937640733</v>
      </c>
      <c r="AE24" s="11">
        <f>'OddsRatio_working_3-way'!X24^(1/3)*SIN(('OddsRatio_working_3-way'!Y24+4*PI())/3)</f>
        <v>-0.47097531064825482</v>
      </c>
      <c r="AF24" s="11">
        <f>-'OddsRatio_working_3-way'!U24/(3*'OddsRatio_working_3-way'!X24^(1/3))*COS(('OddsRatio_working_3-way'!Y24)/3)</f>
        <v>0.52469581495721929</v>
      </c>
      <c r="AG24" s="11">
        <f>-'OddsRatio_working_3-way'!U24/(3*'OddsRatio_working_3-way'!X24^(1/3))*COS(('OddsRatio_working_3-way'!Y24+2*PI())/3)</f>
        <v>-0.29105735219609313</v>
      </c>
      <c r="AH24" s="11">
        <f>-'OddsRatio_working_3-way'!U24/(3*'OddsRatio_working_3-way'!X24^(1/3))*COS(('OddsRatio_working_3-way'!Y24+4*PI())/3)</f>
        <v>-0.23363846276112629</v>
      </c>
      <c r="AI24" s="11">
        <f>'OddsRatio_working_3-way'!U24/(3*'OddsRatio_working_3-way'!X24^(1/3))*SIN(('OddsRatio_working_3-way'!Y24)/3)</f>
        <v>-3.3150811271847401E-2</v>
      </c>
      <c r="AJ24" s="11">
        <f>'OddsRatio_working_3-way'!U24/(3*'OddsRatio_working_3-way'!X24^(1/3))*SIN(('OddsRatio_working_3-way'!Y24+2*PI())/3)</f>
        <v>-0.43782449937640716</v>
      </c>
      <c r="AK24" s="11">
        <f>'OddsRatio_working_3-way'!U24/(3*'OddsRatio_working_3-way'!X24^(1/3))*SIN(('OddsRatio_working_3-way'!Y24+4*PI())/3)</f>
        <v>0.47097531064825465</v>
      </c>
      <c r="AL24" s="11">
        <f>'OddsRatio_working_3-way'!Z24+'OddsRatio_working_3-way'!AF24</f>
        <v>1.0493916299144388</v>
      </c>
      <c r="AM24" s="11">
        <f>'OddsRatio_working_3-way'!AA24+'OddsRatio_working_3-way'!AG24</f>
        <v>-0.58211470439218638</v>
      </c>
      <c r="AN24" s="11">
        <f>'OddsRatio_working_3-way'!AB24+'OddsRatio_working_3-way'!AH24</f>
        <v>-0.4672769255222527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1.0493916299144388</v>
      </c>
      <c r="AS24" s="11">
        <f>IF(('OddsRatio_working_3-way'!X24=0),IF(Q24&gt;0,-Q24^(1/3),(-Q24)^(1/3)),'OddsRatio_working_3-way'!AM24-'OddsRatio_working_3-way'!R24/3)</f>
        <v>-0.58211470439218638</v>
      </c>
      <c r="AT24" s="11">
        <f>IF(('OddsRatio_working_3-way'!X24=0),IF(Q24&gt;0,-Q24^(1/3),(-Q24)^(1/3)),'OddsRatio_working_3-way'!AN24-'OddsRatio_working_3-way'!R24/3)</f>
        <v>-0.4672769255222527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2.09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3.87</v>
      </c>
      <c r="D25" s="9">
        <f t="shared" si="13"/>
        <v>0.46514736118466954</v>
      </c>
      <c r="E25" s="9">
        <f t="shared" si="14"/>
        <v>0.28656602568694195</v>
      </c>
      <c r="F25" s="9">
        <f t="shared" si="15"/>
        <v>0.24828661312838834</v>
      </c>
      <c r="G25" s="9">
        <f t="shared" si="16"/>
        <v>1.0549140665363912</v>
      </c>
      <c r="H25" s="9">
        <f t="shared" si="17"/>
        <v>2.1498563325246662</v>
      </c>
      <c r="I25" s="9">
        <f t="shared" si="18"/>
        <v>3.4895971970258834</v>
      </c>
      <c r="J25" s="9">
        <f t="shared" si="19"/>
        <v>4.0276033709594428</v>
      </c>
      <c r="K25" s="11">
        <f t="shared" si="20"/>
        <v>0.47846889952153115</v>
      </c>
      <c r="L25" s="11">
        <f t="shared" si="21"/>
        <v>0.29761904761904762</v>
      </c>
      <c r="M25" s="11">
        <f t="shared" si="22"/>
        <v>0.25839793281653745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-0.27165885703217407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0.23255225213609548</v>
      </c>
      <c r="Q25" s="11">
        <f>2*'OddsRatio_working_3-way'!K25*'OddsRatio_working_3-way'!L25*'OddsRatio_working_3-way'!M25</f>
        <v>7.3592484853194765E-2</v>
      </c>
      <c r="R25" s="11">
        <f t="shared" si="23"/>
        <v>0</v>
      </c>
      <c r="S25" s="11">
        <f t="shared" si="24"/>
        <v>-0.85604516884407356</v>
      </c>
      <c r="T25" s="11">
        <f t="shared" si="25"/>
        <v>-0.27090036988736499</v>
      </c>
      <c r="U25" s="11">
        <f>'OddsRatio_working_3-way'!S25-'OddsRatio_working_3-way'!R25^2/3</f>
        <v>-0.85604516884407356</v>
      </c>
      <c r="V25" s="11">
        <f>'OddsRatio_working_3-way'!S25*'OddsRatio_working_3-way'!R25/3-2*'OddsRatio_working_3-way'!R25^3/27-'OddsRatio_working_3-way'!T25</f>
        <v>0.27090036988736499</v>
      </c>
      <c r="W25" s="11">
        <f>'OddsRatio_working_3-way'!V25^2+4*'OddsRatio_working_3-way'!U25^3/27</f>
        <v>-1.9549480225078741E-2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0.15242743407125725</v>
      </c>
      <c r="Y25" s="11">
        <f>IF('OddsRatio_working_3-way'!W25&gt;=0,IF('OddsRatio_working_3-way'!V25+SQRT('OddsRatio_working_3-way'!W25)&gt;0,0,PI()),ACOS('OddsRatio_working_3-way'!V25/(2*'OddsRatio_working_3-way'!X25)))</f>
        <v>0.47646715733436151</v>
      </c>
      <c r="Z25" s="11">
        <f>'OddsRatio_working_3-way'!X25^(1/3)*COS('OddsRatio_working_3-way'!Y25/3)</f>
        <v>0.5274570332681956</v>
      </c>
      <c r="AA25" s="11">
        <f>'OddsRatio_working_3-way'!X25^(1/3)*COS(('OddsRatio_working_3-way'!Y25+2*PI())/3)</f>
        <v>-0.33689340406621016</v>
      </c>
      <c r="AB25" s="11">
        <f>'OddsRatio_working_3-way'!X25^(1/3)*COS(('OddsRatio_working_3-way'!Y25+4*PI())/3)</f>
        <v>-0.19056362920198527</v>
      </c>
      <c r="AC25" s="11">
        <f>'OddsRatio_working_3-way'!X25^(1/3)*SIN('OddsRatio_working_3-way'!Y25/3)</f>
        <v>8.448353490831749E-2</v>
      </c>
      <c r="AD25" s="11">
        <f>'OddsRatio_working_3-way'!X25^(1/3)*SIN(('OddsRatio_working_3-way'!Y25+2*PI())/3)</f>
        <v>0.41454942276087237</v>
      </c>
      <c r="AE25" s="11">
        <f>'OddsRatio_working_3-way'!X25^(1/3)*SIN(('OddsRatio_working_3-way'!Y25+4*PI())/3)</f>
        <v>-0.49903295766918998</v>
      </c>
      <c r="AF25" s="11">
        <f>-'OddsRatio_working_3-way'!U25/(3*'OddsRatio_working_3-way'!X25^(1/3))*COS(('OddsRatio_working_3-way'!Y25)/3)</f>
        <v>0.52745703326819549</v>
      </c>
      <c r="AG25" s="11">
        <f>-'OddsRatio_working_3-way'!U25/(3*'OddsRatio_working_3-way'!X25^(1/3))*COS(('OddsRatio_working_3-way'!Y25+2*PI())/3)</f>
        <v>-0.3368934040662101</v>
      </c>
      <c r="AH25" s="11">
        <f>-'OddsRatio_working_3-way'!U25/(3*'OddsRatio_working_3-way'!X25^(1/3))*COS(('OddsRatio_working_3-way'!Y25+4*PI())/3)</f>
        <v>-0.19056362920198522</v>
      </c>
      <c r="AI25" s="11">
        <f>'OddsRatio_working_3-way'!U25/(3*'OddsRatio_working_3-way'!X25^(1/3))*SIN(('OddsRatio_working_3-way'!Y25)/3)</f>
        <v>-8.4483534908317462E-2</v>
      </c>
      <c r="AJ25" s="11">
        <f>'OddsRatio_working_3-way'!U25/(3*'OddsRatio_working_3-way'!X25^(1/3))*SIN(('OddsRatio_working_3-way'!Y25+2*PI())/3)</f>
        <v>-0.41454942276087225</v>
      </c>
      <c r="AK25" s="11">
        <f>'OddsRatio_working_3-way'!U25/(3*'OddsRatio_working_3-way'!X25^(1/3))*SIN(('OddsRatio_working_3-way'!Y25+4*PI())/3)</f>
        <v>0.49903295766918987</v>
      </c>
      <c r="AL25" s="11">
        <f>'OddsRatio_working_3-way'!Z25+'OddsRatio_working_3-way'!AF25</f>
        <v>1.0549140665363912</v>
      </c>
      <c r="AM25" s="11">
        <f>'OddsRatio_working_3-way'!AA25+'OddsRatio_working_3-way'!AG25</f>
        <v>-0.67378680813242031</v>
      </c>
      <c r="AN25" s="11">
        <f>'OddsRatio_working_3-way'!AB25+'OddsRatio_working_3-way'!AH25</f>
        <v>-0.38112725840397049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1.0549140665363912</v>
      </c>
      <c r="AS25" s="11">
        <f>IF(('OddsRatio_working_3-way'!X25=0),IF(Q25&gt;0,-Q25^(1/3),(-Q25)^(1/3)),'OddsRatio_working_3-way'!AM25-'OddsRatio_working_3-way'!R25/3)</f>
        <v>-0.67378680813242031</v>
      </c>
      <c r="AT25" s="11">
        <f>IF(('OddsRatio_working_3-way'!X25=0),IF(Q25&gt;0,-Q25^(1/3),(-Q25)^(1/3)),'OddsRatio_working_3-way'!AN25-'OddsRatio_working_3-way'!R25/3)</f>
        <v>-0.38112725840397049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2.4700000000000002</v>
      </c>
      <c r="B26" s="4">
        <f>IF('True_Odds_Calculator_3-way'!B27="","",'True_Odds_Calculator_3-way'!B27)</f>
        <v>3.25</v>
      </c>
      <c r="C26" s="4">
        <f>IF('True_Odds_Calculator_3-way'!C27="","",'True_Odds_Calculator_3-way'!C27)</f>
        <v>3.11</v>
      </c>
      <c r="D26" s="9">
        <f t="shared" si="13"/>
        <v>0.39260002693598434</v>
      </c>
      <c r="E26" s="9">
        <f t="shared" si="14"/>
        <v>0.29690830294600429</v>
      </c>
      <c r="F26" s="9">
        <f t="shared" si="15"/>
        <v>0.3104916701180116</v>
      </c>
      <c r="G26" s="9">
        <f t="shared" si="16"/>
        <v>1.0524636582746334</v>
      </c>
      <c r="H26" s="9">
        <f t="shared" si="17"/>
        <v>2.5471215776637113</v>
      </c>
      <c r="I26" s="9">
        <f t="shared" si="18"/>
        <v>3.3680432311179249</v>
      </c>
      <c r="J26" s="9">
        <f t="shared" si="19"/>
        <v>3.2206983189594758</v>
      </c>
      <c r="K26" s="11">
        <f t="shared" si="20"/>
        <v>0.40485829959514169</v>
      </c>
      <c r="L26" s="11">
        <f t="shared" si="21"/>
        <v>0.30769230769230771</v>
      </c>
      <c r="M26" s="11">
        <f t="shared" si="22"/>
        <v>0.32154340836012862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-0.27953848356884148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0.23352202687506068</v>
      </c>
      <c r="Q26" s="11">
        <f>2*'OddsRatio_working_3-way'!K26*'OddsRatio_working_3-way'!L26*'OddsRatio_working_3-way'!M26</f>
        <v>8.0110472341358735E-2</v>
      </c>
      <c r="R26" s="11">
        <f t="shared" si="23"/>
        <v>0</v>
      </c>
      <c r="S26" s="11">
        <f t="shared" si="24"/>
        <v>-0.8353841800016476</v>
      </c>
      <c r="T26" s="11">
        <f t="shared" si="25"/>
        <v>-0.28658119382560815</v>
      </c>
      <c r="U26" s="11">
        <f>'OddsRatio_working_3-way'!S26-'OddsRatio_working_3-way'!R26^2/3</f>
        <v>-0.8353841800016476</v>
      </c>
      <c r="V26" s="11">
        <f>'OddsRatio_working_3-way'!S26*'OddsRatio_working_3-way'!R26/3-2*'OddsRatio_working_3-way'!R26^3/27-'OddsRatio_working_3-way'!T26</f>
        <v>0.28658119382560815</v>
      </c>
      <c r="W26" s="11">
        <f>'OddsRatio_working_3-way'!V26^2+4*'OddsRatio_working_3-way'!U26^3/27</f>
        <v>-4.239637787756545E-3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0.14694252145164391</v>
      </c>
      <c r="Y26" s="11">
        <f>IF('OddsRatio_working_3-way'!W26&gt;=0,IF('OddsRatio_working_3-way'!V26+SQRT('OddsRatio_working_3-way'!W26)&gt;0,0,PI()),ACOS('OddsRatio_working_3-way'!V26/(2*'OddsRatio_working_3-way'!X26)))</f>
        <v>0.22341160502565716</v>
      </c>
      <c r="Z26" s="11">
        <f>'OddsRatio_working_3-way'!X26^(1/3)*COS('OddsRatio_working_3-way'!Y26/3)</f>
        <v>0.52623182913731681</v>
      </c>
      <c r="AA26" s="11">
        <f>'OddsRatio_working_3-way'!X26^(1/3)*COS(('OddsRatio_working_3-way'!Y26+2*PI())/3)</f>
        <v>-0.29711726016713835</v>
      </c>
      <c r="AB26" s="11">
        <f>'OddsRatio_working_3-way'!X26^(1/3)*COS(('OddsRatio_working_3-way'!Y26+4*PI())/3)</f>
        <v>-0.22911456897017834</v>
      </c>
      <c r="AC26" s="11">
        <f>'OddsRatio_working_3-way'!X26^(1/3)*SIN('OddsRatio_working_3-way'!Y26/3)</f>
        <v>3.926137206818392E-2</v>
      </c>
      <c r="AD26" s="11">
        <f>'OddsRatio_working_3-way'!X26^(1/3)*SIN(('OddsRatio_working_3-way'!Y26+2*PI())/3)</f>
        <v>0.43609944627877656</v>
      </c>
      <c r="AE26" s="11">
        <f>'OddsRatio_working_3-way'!X26^(1/3)*SIN(('OddsRatio_working_3-way'!Y26+4*PI())/3)</f>
        <v>-0.47536081834696042</v>
      </c>
      <c r="AF26" s="11">
        <f>-'OddsRatio_working_3-way'!U26/(3*'OddsRatio_working_3-way'!X26^(1/3))*COS(('OddsRatio_working_3-way'!Y26)/3)</f>
        <v>0.5262318291373167</v>
      </c>
      <c r="AG26" s="11">
        <f>-'OddsRatio_working_3-way'!U26/(3*'OddsRatio_working_3-way'!X26^(1/3))*COS(('OddsRatio_working_3-way'!Y26+2*PI())/3)</f>
        <v>-0.2971172601671383</v>
      </c>
      <c r="AH26" s="11">
        <f>-'OddsRatio_working_3-way'!U26/(3*'OddsRatio_working_3-way'!X26^(1/3))*COS(('OddsRatio_working_3-way'!Y26+4*PI())/3)</f>
        <v>-0.22911456897017829</v>
      </c>
      <c r="AI26" s="11">
        <f>'OddsRatio_working_3-way'!U26/(3*'OddsRatio_working_3-way'!X26^(1/3))*SIN(('OddsRatio_working_3-way'!Y26)/3)</f>
        <v>-3.9261372068183913E-2</v>
      </c>
      <c r="AJ26" s="11">
        <f>'OddsRatio_working_3-way'!U26/(3*'OddsRatio_working_3-way'!X26^(1/3))*SIN(('OddsRatio_working_3-way'!Y26+2*PI())/3)</f>
        <v>-0.4360994462787765</v>
      </c>
      <c r="AK26" s="11">
        <f>'OddsRatio_working_3-way'!U26/(3*'OddsRatio_working_3-way'!X26^(1/3))*SIN(('OddsRatio_working_3-way'!Y26+4*PI())/3)</f>
        <v>0.47536081834696031</v>
      </c>
      <c r="AL26" s="11">
        <f>'OddsRatio_working_3-way'!Z26+'OddsRatio_working_3-way'!AF26</f>
        <v>1.0524636582746334</v>
      </c>
      <c r="AM26" s="11">
        <f>'OddsRatio_working_3-way'!AA26+'OddsRatio_working_3-way'!AG26</f>
        <v>-0.59423452033427671</v>
      </c>
      <c r="AN26" s="11">
        <f>'OddsRatio_working_3-way'!AB26+'OddsRatio_working_3-way'!AH26</f>
        <v>-0.45822913794035663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1.0524636582746334</v>
      </c>
      <c r="AS26" s="11">
        <f>IF(('OddsRatio_working_3-way'!X26=0),IF(Q26&gt;0,-Q26^(1/3),(-Q26)^(1/3)),'OddsRatio_working_3-way'!AM26-'OddsRatio_working_3-way'!R26/3)</f>
        <v>-0.59423452033427671</v>
      </c>
      <c r="AT26" s="11">
        <f>IF(('OddsRatio_working_3-way'!X26=0),IF(Q26&gt;0,-Q26^(1/3),(-Q26)^(1/3)),'OddsRatio_working_3-way'!AN26-'OddsRatio_working_3-way'!R26/3)</f>
        <v>-0.45822913794035663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3.47</v>
      </c>
      <c r="C27" s="4">
        <f>IF('True_Odds_Calculator_3-way'!C28="","",'True_Odds_Calculator_3-way'!C28)</f>
        <v>3.67</v>
      </c>
      <c r="D27" s="9">
        <f t="shared" si="13"/>
        <v>0.46063374171816268</v>
      </c>
      <c r="E27" s="9">
        <f t="shared" si="14"/>
        <v>0.2773490009147605</v>
      </c>
      <c r="F27" s="9">
        <f t="shared" si="15"/>
        <v>0.26201725736707693</v>
      </c>
      <c r="G27" s="9">
        <f t="shared" si="16"/>
        <v>1.054884833640696</v>
      </c>
      <c r="H27" s="9">
        <f t="shared" si="17"/>
        <v>2.1709221653411723</v>
      </c>
      <c r="I27" s="9">
        <f t="shared" si="18"/>
        <v>3.605565539092519</v>
      </c>
      <c r="J27" s="9">
        <f t="shared" si="19"/>
        <v>3.8165425058206579</v>
      </c>
      <c r="K27" s="11">
        <f t="shared" si="20"/>
        <v>0.47393364928909953</v>
      </c>
      <c r="L27" s="11">
        <f t="shared" si="21"/>
        <v>0.28818443804034583</v>
      </c>
      <c r="M27" s="11">
        <f t="shared" si="22"/>
        <v>0.27247956403269757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-0.27242891395325586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0.23259588281469601</v>
      </c>
      <c r="Q27" s="11">
        <f>2*'OddsRatio_working_3-way'!K27*'OddsRatio_working_3-way'!L27*'OddsRatio_working_3-way'!M27</f>
        <v>7.4430682500702727E-2</v>
      </c>
      <c r="R27" s="11">
        <f t="shared" si="23"/>
        <v>0</v>
      </c>
      <c r="S27" s="11">
        <f t="shared" si="24"/>
        <v>-0.85378559654136232</v>
      </c>
      <c r="T27" s="11">
        <f t="shared" si="25"/>
        <v>-0.27321139089323593</v>
      </c>
      <c r="U27" s="11">
        <f>'OddsRatio_working_3-way'!S27-'OddsRatio_working_3-way'!R27^2/3</f>
        <v>-0.85378559654136232</v>
      </c>
      <c r="V27" s="11">
        <f>'OddsRatio_working_3-way'!S27*'OddsRatio_working_3-way'!R27/3-2*'OddsRatio_working_3-way'!R27^3/27-'OddsRatio_working_3-way'!T27</f>
        <v>0.27321139089323593</v>
      </c>
      <c r="W27" s="11">
        <f>'OddsRatio_working_3-way'!V27^2+4*'OddsRatio_working_3-way'!U27^3/27</f>
        <v>-1.7558036351931705E-2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0.15182432320427799</v>
      </c>
      <c r="Y27" s="11">
        <f>IF('OddsRatio_working_3-way'!W27&gt;=0,IF('OddsRatio_working_3-way'!V27+SQRT('OddsRatio_working_3-way'!W27)&gt;0,0,PI()),ACOS('OddsRatio_working_3-way'!V27/(2*'OddsRatio_working_3-way'!X27)))</f>
        <v>0.45157343829615848</v>
      </c>
      <c r="Z27" s="11">
        <f>'OddsRatio_working_3-way'!X27^(1/3)*COS('OddsRatio_working_3-way'!Y27/3)</f>
        <v>0.52744241682034809</v>
      </c>
      <c r="AA27" s="11">
        <f>'OddsRatio_working_3-way'!X27^(1/3)*COS(('OddsRatio_working_3-way'!Y27+2*PI())/3)</f>
        <v>-0.33300159408587088</v>
      </c>
      <c r="AB27" s="11">
        <f>'OddsRatio_working_3-way'!X27^(1/3)*COS(('OddsRatio_working_3-way'!Y27+4*PI())/3)</f>
        <v>-0.19444082273447733</v>
      </c>
      <c r="AC27" s="11">
        <f>'OddsRatio_working_3-way'!X27^(1/3)*SIN('OddsRatio_working_3-way'!Y27/3)</f>
        <v>7.9998098638849324E-2</v>
      </c>
      <c r="AD27" s="11">
        <f>'OddsRatio_working_3-way'!X27^(1/3)*SIN(('OddsRatio_working_3-way'!Y27+2*PI())/3)</f>
        <v>0.4167794826804575</v>
      </c>
      <c r="AE27" s="11">
        <f>'OddsRatio_working_3-way'!X27^(1/3)*SIN(('OddsRatio_working_3-way'!Y27+4*PI())/3)</f>
        <v>-0.49677758131930677</v>
      </c>
      <c r="AF27" s="11">
        <f>-'OddsRatio_working_3-way'!U27/(3*'OddsRatio_working_3-way'!X27^(1/3))*COS(('OddsRatio_working_3-way'!Y27)/3)</f>
        <v>0.52744241682034787</v>
      </c>
      <c r="AG27" s="11">
        <f>-'OddsRatio_working_3-way'!U27/(3*'OddsRatio_working_3-way'!X27^(1/3))*COS(('OddsRatio_working_3-way'!Y27+2*PI())/3)</f>
        <v>-0.33300159408587077</v>
      </c>
      <c r="AH27" s="11">
        <f>-'OddsRatio_working_3-way'!U27/(3*'OddsRatio_working_3-way'!X27^(1/3))*COS(('OddsRatio_working_3-way'!Y27+4*PI())/3)</f>
        <v>-0.19444082273447724</v>
      </c>
      <c r="AI27" s="11">
        <f>'OddsRatio_working_3-way'!U27/(3*'OddsRatio_working_3-way'!X27^(1/3))*SIN(('OddsRatio_working_3-way'!Y27)/3)</f>
        <v>-7.9998098638849283E-2</v>
      </c>
      <c r="AJ27" s="11">
        <f>'OddsRatio_working_3-way'!U27/(3*'OddsRatio_working_3-way'!X27^(1/3))*SIN(('OddsRatio_working_3-way'!Y27+2*PI())/3)</f>
        <v>-0.41677948268045734</v>
      </c>
      <c r="AK27" s="11">
        <f>'OddsRatio_working_3-way'!U27/(3*'OddsRatio_working_3-way'!X27^(1/3))*SIN(('OddsRatio_working_3-way'!Y27+4*PI())/3)</f>
        <v>0.49677758131930655</v>
      </c>
      <c r="AL27" s="11">
        <f>'OddsRatio_working_3-way'!Z27+'OddsRatio_working_3-way'!AF27</f>
        <v>1.054884833640696</v>
      </c>
      <c r="AM27" s="11">
        <f>'OddsRatio_working_3-way'!AA27+'OddsRatio_working_3-way'!AG27</f>
        <v>-0.66600318817174164</v>
      </c>
      <c r="AN27" s="11">
        <f>'OddsRatio_working_3-way'!AB27+'OddsRatio_working_3-way'!AH27</f>
        <v>-0.38888164546895454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1.054884833640696</v>
      </c>
      <c r="AS27" s="11">
        <f>IF(('OddsRatio_working_3-way'!X27=0),IF(Q27&gt;0,-Q27^(1/3),(-Q27)^(1/3)),'OddsRatio_working_3-way'!AM27-'OddsRatio_working_3-way'!R27/3)</f>
        <v>-0.66600318817174164</v>
      </c>
      <c r="AT27" s="11">
        <f>IF(('OddsRatio_working_3-way'!X27=0),IF(Q27&gt;0,-Q27^(1/3),(-Q27)^(1/3)),'OddsRatio_working_3-way'!AN27-'OddsRatio_working_3-way'!R27/3)</f>
        <v>-0.38888164546895454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1.96</v>
      </c>
      <c r="B28" s="4">
        <f>IF('True_Odds_Calculator_3-way'!B29="","",'True_Odds_Calculator_3-way'!B29)</f>
        <v>3.56</v>
      </c>
      <c r="C28" s="4">
        <f>IF('True_Odds_Calculator_3-way'!C29="","",'True_Odds_Calculator_3-way'!C29)</f>
        <v>4.12</v>
      </c>
      <c r="D28" s="9">
        <f t="shared" si="13"/>
        <v>0.49680216695978713</v>
      </c>
      <c r="E28" s="9">
        <f t="shared" si="14"/>
        <v>0.27019750333846682</v>
      </c>
      <c r="F28" s="9">
        <f t="shared" si="15"/>
        <v>0.23300032970174611</v>
      </c>
      <c r="G28" s="9">
        <f t="shared" si="16"/>
        <v>1.0550767373349967</v>
      </c>
      <c r="H28" s="9">
        <f t="shared" si="17"/>
        <v>2.0128736678415966</v>
      </c>
      <c r="I28" s="9">
        <f t="shared" si="18"/>
        <v>3.7009964475775909</v>
      </c>
      <c r="J28" s="9">
        <f t="shared" si="19"/>
        <v>4.2918394204851893</v>
      </c>
      <c r="K28" s="11">
        <f t="shared" si="20"/>
        <v>0.51020408163265307</v>
      </c>
      <c r="L28" s="11">
        <f t="shared" si="21"/>
        <v>0.2808988764044944</v>
      </c>
      <c r="M28" s="11">
        <f t="shared" si="22"/>
        <v>0.24271844660194175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-0.26672425269878863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0.23097490332448023</v>
      </c>
      <c r="Q28" s="11">
        <f>2*'OddsRatio_working_3-way'!K28*'OddsRatio_working_3-way'!L28*'OddsRatio_working_3-way'!M28</f>
        <v>6.9570754013397657E-2</v>
      </c>
      <c r="R28" s="11">
        <f t="shared" si="23"/>
        <v>0</v>
      </c>
      <c r="S28" s="11">
        <f t="shared" si="24"/>
        <v>-0.86596888354700874</v>
      </c>
      <c r="T28" s="11">
        <f t="shared" si="25"/>
        <v>-0.26083400106837612</v>
      </c>
      <c r="U28" s="11">
        <f>'OddsRatio_working_3-way'!S28-'OddsRatio_working_3-way'!R28^2/3</f>
        <v>-0.86596888354700874</v>
      </c>
      <c r="V28" s="11">
        <f>'OddsRatio_working_3-way'!S28*'OddsRatio_working_3-way'!R28/3-2*'OddsRatio_working_3-way'!R28^3/27-'OddsRatio_working_3-way'!T28</f>
        <v>0.26083400106837612</v>
      </c>
      <c r="W28" s="11">
        <f>'OddsRatio_working_3-way'!V28^2+4*'OddsRatio_working_3-way'!U28^3/27</f>
        <v>-2.8171829902007881E-2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0.15508562636116985</v>
      </c>
      <c r="Y28" s="11">
        <f>IF('OddsRatio_working_3-way'!W28&gt;=0,IF('OddsRatio_working_3-way'!V28+SQRT('OddsRatio_working_3-way'!W28)&gt;0,0,PI()),ACOS('OddsRatio_working_3-way'!V28/(2*'OddsRatio_working_3-way'!X28)))</f>
        <v>0.57178674481469982</v>
      </c>
      <c r="Z28" s="11">
        <f>'OddsRatio_working_3-way'!X28^(1/3)*COS('OddsRatio_working_3-way'!Y28/3)</f>
        <v>0.52753836866749826</v>
      </c>
      <c r="AA28" s="11">
        <f>'OddsRatio_working_3-way'!X28^(1/3)*COS(('OddsRatio_working_3-way'!Y28+2*PI())/3)</f>
        <v>-0.35191493337746732</v>
      </c>
      <c r="AB28" s="11">
        <f>'OddsRatio_working_3-way'!X28^(1/3)*COS(('OddsRatio_working_3-way'!Y28+4*PI())/3)</f>
        <v>-0.17562343529003113</v>
      </c>
      <c r="AC28" s="11">
        <f>'OddsRatio_working_3-way'!X28^(1/3)*SIN('OddsRatio_working_3-way'!Y28/3)</f>
        <v>0.10178194387662365</v>
      </c>
      <c r="AD28" s="11">
        <f>'OddsRatio_working_3-way'!X28^(1/3)*SIN(('OddsRatio_working_3-way'!Y28+2*PI())/3)</f>
        <v>0.40597065679874239</v>
      </c>
      <c r="AE28" s="11">
        <f>'OddsRatio_working_3-way'!X28^(1/3)*SIN(('OddsRatio_working_3-way'!Y28+4*PI())/3)</f>
        <v>-0.50775260067536609</v>
      </c>
      <c r="AF28" s="11">
        <f>-'OddsRatio_working_3-way'!U28/(3*'OddsRatio_working_3-way'!X28^(1/3))*COS(('OddsRatio_working_3-way'!Y28)/3)</f>
        <v>0.52753836866749837</v>
      </c>
      <c r="AG28" s="11">
        <f>-'OddsRatio_working_3-way'!U28/(3*'OddsRatio_working_3-way'!X28^(1/3))*COS(('OddsRatio_working_3-way'!Y28+2*PI())/3)</f>
        <v>-0.35191493337746738</v>
      </c>
      <c r="AH28" s="11">
        <f>-'OddsRatio_working_3-way'!U28/(3*'OddsRatio_working_3-way'!X28^(1/3))*COS(('OddsRatio_working_3-way'!Y28+4*PI())/3)</f>
        <v>-0.17562343529003119</v>
      </c>
      <c r="AI28" s="11">
        <f>'OddsRatio_working_3-way'!U28/(3*'OddsRatio_working_3-way'!X28^(1/3))*SIN(('OddsRatio_working_3-way'!Y28)/3)</f>
        <v>-0.10178194387662368</v>
      </c>
      <c r="AJ28" s="11">
        <f>'OddsRatio_working_3-way'!U28/(3*'OddsRatio_working_3-way'!X28^(1/3))*SIN(('OddsRatio_working_3-way'!Y28+2*PI())/3)</f>
        <v>-0.40597065679874245</v>
      </c>
      <c r="AK28" s="11">
        <f>'OddsRatio_working_3-way'!U28/(3*'OddsRatio_working_3-way'!X28^(1/3))*SIN(('OddsRatio_working_3-way'!Y28+4*PI())/3)</f>
        <v>0.50775260067536621</v>
      </c>
      <c r="AL28" s="11">
        <f>'OddsRatio_working_3-way'!Z28+'OddsRatio_working_3-way'!AF28</f>
        <v>1.0550767373349967</v>
      </c>
      <c r="AM28" s="11">
        <f>'OddsRatio_working_3-way'!AA28+'OddsRatio_working_3-way'!AG28</f>
        <v>-0.70382986675493475</v>
      </c>
      <c r="AN28" s="11">
        <f>'OddsRatio_working_3-way'!AB28+'OddsRatio_working_3-way'!AH28</f>
        <v>-0.35124687058006232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1.0550767373349967</v>
      </c>
      <c r="AS28" s="11">
        <f>IF(('OddsRatio_working_3-way'!X28=0),IF(Q28&gt;0,-Q28^(1/3),(-Q28)^(1/3)),'OddsRatio_working_3-way'!AM28-'OddsRatio_working_3-way'!R28/3)</f>
        <v>-0.70382986675493475</v>
      </c>
      <c r="AT28" s="11">
        <f>IF(('OddsRatio_working_3-way'!X28=0),IF(Q28&gt;0,-Q28^(1/3),(-Q28)^(1/3)),'OddsRatio_working_3-way'!AN28-'OddsRatio_working_3-way'!R28/3)</f>
        <v>-0.35124687058006232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2.08</v>
      </c>
      <c r="B29" s="4">
        <f>IF('True_Odds_Calculator_3-way'!B30="","",'True_Odds_Calculator_3-way'!B30)</f>
        <v>3.64</v>
      </c>
      <c r="C29" s="4">
        <f>IF('True_Odds_Calculator_3-way'!C30="","",'True_Odds_Calculator_3-way'!C30)</f>
        <v>3.57</v>
      </c>
      <c r="D29" s="9">
        <f t="shared" si="13"/>
        <v>0.46701186584939097</v>
      </c>
      <c r="E29" s="9">
        <f t="shared" si="14"/>
        <v>0.26386763110182226</v>
      </c>
      <c r="F29" s="9">
        <f t="shared" si="15"/>
        <v>0.26912050304878671</v>
      </c>
      <c r="G29" s="9">
        <f t="shared" si="16"/>
        <v>1.0567344594625094</v>
      </c>
      <c r="H29" s="9">
        <f t="shared" si="17"/>
        <v>2.1412732162195107</v>
      </c>
      <c r="I29" s="9">
        <f t="shared" si="18"/>
        <v>3.7897789729810252</v>
      </c>
      <c r="J29" s="9">
        <f t="shared" si="19"/>
        <v>3.7158075608186492</v>
      </c>
      <c r="K29" s="11">
        <f t="shared" si="20"/>
        <v>0.48076923076923073</v>
      </c>
      <c r="L29" s="11">
        <f t="shared" si="21"/>
        <v>0.27472527472527469</v>
      </c>
      <c r="M29" s="11">
        <f t="shared" si="22"/>
        <v>0.28011204481792717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-0.27109897213323209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0.23271142776637282</v>
      </c>
      <c r="Q29" s="11">
        <f>2*'OddsRatio_working_3-way'!K29*'OddsRatio_working_3-way'!L29*'OddsRatio_working_3-way'!M29</f>
        <v>7.3994094679291827E-2</v>
      </c>
      <c r="R29" s="11">
        <f t="shared" si="23"/>
        <v>0</v>
      </c>
      <c r="S29" s="11">
        <f t="shared" si="24"/>
        <v>-0.85840025852995994</v>
      </c>
      <c r="T29" s="11">
        <f t="shared" si="25"/>
        <v>-0.2729412586740731</v>
      </c>
      <c r="U29" s="11">
        <f>'OddsRatio_working_3-way'!S29-'OddsRatio_working_3-way'!R29^2/3</f>
        <v>-0.85840025852995994</v>
      </c>
      <c r="V29" s="11">
        <f>'OddsRatio_working_3-way'!S29*'OddsRatio_working_3-way'!R29/3-2*'OddsRatio_working_3-way'!R29^3/27-'OddsRatio_working_3-way'!T29</f>
        <v>0.2729412586740731</v>
      </c>
      <c r="W29" s="11">
        <f>'OddsRatio_working_3-way'!V29^2+4*'OddsRatio_working_3-way'!U29^3/27</f>
        <v>-1.9208712602006697E-2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0.1530568875358064</v>
      </c>
      <c r="Y29" s="11">
        <f>IF('OddsRatio_working_3-way'!W29&gt;=0,IF('OddsRatio_working_3-way'!V29+SQRT('OddsRatio_working_3-way'!W29)&gt;0,0,PI()),ACOS('OddsRatio_working_3-way'!V29/(2*'OddsRatio_working_3-way'!X29)))</f>
        <v>0.46985626213706833</v>
      </c>
      <c r="Z29" s="11">
        <f>'OddsRatio_working_3-way'!X29^(1/3)*COS('OddsRatio_working_3-way'!Y29/3)</f>
        <v>0.52836722973125472</v>
      </c>
      <c r="AA29" s="11">
        <f>'OddsRatio_working_3-way'!X29^(1/3)*COS(('OddsRatio_working_3-way'!Y29+2*PI())/3)</f>
        <v>-0.33644091582601232</v>
      </c>
      <c r="AB29" s="11">
        <f>'OddsRatio_working_3-way'!X29^(1/3)*COS(('OddsRatio_working_3-way'!Y29+4*PI())/3)</f>
        <v>-0.19192631390524251</v>
      </c>
      <c r="AC29" s="11">
        <f>'OddsRatio_working_3-way'!X29^(1/3)*SIN('OddsRatio_working_3-way'!Y29/3)</f>
        <v>8.3435544320788063E-2</v>
      </c>
      <c r="AD29" s="11">
        <f>'OddsRatio_working_3-way'!X29^(1/3)*SIN(('OddsRatio_working_3-way'!Y29+2*PI())/3)</f>
        <v>0.41586167131408103</v>
      </c>
      <c r="AE29" s="11">
        <f>'OddsRatio_working_3-way'!X29^(1/3)*SIN(('OddsRatio_working_3-way'!Y29+4*PI())/3)</f>
        <v>-0.49929721563486912</v>
      </c>
      <c r="AF29" s="11">
        <f>-'OddsRatio_working_3-way'!U29/(3*'OddsRatio_working_3-way'!X29^(1/3))*COS(('OddsRatio_working_3-way'!Y29)/3)</f>
        <v>0.52836722973125461</v>
      </c>
      <c r="AG29" s="11">
        <f>-'OddsRatio_working_3-way'!U29/(3*'OddsRatio_working_3-way'!X29^(1/3))*COS(('OddsRatio_working_3-way'!Y29+2*PI())/3)</f>
        <v>-0.33644091582601227</v>
      </c>
      <c r="AH29" s="11">
        <f>-'OddsRatio_working_3-way'!U29/(3*'OddsRatio_working_3-way'!X29^(1/3))*COS(('OddsRatio_working_3-way'!Y29+4*PI())/3)</f>
        <v>-0.19192631390524245</v>
      </c>
      <c r="AI29" s="11">
        <f>'OddsRatio_working_3-way'!U29/(3*'OddsRatio_working_3-way'!X29^(1/3))*SIN(('OddsRatio_working_3-way'!Y29)/3)</f>
        <v>-8.3435544320788049E-2</v>
      </c>
      <c r="AJ29" s="11">
        <f>'OddsRatio_working_3-way'!U29/(3*'OddsRatio_working_3-way'!X29^(1/3))*SIN(('OddsRatio_working_3-way'!Y29+2*PI())/3)</f>
        <v>-0.41586167131408092</v>
      </c>
      <c r="AK29" s="11">
        <f>'OddsRatio_working_3-way'!U29/(3*'OddsRatio_working_3-way'!X29^(1/3))*SIN(('OddsRatio_working_3-way'!Y29+4*PI())/3)</f>
        <v>0.49929721563486901</v>
      </c>
      <c r="AL29" s="11">
        <f>'OddsRatio_working_3-way'!Z29+'OddsRatio_working_3-way'!AF29</f>
        <v>1.0567344594625094</v>
      </c>
      <c r="AM29" s="11">
        <f>'OddsRatio_working_3-way'!AA29+'OddsRatio_working_3-way'!AG29</f>
        <v>-0.67288183165202464</v>
      </c>
      <c r="AN29" s="11">
        <f>'OddsRatio_working_3-way'!AB29+'OddsRatio_working_3-way'!AH29</f>
        <v>-0.38385262781048496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1.0567344594625094</v>
      </c>
      <c r="AS29" s="11">
        <f>IF(('OddsRatio_working_3-way'!X29=0),IF(Q29&gt;0,-Q29^(1/3),(-Q29)^(1/3)),'OddsRatio_working_3-way'!AM29-'OddsRatio_working_3-way'!R29/3)</f>
        <v>-0.67288183165202464</v>
      </c>
      <c r="AT29" s="11">
        <f>IF(('OddsRatio_working_3-way'!X29=0),IF(Q29&gt;0,-Q29^(1/3),(-Q29)^(1/3)),'OddsRatio_working_3-way'!AN29-'OddsRatio_working_3-way'!R29/3)</f>
        <v>-0.38385262781048496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2.46</v>
      </c>
      <c r="B30" s="4">
        <f>IF('True_Odds_Calculator_3-way'!B31="","",'True_Odds_Calculator_3-way'!B31)</f>
        <v>3.26</v>
      </c>
      <c r="C30" s="4">
        <f>IF('True_Odds_Calculator_3-way'!C31="","",'True_Odds_Calculator_3-way'!C31)</f>
        <v>3.02</v>
      </c>
      <c r="D30" s="9">
        <f t="shared" si="13"/>
        <v>0.39059304841735204</v>
      </c>
      <c r="E30" s="9">
        <f t="shared" si="14"/>
        <v>0.29281559227319964</v>
      </c>
      <c r="F30" s="9">
        <f t="shared" si="15"/>
        <v>0.31659135930944832</v>
      </c>
      <c r="G30" s="9">
        <f t="shared" si="16"/>
        <v>1.0686365856310709</v>
      </c>
      <c r="H30" s="9">
        <f t="shared" si="17"/>
        <v>2.5602094150213635</v>
      </c>
      <c r="I30" s="9">
        <f t="shared" si="18"/>
        <v>3.4151186835262202</v>
      </c>
      <c r="J30" s="9">
        <f t="shared" si="19"/>
        <v>3.1586459029747629</v>
      </c>
      <c r="K30" s="11">
        <f t="shared" si="20"/>
        <v>0.4065040650406504</v>
      </c>
      <c r="L30" s="11">
        <f t="shared" si="21"/>
        <v>0.30674846625766872</v>
      </c>
      <c r="M30" s="11">
        <f t="shared" si="22"/>
        <v>0.33112582781456956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-0.27520290520014046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0.23700212624764694</v>
      </c>
      <c r="Q30" s="11">
        <f>2*'OddsRatio_working_3-way'!K30*'OddsRatio_working_3-way'!L30*'OddsRatio_working_3-way'!M30</f>
        <v>8.2579138065382196E-2</v>
      </c>
      <c r="R30" s="11">
        <f t="shared" si="23"/>
        <v>0</v>
      </c>
      <c r="S30" s="11">
        <f t="shared" si="24"/>
        <v>-0.86119049533756875</v>
      </c>
      <c r="T30" s="11">
        <f t="shared" si="25"/>
        <v>-0.30006637468207964</v>
      </c>
      <c r="U30" s="11">
        <f>'OddsRatio_working_3-way'!S30-'OddsRatio_working_3-way'!R30^2/3</f>
        <v>-0.86119049533756875</v>
      </c>
      <c r="V30" s="11">
        <f>'OddsRatio_working_3-way'!S30*'OddsRatio_working_3-way'!R30/3-2*'OddsRatio_working_3-way'!R30^3/27-'OddsRatio_working_3-way'!T30</f>
        <v>0.30006637468207964</v>
      </c>
      <c r="W30" s="11">
        <f>'OddsRatio_working_3-way'!V30^2+4*'OddsRatio_working_3-way'!U30^3/27</f>
        <v>-4.5825603144079574E-3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0.15380376257528142</v>
      </c>
      <c r="Y30" s="11">
        <f>IF('OddsRatio_working_3-way'!W30&gt;=0,IF('OddsRatio_working_3-way'!V30+SQRT('OddsRatio_working_3-way'!W30)&gt;0,0,PI()),ACOS('OddsRatio_working_3-way'!V30/(2*'OddsRatio_working_3-way'!X30)))</f>
        <v>0.22188430496795619</v>
      </c>
      <c r="Z30" s="11">
        <f>'OddsRatio_working_3-way'!X30^(1/3)*COS('OddsRatio_working_3-way'!Y30/3)</f>
        <v>0.53431829281553556</v>
      </c>
      <c r="AA30" s="11">
        <f>'OddsRatio_working_3-way'!X30^(1/3)*COS(('OddsRatio_working_3-way'!Y30+2*PI())/3)</f>
        <v>-0.30144610174665698</v>
      </c>
      <c r="AB30" s="11">
        <f>'OddsRatio_working_3-way'!X30^(1/3)*COS(('OddsRatio_working_3-way'!Y30+4*PI())/3)</f>
        <v>-0.23287219106887866</v>
      </c>
      <c r="AC30" s="11">
        <f>'OddsRatio_working_3-way'!X30^(1/3)*SIN('OddsRatio_working_3-way'!Y30/3)</f>
        <v>3.959116578920073E-2</v>
      </c>
      <c r="AD30" s="11">
        <f>'OddsRatio_working_3-way'!X30^(1/3)*SIN(('OddsRatio_working_3-way'!Y30+2*PI())/3)</f>
        <v>0.44293763239038569</v>
      </c>
      <c r="AE30" s="11">
        <f>'OddsRatio_working_3-way'!X30^(1/3)*SIN(('OddsRatio_working_3-way'!Y30+4*PI())/3)</f>
        <v>-0.48252879817958633</v>
      </c>
      <c r="AF30" s="11">
        <f>-'OddsRatio_working_3-way'!U30/(3*'OddsRatio_working_3-way'!X30^(1/3))*COS(('OddsRatio_working_3-way'!Y30)/3)</f>
        <v>0.53431829281553544</v>
      </c>
      <c r="AG30" s="11">
        <f>-'OddsRatio_working_3-way'!U30/(3*'OddsRatio_working_3-way'!X30^(1/3))*COS(('OddsRatio_working_3-way'!Y30+2*PI())/3)</f>
        <v>-0.30144610174665692</v>
      </c>
      <c r="AH30" s="11">
        <f>-'OddsRatio_working_3-way'!U30/(3*'OddsRatio_working_3-way'!X30^(1/3))*COS(('OddsRatio_working_3-way'!Y30+4*PI())/3)</f>
        <v>-0.2328721910688786</v>
      </c>
      <c r="AI30" s="11">
        <f>'OddsRatio_working_3-way'!U30/(3*'OddsRatio_working_3-way'!X30^(1/3))*SIN(('OddsRatio_working_3-way'!Y30)/3)</f>
        <v>-3.9591165789200716E-2</v>
      </c>
      <c r="AJ30" s="11">
        <f>'OddsRatio_working_3-way'!U30/(3*'OddsRatio_working_3-way'!X30^(1/3))*SIN(('OddsRatio_working_3-way'!Y30+2*PI())/3)</f>
        <v>-0.44293763239038558</v>
      </c>
      <c r="AK30" s="11">
        <f>'OddsRatio_working_3-way'!U30/(3*'OddsRatio_working_3-way'!X30^(1/3))*SIN(('OddsRatio_working_3-way'!Y30+4*PI())/3)</f>
        <v>0.48252879817958627</v>
      </c>
      <c r="AL30" s="11">
        <f>'OddsRatio_working_3-way'!Z30+'OddsRatio_working_3-way'!AF30</f>
        <v>1.0686365856310709</v>
      </c>
      <c r="AM30" s="11">
        <f>'OddsRatio_working_3-way'!AA30+'OddsRatio_working_3-way'!AG30</f>
        <v>-0.60289220349331396</v>
      </c>
      <c r="AN30" s="11">
        <f>'OddsRatio_working_3-way'!AB30+'OddsRatio_working_3-way'!AH30</f>
        <v>-0.46574438213775726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1.0686365856310709</v>
      </c>
      <c r="AS30" s="11">
        <f>IF(('OddsRatio_working_3-way'!X30=0),IF(Q30&gt;0,-Q30^(1/3),(-Q30)^(1/3)),'OddsRatio_working_3-way'!AM30-'OddsRatio_working_3-way'!R30/3)</f>
        <v>-0.60289220349331396</v>
      </c>
      <c r="AT30" s="11">
        <f>IF(('OddsRatio_working_3-way'!X30=0),IF(Q30&gt;0,-Q30^(1/3),(-Q30)^(1/3)),'OddsRatio_working_3-way'!AN30-'OddsRatio_working_3-way'!R30/3)</f>
        <v>-0.46574438213775726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1.72</v>
      </c>
      <c r="B31" s="4">
        <f>IF('True_Odds_Calculator_3-way'!B32="","",'True_Odds_Calculator_3-way'!B32)</f>
        <v>3.84</v>
      </c>
      <c r="C31" s="4">
        <f>IF('True_Odds_Calculator_3-way'!C32="","",'True_Odds_Calculator_3-way'!C32)</f>
        <v>4.55</v>
      </c>
      <c r="D31" s="9">
        <f t="shared" si="13"/>
        <v>0.55620512406730815</v>
      </c>
      <c r="E31" s="9">
        <f t="shared" si="14"/>
        <v>0.24112283584567204</v>
      </c>
      <c r="F31" s="9">
        <f t="shared" si="15"/>
        <v>0.20267204008701964</v>
      </c>
      <c r="G31" s="9">
        <f t="shared" si="16"/>
        <v>1.1081914665247643</v>
      </c>
      <c r="H31" s="9">
        <f t="shared" si="17"/>
        <v>1.7978978558978302</v>
      </c>
      <c r="I31" s="9">
        <f t="shared" si="18"/>
        <v>4.1472637649303312</v>
      </c>
      <c r="J31" s="9">
        <f t="shared" si="19"/>
        <v>4.9340797061629127</v>
      </c>
      <c r="K31" s="11">
        <f t="shared" si="20"/>
        <v>0.58139534883720934</v>
      </c>
      <c r="L31" s="11">
        <f t="shared" si="21"/>
        <v>0.26041666666666669</v>
      </c>
      <c r="M31" s="11">
        <f t="shared" si="22"/>
        <v>0.21978021978021978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-0.24155060056222832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0.2365911704574496</v>
      </c>
      <c r="Q31" s="11">
        <f>2*'OddsRatio_working_3-way'!K31*'OddsRatio_working_3-way'!L31*'OddsRatio_working_3-way'!M31</f>
        <v>6.6551665388874692E-2</v>
      </c>
      <c r="R31" s="11">
        <f t="shared" si="23"/>
        <v>0</v>
      </c>
      <c r="S31" s="11">
        <f t="shared" si="24"/>
        <v>-0.97946835945249044</v>
      </c>
      <c r="T31" s="11">
        <f t="shared" si="25"/>
        <v>-0.27551852586567938</v>
      </c>
      <c r="U31" s="11">
        <f>'OddsRatio_working_3-way'!S31-'OddsRatio_working_3-way'!R31^2/3</f>
        <v>-0.97946835945249044</v>
      </c>
      <c r="V31" s="11">
        <f>'OddsRatio_working_3-way'!S31*'OddsRatio_working_3-way'!R31/3-2*'OddsRatio_working_3-way'!R31^3/27-'OddsRatio_working_3-way'!T31</f>
        <v>0.27551852586567938</v>
      </c>
      <c r="W31" s="11">
        <f>'OddsRatio_working_3-way'!V31^2+4*'OddsRatio_working_3-way'!U31^3/27</f>
        <v>-6.3298589026398039E-2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0.18655364317106962</v>
      </c>
      <c r="Y31" s="11">
        <f>IF('OddsRatio_working_3-way'!W31&gt;=0,IF('OddsRatio_working_3-way'!V31+SQRT('OddsRatio_working_3-way'!W31)&gt;0,0,PI()),ACOS('OddsRatio_working_3-way'!V31/(2*'OddsRatio_working_3-way'!X31)))</f>
        <v>0.74003765748585493</v>
      </c>
      <c r="Z31" s="11">
        <f>'OddsRatio_working_3-way'!X31^(1/3)*COS('OddsRatio_working_3-way'!Y31/3)</f>
        <v>0.55409573326238226</v>
      </c>
      <c r="AA31" s="11">
        <f>'OddsRatio_working_3-way'!X31^(1/3)*COS(('OddsRatio_working_3-way'!Y31+2*PI())/3)</f>
        <v>-0.39788051391014412</v>
      </c>
      <c r="AB31" s="11">
        <f>'OddsRatio_working_3-way'!X31^(1/3)*COS(('OddsRatio_working_3-way'!Y31+4*PI())/3)</f>
        <v>-0.1562152193522382</v>
      </c>
      <c r="AC31" s="11">
        <f>'OddsRatio_working_3-way'!X31^(1/3)*SIN('OddsRatio_working_3-way'!Y31/3)</f>
        <v>0.13952552286679717</v>
      </c>
      <c r="AD31" s="11">
        <f>'OddsRatio_working_3-way'!X31^(1/3)*SIN(('OddsRatio_working_3-way'!Y31+2*PI())/3)</f>
        <v>0.41009821970039051</v>
      </c>
      <c r="AE31" s="11">
        <f>'OddsRatio_working_3-way'!X31^(1/3)*SIN(('OddsRatio_working_3-way'!Y31+4*PI())/3)</f>
        <v>-0.54962374256718771</v>
      </c>
      <c r="AF31" s="11">
        <f>-'OddsRatio_working_3-way'!U31/(3*'OddsRatio_working_3-way'!X31^(1/3))*COS(('OddsRatio_working_3-way'!Y31)/3)</f>
        <v>0.55409573326238215</v>
      </c>
      <c r="AG31" s="11">
        <f>-'OddsRatio_working_3-way'!U31/(3*'OddsRatio_working_3-way'!X31^(1/3))*COS(('OddsRatio_working_3-way'!Y31+2*PI())/3)</f>
        <v>-0.39788051391014401</v>
      </c>
      <c r="AH31" s="11">
        <f>-'OddsRatio_working_3-way'!U31/(3*'OddsRatio_working_3-way'!X31^(1/3))*COS(('OddsRatio_working_3-way'!Y31+4*PI())/3)</f>
        <v>-0.15621521935223817</v>
      </c>
      <c r="AI31" s="11">
        <f>'OddsRatio_working_3-way'!U31/(3*'OddsRatio_working_3-way'!X31^(1/3))*SIN(('OddsRatio_working_3-way'!Y31)/3)</f>
        <v>-0.13952552286679715</v>
      </c>
      <c r="AJ31" s="11">
        <f>'OddsRatio_working_3-way'!U31/(3*'OddsRatio_working_3-way'!X31^(1/3))*SIN(('OddsRatio_working_3-way'!Y31+2*PI())/3)</f>
        <v>-0.41009821970039045</v>
      </c>
      <c r="AK31" s="11">
        <f>'OddsRatio_working_3-way'!U31/(3*'OddsRatio_working_3-way'!X31^(1/3))*SIN(('OddsRatio_working_3-way'!Y31+4*PI())/3)</f>
        <v>0.5496237425671876</v>
      </c>
      <c r="AL31" s="11">
        <f>'OddsRatio_working_3-way'!Z31+'OddsRatio_working_3-way'!AF31</f>
        <v>1.1081914665247643</v>
      </c>
      <c r="AM31" s="11">
        <f>'OddsRatio_working_3-way'!AA31+'OddsRatio_working_3-way'!AG31</f>
        <v>-0.79576102782028812</v>
      </c>
      <c r="AN31" s="11">
        <f>'OddsRatio_working_3-way'!AB31+'OddsRatio_working_3-way'!AH31</f>
        <v>-0.3124304387044764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1.1081914665247643</v>
      </c>
      <c r="AS31" s="11">
        <f>IF(('OddsRatio_working_3-way'!X31=0),IF(Q31&gt;0,-Q31^(1/3),(-Q31)^(1/3)),'OddsRatio_working_3-way'!AM31-'OddsRatio_working_3-way'!R31/3)</f>
        <v>-0.79576102782028812</v>
      </c>
      <c r="AT31" s="11">
        <f>IF(('OddsRatio_working_3-way'!X31=0),IF(Q31&gt;0,-Q31^(1/3),(-Q31)^(1/3)),'OddsRatio_working_3-way'!AN31-'OddsRatio_working_3-way'!R31/3)</f>
        <v>-0.3124304387044764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5.09</v>
      </c>
      <c r="C32" s="4">
        <f>IF('True_Odds_Calculator_3-way'!C33="","",'True_Odds_Calculator_3-way'!C33)</f>
        <v>7.13</v>
      </c>
      <c r="D32" s="9">
        <f t="shared" si="13"/>
        <v>0.69199594372319595</v>
      </c>
      <c r="E32" s="9">
        <f t="shared" si="14"/>
        <v>0.18014453514882464</v>
      </c>
      <c r="F32" s="9">
        <f t="shared" si="15"/>
        <v>0.12785952112797927</v>
      </c>
      <c r="G32" s="9">
        <f t="shared" si="16"/>
        <v>1.1127379396894561</v>
      </c>
      <c r="H32" s="9">
        <f t="shared" si="17"/>
        <v>1.4450951758757826</v>
      </c>
      <c r="I32" s="9">
        <f t="shared" si="18"/>
        <v>5.5510981733298754</v>
      </c>
      <c r="J32" s="9">
        <f t="shared" si="19"/>
        <v>7.8210835702963681</v>
      </c>
      <c r="K32" s="11">
        <f t="shared" si="20"/>
        <v>0.7142857142857143</v>
      </c>
      <c r="L32" s="11">
        <f t="shared" si="21"/>
        <v>0.19646365422396858</v>
      </c>
      <c r="M32" s="11">
        <f t="shared" si="22"/>
        <v>0.14025245441795231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-0.19738240030483156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0.20902063793413608</v>
      </c>
      <c r="Q32" s="11">
        <f>2*'OddsRatio_working_3-way'!K32*'OddsRatio_working_3-way'!L32*'OddsRatio_working_3-way'!M32</f>
        <v>3.9363585298330714E-2</v>
      </c>
      <c r="R32" s="11">
        <f t="shared" si="23"/>
        <v>0</v>
      </c>
      <c r="S32" s="11">
        <f t="shared" si="24"/>
        <v>-1.0589628944188072</v>
      </c>
      <c r="T32" s="11">
        <f t="shared" si="25"/>
        <v>-0.19942804038018969</v>
      </c>
      <c r="U32" s="11">
        <f>'OddsRatio_working_3-way'!S32-'OddsRatio_working_3-way'!R32^2/3</f>
        <v>-1.0589628944188072</v>
      </c>
      <c r="V32" s="11">
        <f>'OddsRatio_working_3-way'!S32*'OddsRatio_working_3-way'!R32/3-2*'OddsRatio_working_3-way'!R32^3/27-'OddsRatio_working_3-way'!T32</f>
        <v>0.19942804038018969</v>
      </c>
      <c r="W32" s="11">
        <f>'OddsRatio_working_3-way'!V32^2+4*'OddsRatio_working_3-way'!U32^3/27</f>
        <v>-0.1361578706006677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0.20971970215656316</v>
      </c>
      <c r="Y32" s="11">
        <f>IF('OddsRatio_working_3-way'!W32&gt;=0,IF('OddsRatio_working_3-way'!V32+SQRT('OddsRatio_working_3-way'!W32)&gt;0,0,PI()),ACOS('OddsRatio_working_3-way'!V32/(2*'OddsRatio_working_3-way'!X32)))</f>
        <v>1.0753057424309826</v>
      </c>
      <c r="Z32" s="11">
        <f>'OddsRatio_working_3-way'!X32^(1/3)*COS('OddsRatio_working_3-way'!Y32/3)</f>
        <v>0.55636896984472817</v>
      </c>
      <c r="AA32" s="11">
        <f>'OddsRatio_working_3-way'!X32^(1/3)*COS(('OddsRatio_working_3-way'!Y32+2*PI())/3)</f>
        <v>-0.45868628726832089</v>
      </c>
      <c r="AB32" s="11">
        <f>'OddsRatio_working_3-way'!X32^(1/3)*COS(('OddsRatio_working_3-way'!Y32+4*PI())/3)</f>
        <v>-9.7682682576407442E-2</v>
      </c>
      <c r="AC32" s="11">
        <f>'OddsRatio_working_3-way'!X32^(1/3)*SIN('OddsRatio_working_3-way'!Y32/3)</f>
        <v>0.20842552834730152</v>
      </c>
      <c r="AD32" s="11">
        <f>'OddsRatio_working_3-way'!X32^(1/3)*SIN(('OddsRatio_working_3-way'!Y32+2*PI())/3)</f>
        <v>0.37761689758926215</v>
      </c>
      <c r="AE32" s="11">
        <f>'OddsRatio_working_3-way'!X32^(1/3)*SIN(('OddsRatio_working_3-way'!Y32+4*PI())/3)</f>
        <v>-0.58604242593656364</v>
      </c>
      <c r="AF32" s="11">
        <f>-'OddsRatio_working_3-way'!U32/(3*'OddsRatio_working_3-way'!X32^(1/3))*COS(('OddsRatio_working_3-way'!Y32)/3)</f>
        <v>0.55636896984472795</v>
      </c>
      <c r="AG32" s="11">
        <f>-'OddsRatio_working_3-way'!U32/(3*'OddsRatio_working_3-way'!X32^(1/3))*COS(('OddsRatio_working_3-way'!Y32+2*PI())/3)</f>
        <v>-0.45868628726832072</v>
      </c>
      <c r="AH32" s="11">
        <f>-'OddsRatio_working_3-way'!U32/(3*'OddsRatio_working_3-way'!X32^(1/3))*COS(('OddsRatio_working_3-way'!Y32+4*PI())/3)</f>
        <v>-9.7682682576407415E-2</v>
      </c>
      <c r="AI32" s="11">
        <f>'OddsRatio_working_3-way'!U32/(3*'OddsRatio_working_3-way'!X32^(1/3))*SIN(('OddsRatio_working_3-way'!Y32)/3)</f>
        <v>-0.20842552834730144</v>
      </c>
      <c r="AJ32" s="11">
        <f>'OddsRatio_working_3-way'!U32/(3*'OddsRatio_working_3-way'!X32^(1/3))*SIN(('OddsRatio_working_3-way'!Y32+2*PI())/3)</f>
        <v>-0.37761689758926198</v>
      </c>
      <c r="AK32" s="11">
        <f>'OddsRatio_working_3-way'!U32/(3*'OddsRatio_working_3-way'!X32^(1/3))*SIN(('OddsRatio_working_3-way'!Y32+4*PI())/3)</f>
        <v>0.58604242593656342</v>
      </c>
      <c r="AL32" s="11">
        <f>'OddsRatio_working_3-way'!Z32+'OddsRatio_working_3-way'!AF32</f>
        <v>1.1127379396894561</v>
      </c>
      <c r="AM32" s="11">
        <f>'OddsRatio_working_3-way'!AA32+'OddsRatio_working_3-way'!AG32</f>
        <v>-0.91737257453664167</v>
      </c>
      <c r="AN32" s="11">
        <f>'OddsRatio_working_3-way'!AB32+'OddsRatio_working_3-way'!AH32</f>
        <v>-0.19536536515281486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1.1127379396894561</v>
      </c>
      <c r="AS32" s="11">
        <f>IF(('OddsRatio_working_3-way'!X32=0),IF(Q32&gt;0,-Q32^(1/3),(-Q32)^(1/3)),'OddsRatio_working_3-way'!AM32-'OddsRatio_working_3-way'!R32/3)</f>
        <v>-0.91737257453664167</v>
      </c>
      <c r="AT32" s="11">
        <f>IF(('OddsRatio_working_3-way'!X32=0),IF(Q32&gt;0,-Q32^(1/3),(-Q32)^(1/3)),'OddsRatio_working_3-way'!AN32-'OddsRatio_working_3-way'!R32/3)</f>
        <v>-0.19536536515281486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5.33</v>
      </c>
      <c r="B33" s="4">
        <f>IF('True_Odds_Calculator_3-way'!B34="","",'True_Odds_Calculator_3-way'!B34)</f>
        <v>4.34</v>
      </c>
      <c r="C33" s="4">
        <f>IF('True_Odds_Calculator_3-way'!C34="","",'True_Odds_Calculator_3-way'!C34)</f>
        <v>1.58</v>
      </c>
      <c r="D33" s="9">
        <f t="shared" si="13"/>
        <v>0.17405082623435689</v>
      </c>
      <c r="E33" s="9">
        <f t="shared" si="14"/>
        <v>0.21457103996150106</v>
      </c>
      <c r="F33" s="9">
        <f t="shared" si="15"/>
        <v>0.61137813380414197</v>
      </c>
      <c r="G33" s="9">
        <f t="shared" si="16"/>
        <v>1.0959464581576546</v>
      </c>
      <c r="H33" s="9">
        <f t="shared" si="17"/>
        <v>5.7454481638226449</v>
      </c>
      <c r="I33" s="9">
        <f t="shared" si="18"/>
        <v>4.6604611702465659</v>
      </c>
      <c r="J33" s="9">
        <f t="shared" si="19"/>
        <v>1.6356489457314398</v>
      </c>
      <c r="K33" s="11">
        <f t="shared" si="20"/>
        <v>0.18761726078799248</v>
      </c>
      <c r="L33" s="11">
        <f t="shared" si="21"/>
        <v>0.2304147465437788</v>
      </c>
      <c r="M33" s="11">
        <f t="shared" si="22"/>
        <v>0.63291139240506322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-0.22950298115870926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0.2257251358427548</v>
      </c>
      <c r="Q33" s="11">
        <f>2*'OddsRatio_working_3-way'!K33*'OddsRatio_working_3-way'!L33*'OddsRatio_working_3-way'!M33</f>
        <v>5.4721245052789032E-2</v>
      </c>
      <c r="R33" s="11">
        <f t="shared" si="23"/>
        <v>0</v>
      </c>
      <c r="S33" s="11">
        <f t="shared" si="24"/>
        <v>-0.98353901419109691</v>
      </c>
      <c r="T33" s="11">
        <f t="shared" si="25"/>
        <v>-0.23843370040996284</v>
      </c>
      <c r="U33" s="11">
        <f>'OddsRatio_working_3-way'!S33-'OddsRatio_working_3-way'!R33^2/3</f>
        <v>-0.98353901419109691</v>
      </c>
      <c r="V33" s="11">
        <f>'OddsRatio_working_3-way'!S33*'OddsRatio_working_3-way'!R33/3-2*'OddsRatio_working_3-way'!R33^3/27-'OddsRatio_working_3-way'!T33</f>
        <v>0.23843370040996284</v>
      </c>
      <c r="W33" s="11">
        <f>'OddsRatio_working_3-way'!V33^2+4*'OddsRatio_working_3-way'!U33^3/27</f>
        <v>-8.410129264203417E-2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0.18771782156552297</v>
      </c>
      <c r="Y33" s="11">
        <f>IF('OddsRatio_working_3-way'!W33&gt;=0,IF('OddsRatio_working_3-way'!V33+SQRT('OddsRatio_working_3-way'!W33)&gt;0,0,PI()),ACOS('OddsRatio_working_3-way'!V33/(2*'OddsRatio_working_3-way'!X33)))</f>
        <v>0.88267723669805975</v>
      </c>
      <c r="Z33" s="11">
        <f>'OddsRatio_working_3-way'!X33^(1/3)*COS('OddsRatio_working_3-way'!Y33/3)</f>
        <v>0.54797322907882728</v>
      </c>
      <c r="AA33" s="11">
        <f>'OddsRatio_working_3-way'!X33^(1/3)*COS(('OddsRatio_working_3-way'!Y33+2*PI())/3)</f>
        <v>-0.41778772269740566</v>
      </c>
      <c r="AB33" s="11">
        <f>'OddsRatio_working_3-way'!X33^(1/3)*COS(('OddsRatio_working_3-way'!Y33+4*PI())/3)</f>
        <v>-0.13018550638142157</v>
      </c>
      <c r="AC33" s="11">
        <f>'OddsRatio_working_3-way'!X33^(1/3)*SIN('OddsRatio_working_3-way'!Y33/3)</f>
        <v>0.16604721700956643</v>
      </c>
      <c r="AD33" s="11">
        <f>'OddsRatio_working_3-way'!X33^(1/3)*SIN(('OddsRatio_working_3-way'!Y33+2*PI())/3)</f>
        <v>0.39153512847127103</v>
      </c>
      <c r="AE33" s="11">
        <f>'OddsRatio_working_3-way'!X33^(1/3)*SIN(('OddsRatio_working_3-way'!Y33+4*PI())/3)</f>
        <v>-0.55758234548083729</v>
      </c>
      <c r="AF33" s="11">
        <f>-'OddsRatio_working_3-way'!U33/(3*'OddsRatio_working_3-way'!X33^(1/3))*COS(('OddsRatio_working_3-way'!Y33)/3)</f>
        <v>0.54797322907882717</v>
      </c>
      <c r="AG33" s="11">
        <f>-'OddsRatio_working_3-way'!U33/(3*'OddsRatio_working_3-way'!X33^(1/3))*COS(('OddsRatio_working_3-way'!Y33+2*PI())/3)</f>
        <v>-0.41778772269740561</v>
      </c>
      <c r="AH33" s="11">
        <f>-'OddsRatio_working_3-way'!U33/(3*'OddsRatio_working_3-way'!X33^(1/3))*COS(('OddsRatio_working_3-way'!Y33+4*PI())/3)</f>
        <v>-0.13018550638142154</v>
      </c>
      <c r="AI33" s="11">
        <f>'OddsRatio_working_3-way'!U33/(3*'OddsRatio_working_3-way'!X33^(1/3))*SIN(('OddsRatio_working_3-way'!Y33)/3)</f>
        <v>-0.16604721700956637</v>
      </c>
      <c r="AJ33" s="11">
        <f>'OddsRatio_working_3-way'!U33/(3*'OddsRatio_working_3-way'!X33^(1/3))*SIN(('OddsRatio_working_3-way'!Y33+2*PI())/3)</f>
        <v>-0.39153512847127092</v>
      </c>
      <c r="AK33" s="11">
        <f>'OddsRatio_working_3-way'!U33/(3*'OddsRatio_working_3-way'!X33^(1/3))*SIN(('OddsRatio_working_3-way'!Y33+4*PI())/3)</f>
        <v>0.55758234548083718</v>
      </c>
      <c r="AL33" s="11">
        <f>'OddsRatio_working_3-way'!Z33+'OddsRatio_working_3-way'!AF33</f>
        <v>1.0959464581576546</v>
      </c>
      <c r="AM33" s="11">
        <f>'OddsRatio_working_3-way'!AA33+'OddsRatio_working_3-way'!AG33</f>
        <v>-0.83557544539481121</v>
      </c>
      <c r="AN33" s="11">
        <f>'OddsRatio_working_3-way'!AB33+'OddsRatio_working_3-way'!AH33</f>
        <v>-0.26037101276284313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1.0959464581576546</v>
      </c>
      <c r="AS33" s="11">
        <f>IF(('OddsRatio_working_3-way'!X33=0),IF(Q33&gt;0,-Q33^(1/3),(-Q33)^(1/3)),'OddsRatio_working_3-way'!AM33-'OddsRatio_working_3-way'!R33/3)</f>
        <v>-0.83557544539481121</v>
      </c>
      <c r="AT33" s="11">
        <f>IF(('OddsRatio_working_3-way'!X33=0),IF(Q33&gt;0,-Q33^(1/3),(-Q33)^(1/3)),'OddsRatio_working_3-way'!AN33-'OddsRatio_working_3-way'!R33/3)</f>
        <v>-0.26037101276284313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7.63</v>
      </c>
      <c r="B34" s="4">
        <f>IF('True_Odds_Calculator_3-way'!B35="","",'True_Odds_Calculator_3-way'!B35)</f>
        <v>4.8899999999999997</v>
      </c>
      <c r="C34" s="4">
        <f>IF('True_Odds_Calculator_3-way'!C35="","",'True_Odds_Calculator_3-way'!C35)</f>
        <v>1.4</v>
      </c>
      <c r="D34" s="9">
        <f t="shared" si="13"/>
        <v>0.11958427101060275</v>
      </c>
      <c r="E34" s="9">
        <f t="shared" si="14"/>
        <v>0.18798185418779431</v>
      </c>
      <c r="F34" s="9">
        <f t="shared" si="15"/>
        <v>0.69243387480160279</v>
      </c>
      <c r="G34" s="9">
        <f t="shared" si="16"/>
        <v>1.110453056930965</v>
      </c>
      <c r="H34" s="9">
        <f t="shared" si="17"/>
        <v>8.362303767452298</v>
      </c>
      <c r="I34" s="9">
        <f t="shared" si="18"/>
        <v>5.3196623914614527</v>
      </c>
      <c r="J34" s="9">
        <f t="shared" si="19"/>
        <v>1.444181222772386</v>
      </c>
      <c r="K34" s="11">
        <f t="shared" si="20"/>
        <v>0.13106159895150721</v>
      </c>
      <c r="L34" s="11">
        <f t="shared" si="21"/>
        <v>0.20449897750511248</v>
      </c>
      <c r="M34" s="11">
        <f t="shared" si="22"/>
        <v>0.7142857142857143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-0.19749753900547096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0.20905531121099313</v>
      </c>
      <c r="Q34" s="11">
        <f>2*'OddsRatio_working_3-way'!K34*'OddsRatio_working_3-way'!L34*'OddsRatio_working_3-way'!M34</f>
        <v>3.8288518536811922E-2</v>
      </c>
      <c r="R34" s="11">
        <f t="shared" si="23"/>
        <v>0</v>
      </c>
      <c r="S34" s="11">
        <f t="shared" si="24"/>
        <v>-1.0585210948132473</v>
      </c>
      <c r="T34" s="11">
        <f t="shared" si="25"/>
        <v>-0.19386833238337858</v>
      </c>
      <c r="U34" s="11">
        <f>'OddsRatio_working_3-way'!S34-'OddsRatio_working_3-way'!R34^2/3</f>
        <v>-1.0585210948132473</v>
      </c>
      <c r="V34" s="11">
        <f>'OddsRatio_working_3-way'!S34*'OddsRatio_working_3-way'!R34/3-2*'OddsRatio_working_3-way'!R34^3/27-'OddsRatio_working_3-way'!T34</f>
        <v>0.19386833238337858</v>
      </c>
      <c r="W34" s="11">
        <f>'OddsRatio_working_3-way'!V34^2+4*'OddsRatio_working_3-way'!U34^3/27</f>
        <v>-0.13812438204443517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0.20958847317156262</v>
      </c>
      <c r="Y34" s="11">
        <f>IF('OddsRatio_working_3-way'!W34&gt;=0,IF('OddsRatio_working_3-way'!V34+SQRT('OddsRatio_working_3-way'!W34)&gt;0,0,PI()),ACOS('OddsRatio_working_3-way'!V34/(2*'OddsRatio_working_3-way'!X34)))</f>
        <v>1.0899862006255689</v>
      </c>
      <c r="Z34" s="11">
        <f>'OddsRatio_working_3-way'!X34^(1/3)*COS('OddsRatio_working_3-way'!Y34/3)</f>
        <v>0.55522652846548259</v>
      </c>
      <c r="AA34" s="11">
        <f>'OddsRatio_working_3-way'!X34^(1/3)*COS(('OddsRatio_working_3-way'!Y34+2*PI())/3)</f>
        <v>-0.46043257467186977</v>
      </c>
      <c r="AB34" s="11">
        <f>'OddsRatio_working_3-way'!X34^(1/3)*COS(('OddsRatio_working_3-way'!Y34+4*PI())/3)</f>
        <v>-9.4793953793612898E-2</v>
      </c>
      <c r="AC34" s="11">
        <f>'OddsRatio_working_3-way'!X34^(1/3)*SIN('OddsRatio_working_3-way'!Y34/3)</f>
        <v>0.21110155619018509</v>
      </c>
      <c r="AD34" s="11">
        <f>'OddsRatio_working_3-way'!X34^(1/3)*SIN(('OddsRatio_working_3-way'!Y34+2*PI())/3)</f>
        <v>0.37528950041105902</v>
      </c>
      <c r="AE34" s="11">
        <f>'OddsRatio_working_3-way'!X34^(1/3)*SIN(('OddsRatio_working_3-way'!Y34+4*PI())/3)</f>
        <v>-0.58639105660124424</v>
      </c>
      <c r="AF34" s="11">
        <f>-'OddsRatio_working_3-way'!U34/(3*'OddsRatio_working_3-way'!X34^(1/3))*COS(('OddsRatio_working_3-way'!Y34)/3)</f>
        <v>0.55522652846548237</v>
      </c>
      <c r="AG34" s="11">
        <f>-'OddsRatio_working_3-way'!U34/(3*'OddsRatio_working_3-way'!X34^(1/3))*COS(('OddsRatio_working_3-way'!Y34+2*PI())/3)</f>
        <v>-0.4604325746718696</v>
      </c>
      <c r="AH34" s="11">
        <f>-'OddsRatio_working_3-way'!U34/(3*'OddsRatio_working_3-way'!X34^(1/3))*COS(('OddsRatio_working_3-way'!Y34+4*PI())/3)</f>
        <v>-9.479395379361287E-2</v>
      </c>
      <c r="AI34" s="11">
        <f>'OddsRatio_working_3-way'!U34/(3*'OddsRatio_working_3-way'!X34^(1/3))*SIN(('OddsRatio_working_3-way'!Y34)/3)</f>
        <v>-0.211101556190185</v>
      </c>
      <c r="AJ34" s="11">
        <f>'OddsRatio_working_3-way'!U34/(3*'OddsRatio_working_3-way'!X34^(1/3))*SIN(('OddsRatio_working_3-way'!Y34+2*PI())/3)</f>
        <v>-0.37528950041105885</v>
      </c>
      <c r="AK34" s="11">
        <f>'OddsRatio_working_3-way'!U34/(3*'OddsRatio_working_3-way'!X34^(1/3))*SIN(('OddsRatio_working_3-way'!Y34+4*PI())/3)</f>
        <v>0.58639105660124402</v>
      </c>
      <c r="AL34" s="11">
        <f>'OddsRatio_working_3-way'!Z34+'OddsRatio_working_3-way'!AF34</f>
        <v>1.110453056930965</v>
      </c>
      <c r="AM34" s="11">
        <f>'OddsRatio_working_3-way'!AA34+'OddsRatio_working_3-way'!AG34</f>
        <v>-0.92086514934373942</v>
      </c>
      <c r="AN34" s="11">
        <f>'OddsRatio_working_3-way'!AB34+'OddsRatio_working_3-way'!AH34</f>
        <v>-0.18958790758722577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1.110453056930965</v>
      </c>
      <c r="AS34" s="11">
        <f>IF(('OddsRatio_working_3-way'!X34=0),IF(Q34&gt;0,-Q34^(1/3),(-Q34)^(1/3)),'OddsRatio_working_3-way'!AM34-'OddsRatio_working_3-way'!R34/3)</f>
        <v>-0.92086514934373942</v>
      </c>
      <c r="AT34" s="11">
        <f>IF(('OddsRatio_working_3-way'!X34=0),IF(Q34&gt;0,-Q34^(1/3),(-Q34)^(1/3)),'OddsRatio_working_3-way'!AN34-'OddsRatio_working_3-way'!R34/3)</f>
        <v>-0.18958790758722577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3.17</v>
      </c>
      <c r="B35" s="4">
        <f>IF('True_Odds_Calculator_3-way'!B36="","",'True_Odds_Calculator_3-way'!B36)</f>
        <v>3.72</v>
      </c>
      <c r="C35" s="4">
        <f>IF('True_Odds_Calculator_3-way'!C36="","",'True_Odds_Calculator_3-way'!C36)</f>
        <v>2.17</v>
      </c>
      <c r="D35" s="9">
        <f t="shared" si="13"/>
        <v>0.30076278637393672</v>
      </c>
      <c r="E35" s="9">
        <f t="shared" si="14"/>
        <v>0.25548431718480996</v>
      </c>
      <c r="F35" s="9">
        <f t="shared" si="15"/>
        <v>0.44375289644125332</v>
      </c>
      <c r="G35" s="9">
        <f t="shared" si="16"/>
        <v>1.0713730065747868</v>
      </c>
      <c r="H35" s="9">
        <f t="shared" si="17"/>
        <v>3.3248794242672877</v>
      </c>
      <c r="I35" s="9">
        <f t="shared" si="18"/>
        <v>3.9141345778834205</v>
      </c>
      <c r="J35" s="9">
        <f t="shared" si="19"/>
        <v>2.2535064176925008</v>
      </c>
      <c r="K35" s="11">
        <f t="shared" si="20"/>
        <v>0.31545741324921134</v>
      </c>
      <c r="L35" s="11">
        <f t="shared" si="21"/>
        <v>0.26881720430107525</v>
      </c>
      <c r="M35" s="11">
        <f t="shared" si="22"/>
        <v>0.46082949308755761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-0.26986872901190595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0.23681580747859632</v>
      </c>
      <c r="Q35" s="11">
        <f>2*'OddsRatio_working_3-way'!K35*'OddsRatio_working_3-way'!L35*'OddsRatio_working_3-way'!M35</f>
        <v>7.8157032171153884E-2</v>
      </c>
      <c r="R35" s="11">
        <f t="shared" si="23"/>
        <v>0</v>
      </c>
      <c r="S35" s="11">
        <f t="shared" si="24"/>
        <v>-0.87752222477080177</v>
      </c>
      <c r="T35" s="11">
        <f t="shared" si="25"/>
        <v>-0.2896112953038949</v>
      </c>
      <c r="U35" s="11">
        <f>'OddsRatio_working_3-way'!S35-'OddsRatio_working_3-way'!R35^2/3</f>
        <v>-0.87752222477080177</v>
      </c>
      <c r="V35" s="11">
        <f>'OddsRatio_working_3-way'!S35*'OddsRatio_working_3-way'!R35/3-2*'OddsRatio_working_3-way'!R35^3/27-'OddsRatio_working_3-way'!T35</f>
        <v>0.2896112953038949</v>
      </c>
      <c r="W35" s="11">
        <f>'OddsRatio_working_3-way'!V35^2+4*'OddsRatio_working_3-way'!U35^3/27</f>
        <v>-1.6233716197226203E-2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0.1581995721903397</v>
      </c>
      <c r="Y35" s="11">
        <f>IF('OddsRatio_working_3-way'!W35&gt;=0,IF('OddsRatio_working_3-way'!V35+SQRT('OddsRatio_working_3-way'!W35)&gt;0,0,PI()),ACOS('OddsRatio_working_3-way'!V35/(2*'OddsRatio_working_3-way'!X35)))</f>
        <v>0.41445662923106941</v>
      </c>
      <c r="Z35" s="11">
        <f>'OddsRatio_working_3-way'!X35^(1/3)*COS('OddsRatio_working_3-way'!Y35/3)</f>
        <v>0.53568650328739353</v>
      </c>
      <c r="AA35" s="11">
        <f>'OddsRatio_working_3-way'!X35^(1/3)*COS(('OddsRatio_working_3-way'!Y35+2*PI())/3)</f>
        <v>-0.33234545191232673</v>
      </c>
      <c r="AB35" s="11">
        <f>'OddsRatio_working_3-way'!X35^(1/3)*COS(('OddsRatio_working_3-way'!Y35+4*PI())/3)</f>
        <v>-0.20334105137506697</v>
      </c>
      <c r="AC35" s="11">
        <f>'OddsRatio_working_3-way'!X35^(1/3)*SIN('OddsRatio_working_3-way'!Y35/3)</f>
        <v>7.4480725376833409E-2</v>
      </c>
      <c r="AD35" s="11">
        <f>'OddsRatio_working_3-way'!X35^(1/3)*SIN(('OddsRatio_working_3-way'!Y35+2*PI())/3)</f>
        <v>0.42667775762292243</v>
      </c>
      <c r="AE35" s="11">
        <f>'OddsRatio_working_3-way'!X35^(1/3)*SIN(('OddsRatio_working_3-way'!Y35+4*PI())/3)</f>
        <v>-0.50115848299975563</v>
      </c>
      <c r="AF35" s="11">
        <f>-'OddsRatio_working_3-way'!U35/(3*'OddsRatio_working_3-way'!X35^(1/3))*COS(('OddsRatio_working_3-way'!Y35)/3)</f>
        <v>0.53568650328739342</v>
      </c>
      <c r="AG35" s="11">
        <f>-'OddsRatio_working_3-way'!U35/(3*'OddsRatio_working_3-way'!X35^(1/3))*COS(('OddsRatio_working_3-way'!Y35+2*PI())/3)</f>
        <v>-0.33234545191232667</v>
      </c>
      <c r="AH35" s="11">
        <f>-'OddsRatio_working_3-way'!U35/(3*'OddsRatio_working_3-way'!X35^(1/3))*COS(('OddsRatio_working_3-way'!Y35+4*PI())/3)</f>
        <v>-0.20334105137506694</v>
      </c>
      <c r="AI35" s="11">
        <f>'OddsRatio_working_3-way'!U35/(3*'OddsRatio_working_3-way'!X35^(1/3))*SIN(('OddsRatio_working_3-way'!Y35)/3)</f>
        <v>-7.4480725376833395E-2</v>
      </c>
      <c r="AJ35" s="11">
        <f>'OddsRatio_working_3-way'!U35/(3*'OddsRatio_working_3-way'!X35^(1/3))*SIN(('OddsRatio_working_3-way'!Y35+2*PI())/3)</f>
        <v>-0.42667775762292232</v>
      </c>
      <c r="AK35" s="11">
        <f>'OddsRatio_working_3-way'!U35/(3*'OddsRatio_working_3-way'!X35^(1/3))*SIN(('OddsRatio_working_3-way'!Y35+4*PI())/3)</f>
        <v>0.50115848299975552</v>
      </c>
      <c r="AL35" s="11">
        <f>'OddsRatio_working_3-way'!Z35+'OddsRatio_working_3-way'!AF35</f>
        <v>1.0713730065747868</v>
      </c>
      <c r="AM35" s="11">
        <f>'OddsRatio_working_3-way'!AA35+'OddsRatio_working_3-way'!AG35</f>
        <v>-0.66469090382465335</v>
      </c>
      <c r="AN35" s="11">
        <f>'OddsRatio_working_3-way'!AB35+'OddsRatio_working_3-way'!AH35</f>
        <v>-0.40668210275013394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1.0713730065747868</v>
      </c>
      <c r="AS35" s="11">
        <f>IF(('OddsRatio_working_3-way'!X35=0),IF(Q35&gt;0,-Q35^(1/3),(-Q35)^(1/3)),'OddsRatio_working_3-way'!AM35-'OddsRatio_working_3-way'!R35/3)</f>
        <v>-0.66469090382465335</v>
      </c>
      <c r="AT35" s="11">
        <f>IF(('OddsRatio_working_3-way'!X35=0),IF(Q35&gt;0,-Q35^(1/3),(-Q35)^(1/3)),'OddsRatio_working_3-way'!AN35-'OddsRatio_working_3-way'!R35/3)</f>
        <v>-0.40668210275013394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1.6</v>
      </c>
      <c r="B36" s="4">
        <f>IF('True_Odds_Calculator_3-way'!B37="","",'True_Odds_Calculator_3-way'!B37)</f>
        <v>4.33</v>
      </c>
      <c r="C36" s="4">
        <f>IF('True_Odds_Calculator_3-way'!C37="","",'True_Odds_Calculator_3-way'!C37)</f>
        <v>5.17</v>
      </c>
      <c r="D36" s="9">
        <f t="shared" si="13"/>
        <v>0.60419740674414313</v>
      </c>
      <c r="E36" s="9">
        <f t="shared" si="14"/>
        <v>0.21571531243690581</v>
      </c>
      <c r="F36" s="9">
        <f t="shared" si="15"/>
        <v>0.18008728081895095</v>
      </c>
      <c r="G36" s="9">
        <f t="shared" si="16"/>
        <v>1.091813671155178</v>
      </c>
      <c r="H36" s="9">
        <f t="shared" si="17"/>
        <v>1.6550882026931071</v>
      </c>
      <c r="I36" s="9">
        <f t="shared" si="18"/>
        <v>4.635739524946743</v>
      </c>
      <c r="J36" s="9">
        <f t="shared" si="19"/>
        <v>5.5528630087170932</v>
      </c>
      <c r="K36" s="11">
        <f t="shared" si="20"/>
        <v>0.625</v>
      </c>
      <c r="L36" s="11">
        <f t="shared" si="21"/>
        <v>0.23094688221709006</v>
      </c>
      <c r="M36" s="11">
        <f t="shared" si="22"/>
        <v>0.19342359767891684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-0.23261253635068191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0.2261447952077405</v>
      </c>
      <c r="Q36" s="11">
        <f>2*'OddsRatio_working_3-way'!K36*'OddsRatio_working_3-way'!L36*'OddsRatio_working_3-way'!M36</f>
        <v>5.5838221038948276E-2</v>
      </c>
      <c r="R36" s="11">
        <f t="shared" si="23"/>
        <v>0</v>
      </c>
      <c r="S36" s="11">
        <f t="shared" si="24"/>
        <v>-0.97219521679953325</v>
      </c>
      <c r="T36" s="11">
        <f t="shared" si="25"/>
        <v>-0.24004820167889712</v>
      </c>
      <c r="U36" s="11">
        <f>'OddsRatio_working_3-way'!S36-'OddsRatio_working_3-way'!R36^2/3</f>
        <v>-0.97219521679953325</v>
      </c>
      <c r="V36" s="11">
        <f>'OddsRatio_working_3-way'!S36*'OddsRatio_working_3-way'!R36/3-2*'OddsRatio_working_3-way'!R36^3/27-'OddsRatio_working_3-way'!T36</f>
        <v>0.24004820167889712</v>
      </c>
      <c r="W36" s="11">
        <f>'OddsRatio_working_3-way'!V36^2+4*'OddsRatio_working_3-way'!U36^3/27</f>
        <v>-7.8507745650167604E-2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0.1844795956057472</v>
      </c>
      <c r="Y36" s="11">
        <f>IF('OddsRatio_working_3-way'!W36&gt;=0,IF('OddsRatio_working_3-way'!V36+SQRT('OddsRatio_working_3-way'!W36)&gt;0,0,PI()),ACOS('OddsRatio_working_3-way'!V36/(2*'OddsRatio_working_3-way'!X36)))</f>
        <v>0.86241011846515969</v>
      </c>
      <c r="Z36" s="11">
        <f>'OddsRatio_working_3-way'!X36^(1/3)*COS('OddsRatio_working_3-way'!Y36/3)</f>
        <v>0.54590683557758901</v>
      </c>
      <c r="AA36" s="11">
        <f>'OddsRatio_working_3-way'!X36^(1/3)*COS(('OddsRatio_working_3-way'!Y36+2*PI())/3)</f>
        <v>-0.41273216922165973</v>
      </c>
      <c r="AB36" s="11">
        <f>'OddsRatio_working_3-way'!X36^(1/3)*COS(('OddsRatio_working_3-way'!Y36+4*PI())/3)</f>
        <v>-0.13317466635592945</v>
      </c>
      <c r="AC36" s="11">
        <f>'OddsRatio_working_3-way'!X36^(1/3)*SIN('OddsRatio_working_3-way'!Y36/3)</f>
        <v>0.16140259953350908</v>
      </c>
      <c r="AD36" s="11">
        <f>'OddsRatio_working_3-way'!X36^(1/3)*SIN(('OddsRatio_working_3-way'!Y36+2*PI())/3)</f>
        <v>0.39206788794301217</v>
      </c>
      <c r="AE36" s="11">
        <f>'OddsRatio_working_3-way'!X36^(1/3)*SIN(('OddsRatio_working_3-way'!Y36+4*PI())/3)</f>
        <v>-0.55347048747652117</v>
      </c>
      <c r="AF36" s="11">
        <f>-'OddsRatio_working_3-way'!U36/(3*'OddsRatio_working_3-way'!X36^(1/3))*COS(('OddsRatio_working_3-way'!Y36)/3)</f>
        <v>0.54590683557758901</v>
      </c>
      <c r="AG36" s="11">
        <f>-'OddsRatio_working_3-way'!U36/(3*'OddsRatio_working_3-way'!X36^(1/3))*COS(('OddsRatio_working_3-way'!Y36+2*PI())/3)</f>
        <v>-0.41273216922165973</v>
      </c>
      <c r="AH36" s="11">
        <f>-'OddsRatio_working_3-way'!U36/(3*'OddsRatio_working_3-way'!X36^(1/3))*COS(('OddsRatio_working_3-way'!Y36+4*PI())/3)</f>
        <v>-0.13317466635592945</v>
      </c>
      <c r="AI36" s="11">
        <f>'OddsRatio_working_3-way'!U36/(3*'OddsRatio_working_3-way'!X36^(1/3))*SIN(('OddsRatio_working_3-way'!Y36)/3)</f>
        <v>-0.16140259953350908</v>
      </c>
      <c r="AJ36" s="11">
        <f>'OddsRatio_working_3-way'!U36/(3*'OddsRatio_working_3-way'!X36^(1/3))*SIN(('OddsRatio_working_3-way'!Y36+2*PI())/3)</f>
        <v>-0.39206788794301217</v>
      </c>
      <c r="AK36" s="11">
        <f>'OddsRatio_working_3-way'!U36/(3*'OddsRatio_working_3-way'!X36^(1/3))*SIN(('OddsRatio_working_3-way'!Y36+4*PI())/3)</f>
        <v>0.55347048747652117</v>
      </c>
      <c r="AL36" s="11">
        <f>'OddsRatio_working_3-way'!Z36+'OddsRatio_working_3-way'!AF36</f>
        <v>1.091813671155178</v>
      </c>
      <c r="AM36" s="11">
        <f>'OddsRatio_working_3-way'!AA36+'OddsRatio_working_3-way'!AG36</f>
        <v>-0.82546433844331946</v>
      </c>
      <c r="AN36" s="11">
        <f>'OddsRatio_working_3-way'!AB36+'OddsRatio_working_3-way'!AH36</f>
        <v>-0.2663493327118589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1.091813671155178</v>
      </c>
      <c r="AS36" s="11">
        <f>IF(('OddsRatio_working_3-way'!X36=0),IF(Q36&gt;0,-Q36^(1/3),(-Q36)^(1/3)),'OddsRatio_working_3-way'!AM36-'OddsRatio_working_3-way'!R36/3)</f>
        <v>-0.82546433844331946</v>
      </c>
      <c r="AT36" s="11">
        <f>IF(('OddsRatio_working_3-way'!X36=0),IF(Q36&gt;0,-Q36^(1/3),(-Q36)^(1/3)),'OddsRatio_working_3-way'!AN36-'OddsRatio_working_3-way'!R36/3)</f>
        <v>-0.2663493327118589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1.61</v>
      </c>
      <c r="B37" s="4">
        <f>IF('True_Odds_Calculator_3-way'!B38="","",'True_Odds_Calculator_3-way'!B38)</f>
        <v>3.88</v>
      </c>
      <c r="C37" s="4">
        <f>IF('True_Odds_Calculator_3-way'!C38="","",'True_Odds_Calculator_3-way'!C38)</f>
        <v>5.8</v>
      </c>
      <c r="D37" s="9">
        <f t="shared" si="13"/>
        <v>0.59947806381097068</v>
      </c>
      <c r="E37" s="9">
        <f t="shared" si="14"/>
        <v>0.24070910931464617</v>
      </c>
      <c r="F37" s="9">
        <f t="shared" si="15"/>
        <v>0.15981282687438308</v>
      </c>
      <c r="G37" s="9">
        <f t="shared" si="16"/>
        <v>1.0952750027928313</v>
      </c>
      <c r="H37" s="9">
        <f t="shared" si="17"/>
        <v>1.6681177517036272</v>
      </c>
      <c r="I37" s="9">
        <f t="shared" si="18"/>
        <v>4.1543920080433532</v>
      </c>
      <c r="J37" s="9">
        <f t="shared" si="19"/>
        <v>6.2573200134055904</v>
      </c>
      <c r="K37" s="11">
        <f t="shared" si="20"/>
        <v>0.6211180124223602</v>
      </c>
      <c r="L37" s="11">
        <f t="shared" si="21"/>
        <v>0.25773195876288663</v>
      </c>
      <c r="M37" s="11">
        <f t="shared" si="22"/>
        <v>0.17241379310344829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-0.23274371650698955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0.22880680425619299</v>
      </c>
      <c r="Q37" s="11">
        <f>2*'OddsRatio_working_3-way'!K37*'OddsRatio_working_3-way'!L37*'OddsRatio_working_3-way'!M37</f>
        <v>5.5200676539491671E-2</v>
      </c>
      <c r="R37" s="11">
        <f t="shared" si="23"/>
        <v>0</v>
      </c>
      <c r="S37" s="11">
        <f t="shared" si="24"/>
        <v>-0.98308477534911953</v>
      </c>
      <c r="T37" s="11">
        <f t="shared" si="25"/>
        <v>-0.23717364905889493</v>
      </c>
      <c r="U37" s="11">
        <f>'OddsRatio_working_3-way'!S37-'OddsRatio_working_3-way'!R37^2/3</f>
        <v>-0.98308477534911953</v>
      </c>
      <c r="V37" s="11">
        <f>'OddsRatio_working_3-way'!S37*'OddsRatio_working_3-way'!R37/3-2*'OddsRatio_working_3-way'!R37^3/27-'OddsRatio_working_3-way'!T37</f>
        <v>0.23717364905889493</v>
      </c>
      <c r="W37" s="11">
        <f>'OddsRatio_working_3-way'!V37^2+4*'OddsRatio_working_3-way'!U37^3/27</f>
        <v>-8.450538028936741E-2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0.18758779284463001</v>
      </c>
      <c r="Y37" s="11">
        <f>IF('OddsRatio_working_3-way'!W37&gt;=0,IF('OddsRatio_working_3-way'!V37+SQRT('OddsRatio_working_3-way'!W37)&gt;0,0,PI()),ACOS('OddsRatio_working_3-way'!V37/(2*'OddsRatio_working_3-way'!X37)))</f>
        <v>0.8864494758705499</v>
      </c>
      <c r="Z37" s="11">
        <f>'OddsRatio_working_3-way'!X37^(1/3)*COS('OddsRatio_working_3-way'!Y37/3)</f>
        <v>0.54763750139641554</v>
      </c>
      <c r="AA37" s="11">
        <f>'OddsRatio_working_3-way'!X37^(1/3)*COS(('OddsRatio_working_3-way'!Y37+2*PI())/3)</f>
        <v>-0.41818311311323764</v>
      </c>
      <c r="AB37" s="11">
        <f>'OddsRatio_working_3-way'!X37^(1/3)*COS(('OddsRatio_working_3-way'!Y37+4*PI())/3)</f>
        <v>-0.12945438828317804</v>
      </c>
      <c r="AC37" s="11">
        <f>'OddsRatio_working_3-way'!X37^(1/3)*SIN('OddsRatio_working_3-way'!Y37/3)</f>
        <v>0.16669760700341232</v>
      </c>
      <c r="AD37" s="11">
        <f>'OddsRatio_working_3-way'!X37^(1/3)*SIN(('OddsRatio_working_3-way'!Y37+2*PI())/3)</f>
        <v>0.39091918477262566</v>
      </c>
      <c r="AE37" s="11">
        <f>'OddsRatio_working_3-way'!X37^(1/3)*SIN(('OddsRatio_working_3-way'!Y37+4*PI())/3)</f>
        <v>-0.55761679177603796</v>
      </c>
      <c r="AF37" s="11">
        <f>-'OddsRatio_working_3-way'!U37/(3*'OddsRatio_working_3-way'!X37^(1/3))*COS(('OddsRatio_working_3-way'!Y37)/3)</f>
        <v>0.54763750139641565</v>
      </c>
      <c r="AG37" s="11">
        <f>-'OddsRatio_working_3-way'!U37/(3*'OddsRatio_working_3-way'!X37^(1/3))*COS(('OddsRatio_working_3-way'!Y37+2*PI())/3)</f>
        <v>-0.41818311311323775</v>
      </c>
      <c r="AH37" s="11">
        <f>-'OddsRatio_working_3-way'!U37/(3*'OddsRatio_working_3-way'!X37^(1/3))*COS(('OddsRatio_working_3-way'!Y37+4*PI())/3)</f>
        <v>-0.12945438828317807</v>
      </c>
      <c r="AI37" s="11">
        <f>'OddsRatio_working_3-way'!U37/(3*'OddsRatio_working_3-way'!X37^(1/3))*SIN(('OddsRatio_working_3-way'!Y37)/3)</f>
        <v>-0.16669760700341235</v>
      </c>
      <c r="AJ37" s="11">
        <f>'OddsRatio_working_3-way'!U37/(3*'OddsRatio_working_3-way'!X37^(1/3))*SIN(('OddsRatio_working_3-way'!Y37+2*PI())/3)</f>
        <v>-0.39091918477262577</v>
      </c>
      <c r="AK37" s="11">
        <f>'OddsRatio_working_3-way'!U37/(3*'OddsRatio_working_3-way'!X37^(1/3))*SIN(('OddsRatio_working_3-way'!Y37+4*PI())/3)</f>
        <v>0.55761679177603807</v>
      </c>
      <c r="AL37" s="11">
        <f>'OddsRatio_working_3-way'!Z37+'OddsRatio_working_3-way'!AF37</f>
        <v>1.0952750027928313</v>
      </c>
      <c r="AM37" s="11">
        <f>'OddsRatio_working_3-way'!AA37+'OddsRatio_working_3-way'!AG37</f>
        <v>-0.83636622622647538</v>
      </c>
      <c r="AN37" s="11">
        <f>'OddsRatio_working_3-way'!AB37+'OddsRatio_working_3-way'!AH37</f>
        <v>-0.25890877656635614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1.0952750027928313</v>
      </c>
      <c r="AS37" s="11">
        <f>IF(('OddsRatio_working_3-way'!X37=0),IF(Q37&gt;0,-Q37^(1/3),(-Q37)^(1/3)),'OddsRatio_working_3-way'!AM37-'OddsRatio_working_3-way'!R37/3)</f>
        <v>-0.83636622622647538</v>
      </c>
      <c r="AT37" s="11">
        <f>IF(('OddsRatio_working_3-way'!X37=0),IF(Q37&gt;0,-Q37^(1/3),(-Q37)^(1/3)),'OddsRatio_working_3-way'!AN37-'OddsRatio_working_3-way'!R37/3)</f>
        <v>-0.25890877656635614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1.98</v>
      </c>
      <c r="B38" s="4">
        <f>IF('True_Odds_Calculator_3-way'!B39="","",'True_Odds_Calculator_3-way'!B39)</f>
        <v>3.45</v>
      </c>
      <c r="C38" s="4">
        <f>IF('True_Odds_Calculator_3-way'!C39="","",'True_Odds_Calculator_3-way'!C39)</f>
        <v>3.98</v>
      </c>
      <c r="D38" s="9">
        <f t="shared" si="13"/>
        <v>0.48694642059249416</v>
      </c>
      <c r="E38" s="9">
        <f t="shared" si="14"/>
        <v>0.2751762107516228</v>
      </c>
      <c r="F38" s="9">
        <f t="shared" si="15"/>
        <v>0.23787736865588285</v>
      </c>
      <c r="G38" s="9">
        <f t="shared" si="16"/>
        <v>1.075116354655413</v>
      </c>
      <c r="H38" s="9">
        <f t="shared" si="17"/>
        <v>2.0536140275623049</v>
      </c>
      <c r="I38" s="9">
        <f t="shared" si="18"/>
        <v>3.6340350689057619</v>
      </c>
      <c r="J38" s="9">
        <f t="shared" si="19"/>
        <v>4.2038467368731309</v>
      </c>
      <c r="K38" s="11">
        <f t="shared" si="20"/>
        <v>0.50505050505050508</v>
      </c>
      <c r="L38" s="11">
        <f t="shared" si="21"/>
        <v>0.28985507246376813</v>
      </c>
      <c r="M38" s="11">
        <f t="shared" si="22"/>
        <v>0.25125628140703515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-0.26317283975138461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0.23577115558762926</v>
      </c>
      <c r="Q38" s="11">
        <f>2*'OddsRatio_working_3-way'!K38*'OddsRatio_working_3-way'!L38*'OddsRatio_working_3-way'!M38</f>
        <v>7.3563543085063729E-2</v>
      </c>
      <c r="R38" s="11">
        <f t="shared" si="23"/>
        <v>0</v>
      </c>
      <c r="S38" s="11">
        <f t="shared" si="24"/>
        <v>-0.89587951329004423</v>
      </c>
      <c r="T38" s="11">
        <f t="shared" si="25"/>
        <v>-0.2795255891700606</v>
      </c>
      <c r="U38" s="11">
        <f>'OddsRatio_working_3-way'!S38-'OddsRatio_working_3-way'!R38^2/3</f>
        <v>-0.89587951329004423</v>
      </c>
      <c r="V38" s="11">
        <f>'OddsRatio_working_3-way'!S38*'OddsRatio_working_3-way'!R38/3-2*'OddsRatio_working_3-way'!R38^3/27-'OddsRatio_working_3-way'!T38</f>
        <v>0.2795255891700606</v>
      </c>
      <c r="W38" s="11">
        <f>'OddsRatio_working_3-way'!V38^2+4*'OddsRatio_working_3-way'!U38^3/27</f>
        <v>-2.8388850783494124E-2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0.16318961807079183</v>
      </c>
      <c r="Y38" s="11">
        <f>IF('OddsRatio_working_3-way'!W38&gt;=0,IF('OddsRatio_working_3-way'!V38+SQRT('OddsRatio_working_3-way'!W38)&gt;0,0,PI()),ACOS('OddsRatio_working_3-way'!V38/(2*'OddsRatio_working_3-way'!X38)))</f>
        <v>0.54245449415749802</v>
      </c>
      <c r="Z38" s="11">
        <f>'OddsRatio_working_3-way'!X38^(1/3)*COS('OddsRatio_working_3-way'!Y38/3)</f>
        <v>0.5375581773277065</v>
      </c>
      <c r="AA38" s="11">
        <f>'OddsRatio_working_3-way'!X38^(1/3)*COS(('OddsRatio_working_3-way'!Y38+2*PI())/3)</f>
        <v>-0.35388656667605067</v>
      </c>
      <c r="AB38" s="11">
        <f>'OddsRatio_working_3-way'!X38^(1/3)*COS(('OddsRatio_working_3-way'!Y38+4*PI())/3)</f>
        <v>-0.18367161065165571</v>
      </c>
      <c r="AC38" s="11">
        <f>'OddsRatio_working_3-way'!X38^(1/3)*SIN('OddsRatio_working_3-way'!Y38/3)</f>
        <v>9.8273650680784669E-2</v>
      </c>
      <c r="AD38" s="11">
        <f>'OddsRatio_working_3-way'!X38^(1/3)*SIN(('OddsRatio_working_3-way'!Y38+2*PI())/3)</f>
        <v>0.41640221223746154</v>
      </c>
      <c r="AE38" s="11">
        <f>'OddsRatio_working_3-way'!X38^(1/3)*SIN(('OddsRatio_working_3-way'!Y38+4*PI())/3)</f>
        <v>-0.5146758629182463</v>
      </c>
      <c r="AF38" s="11">
        <f>-'OddsRatio_working_3-way'!U38/(3*'OddsRatio_working_3-way'!X38^(1/3))*COS(('OddsRatio_working_3-way'!Y38)/3)</f>
        <v>0.53755817732770639</v>
      </c>
      <c r="AG38" s="11">
        <f>-'OddsRatio_working_3-way'!U38/(3*'OddsRatio_working_3-way'!X38^(1/3))*COS(('OddsRatio_working_3-way'!Y38+2*PI())/3)</f>
        <v>-0.35388656667605056</v>
      </c>
      <c r="AH38" s="11">
        <f>-'OddsRatio_working_3-way'!U38/(3*'OddsRatio_working_3-way'!X38^(1/3))*COS(('OddsRatio_working_3-way'!Y38+4*PI())/3)</f>
        <v>-0.18367161065165569</v>
      </c>
      <c r="AI38" s="11">
        <f>'OddsRatio_working_3-way'!U38/(3*'OddsRatio_working_3-way'!X38^(1/3))*SIN(('OddsRatio_working_3-way'!Y38)/3)</f>
        <v>-9.8273650680784655E-2</v>
      </c>
      <c r="AJ38" s="11">
        <f>'OddsRatio_working_3-way'!U38/(3*'OddsRatio_working_3-way'!X38^(1/3))*SIN(('OddsRatio_working_3-way'!Y38+2*PI())/3)</f>
        <v>-0.41640221223746149</v>
      </c>
      <c r="AK38" s="11">
        <f>'OddsRatio_working_3-way'!U38/(3*'OddsRatio_working_3-way'!X38^(1/3))*SIN(('OddsRatio_working_3-way'!Y38+4*PI())/3)</f>
        <v>0.51467586291824619</v>
      </c>
      <c r="AL38" s="11">
        <f>'OddsRatio_working_3-way'!Z38+'OddsRatio_working_3-way'!AF38</f>
        <v>1.075116354655413</v>
      </c>
      <c r="AM38" s="11">
        <f>'OddsRatio_working_3-way'!AA38+'OddsRatio_working_3-way'!AG38</f>
        <v>-0.70777313335210124</v>
      </c>
      <c r="AN38" s="11">
        <f>'OddsRatio_working_3-way'!AB38+'OddsRatio_working_3-way'!AH38</f>
        <v>-0.36734322130331143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1.075116354655413</v>
      </c>
      <c r="AS38" s="11">
        <f>IF(('OddsRatio_working_3-way'!X38=0),IF(Q38&gt;0,-Q38^(1/3),(-Q38)^(1/3)),'OddsRatio_working_3-way'!AM38-'OddsRatio_working_3-way'!R38/3)</f>
        <v>-0.70777313335210124</v>
      </c>
      <c r="AT38" s="11">
        <f>IF(('OddsRatio_working_3-way'!X38=0),IF(Q38&gt;0,-Q38^(1/3),(-Q38)^(1/3)),'OddsRatio_working_3-way'!AN38-'OddsRatio_working_3-way'!R38/3)</f>
        <v>-0.36734322130331143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2.1</v>
      </c>
      <c r="B39" s="4">
        <f>IF('True_Odds_Calculator_3-way'!B40="","",'True_Odds_Calculator_3-way'!B40)</f>
        <v>3.78</v>
      </c>
      <c r="C39" s="4">
        <f>IF('True_Odds_Calculator_3-way'!C40="","",'True_Odds_Calculator_3-way'!C40)</f>
        <v>3.1</v>
      </c>
      <c r="D39" s="9">
        <f t="shared" si="13"/>
        <v>0.45209244332603904</v>
      </c>
      <c r="E39" s="9">
        <f t="shared" si="14"/>
        <v>0.24612989587946407</v>
      </c>
      <c r="F39" s="9">
        <f t="shared" si="15"/>
        <v>0.30177766079449697</v>
      </c>
      <c r="G39" s="9">
        <f t="shared" si="16"/>
        <v>1.1017609034338427</v>
      </c>
      <c r="H39" s="9">
        <f t="shared" si="17"/>
        <v>2.2119369937772264</v>
      </c>
      <c r="I39" s="9">
        <f t="shared" si="18"/>
        <v>4.0628953115460824</v>
      </c>
      <c r="J39" s="9">
        <f t="shared" si="19"/>
        <v>3.3136978972110693</v>
      </c>
      <c r="K39" s="11">
        <f t="shared" si="20"/>
        <v>0.47619047619047616</v>
      </c>
      <c r="L39" s="11">
        <f t="shared" si="21"/>
        <v>0.26455026455026459</v>
      </c>
      <c r="M39" s="11">
        <f t="shared" si="22"/>
        <v>0.32258064516129031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-0.2609660351595835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0.24301237818902952</v>
      </c>
      <c r="Q39" s="11">
        <f>2*'OddsRatio_working_3-way'!K39*'OddsRatio_working_3-way'!L39*'OddsRatio_working_3-way'!M39</f>
        <v>8.1275042872585135E-2</v>
      </c>
      <c r="R39" s="11">
        <f t="shared" si="23"/>
        <v>0</v>
      </c>
      <c r="S39" s="11">
        <f t="shared" si="24"/>
        <v>-0.93120308947647101</v>
      </c>
      <c r="T39" s="11">
        <f t="shared" si="25"/>
        <v>-0.31143916036002378</v>
      </c>
      <c r="U39" s="11">
        <f>'OddsRatio_working_3-way'!S39-'OddsRatio_working_3-way'!R39^2/3</f>
        <v>-0.93120308947647101</v>
      </c>
      <c r="V39" s="11">
        <f>'OddsRatio_working_3-way'!S39*'OddsRatio_working_3-way'!R39/3-2*'OddsRatio_working_3-way'!R39^3/27-'OddsRatio_working_3-way'!T39</f>
        <v>0.31143916036002378</v>
      </c>
      <c r="W39" s="11">
        <f>'OddsRatio_working_3-way'!V39^2+4*'OddsRatio_working_3-way'!U39^3/27</f>
        <v>-2.2632715515687088E-2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0.1729357294787891</v>
      </c>
      <c r="Y39" s="11">
        <f>IF('OddsRatio_working_3-way'!W39&gt;=0,IF('OddsRatio_working_3-way'!V39+SQRT('OddsRatio_working_3-way'!W39)&gt;0,0,PI()),ACOS('OddsRatio_working_3-way'!V39/(2*'OddsRatio_working_3-way'!X39)))</f>
        <v>0.44999862169308047</v>
      </c>
      <c r="Z39" s="11">
        <f>'OddsRatio_working_3-way'!X39^(1/3)*COS('OddsRatio_working_3-way'!Y39/3)</f>
        <v>0.55088045171692146</v>
      </c>
      <c r="AA39" s="11">
        <f>'OddsRatio_working_3-way'!X39^(1/3)*COS(('OddsRatio_working_3-way'!Y39+2*PI())/3)</f>
        <v>-0.3475430573301736</v>
      </c>
      <c r="AB39" s="11">
        <f>'OddsRatio_working_3-way'!X39^(1/3)*COS(('OddsRatio_working_3-way'!Y39+4*PI())/3)</f>
        <v>-0.20333739438674781</v>
      </c>
      <c r="AC39" s="11">
        <f>'OddsRatio_working_3-way'!X39^(1/3)*SIN('OddsRatio_working_3-way'!Y39/3)</f>
        <v>8.3257178319055367E-2</v>
      </c>
      <c r="AD39" s="11">
        <f>'OddsRatio_working_3-way'!X39^(1/3)*SIN(('OddsRatio_working_3-way'!Y39+2*PI())/3)</f>
        <v>0.43544787647557326</v>
      </c>
      <c r="AE39" s="11">
        <f>'OddsRatio_working_3-way'!X39^(1/3)*SIN(('OddsRatio_working_3-way'!Y39+4*PI())/3)</f>
        <v>-0.51870505479462858</v>
      </c>
      <c r="AF39" s="11">
        <f>-'OddsRatio_working_3-way'!U39/(3*'OddsRatio_working_3-way'!X39^(1/3))*COS(('OddsRatio_working_3-way'!Y39)/3)</f>
        <v>0.55088045171692124</v>
      </c>
      <c r="AG39" s="11">
        <f>-'OddsRatio_working_3-way'!U39/(3*'OddsRatio_working_3-way'!X39^(1/3))*COS(('OddsRatio_working_3-way'!Y39+2*PI())/3)</f>
        <v>-0.34754305733017343</v>
      </c>
      <c r="AH39" s="11">
        <f>-'OddsRatio_working_3-way'!U39/(3*'OddsRatio_working_3-way'!X39^(1/3))*COS(('OddsRatio_working_3-way'!Y39+4*PI())/3)</f>
        <v>-0.20333739438674772</v>
      </c>
      <c r="AI39" s="11">
        <f>'OddsRatio_working_3-way'!U39/(3*'OddsRatio_working_3-way'!X39^(1/3))*SIN(('OddsRatio_working_3-way'!Y39)/3)</f>
        <v>-8.3257178319055339E-2</v>
      </c>
      <c r="AJ39" s="11">
        <f>'OddsRatio_working_3-way'!U39/(3*'OddsRatio_working_3-way'!X39^(1/3))*SIN(('OddsRatio_working_3-way'!Y39+2*PI())/3)</f>
        <v>-0.43544787647557309</v>
      </c>
      <c r="AK39" s="11">
        <f>'OddsRatio_working_3-way'!U39/(3*'OddsRatio_working_3-way'!X39^(1/3))*SIN(('OddsRatio_working_3-way'!Y39+4*PI())/3)</f>
        <v>0.51870505479462836</v>
      </c>
      <c r="AL39" s="11">
        <f>'OddsRatio_working_3-way'!Z39+'OddsRatio_working_3-way'!AF39</f>
        <v>1.1017609034338427</v>
      </c>
      <c r="AM39" s="11">
        <f>'OddsRatio_working_3-way'!AA39+'OddsRatio_working_3-way'!AG39</f>
        <v>-0.69508611466034709</v>
      </c>
      <c r="AN39" s="11">
        <f>'OddsRatio_working_3-way'!AB39+'OddsRatio_working_3-way'!AH39</f>
        <v>-0.4066747887734955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1.1017609034338427</v>
      </c>
      <c r="AS39" s="11">
        <f>IF(('OddsRatio_working_3-way'!X39=0),IF(Q39&gt;0,-Q39^(1/3),(-Q39)^(1/3)),'OddsRatio_working_3-way'!AM39-'OddsRatio_working_3-way'!R39/3)</f>
        <v>-0.69508611466034709</v>
      </c>
      <c r="AT39" s="11">
        <f>IF(('OddsRatio_working_3-way'!X39=0),IF(Q39&gt;0,-Q39^(1/3),(-Q39)^(1/3)),'OddsRatio_working_3-way'!AN39-'OddsRatio_working_3-way'!R39/3)</f>
        <v>-0.4066747887734955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2.2400000000000002</v>
      </c>
      <c r="B40" s="4">
        <f>IF('True_Odds_Calculator_3-way'!B41="","",'True_Odds_Calculator_3-way'!B41)</f>
        <v>3.34</v>
      </c>
      <c r="C40" s="4">
        <f>IF('True_Odds_Calculator_3-way'!C41="","",'True_Odds_Calculator_3-way'!C41)</f>
        <v>3.14</v>
      </c>
      <c r="D40" s="9">
        <f t="shared" si="13"/>
        <v>0.42265329871651874</v>
      </c>
      <c r="E40" s="9">
        <f t="shared" si="14"/>
        <v>0.27950258500721681</v>
      </c>
      <c r="F40" s="9">
        <f t="shared" si="15"/>
        <v>0.29784411627626445</v>
      </c>
      <c r="G40" s="9">
        <f t="shared" si="16"/>
        <v>1.1016172826955932</v>
      </c>
      <c r="H40" s="9">
        <f t="shared" si="17"/>
        <v>2.3660054305425358</v>
      </c>
      <c r="I40" s="9">
        <f t="shared" si="18"/>
        <v>3.5777844415076872</v>
      </c>
      <c r="J40" s="9">
        <f t="shared" si="19"/>
        <v>3.3574609849685695</v>
      </c>
      <c r="K40" s="11">
        <f t="shared" si="20"/>
        <v>0.4464285714285714</v>
      </c>
      <c r="L40" s="11">
        <f t="shared" si="21"/>
        <v>0.29940119760479045</v>
      </c>
      <c r="M40" s="11">
        <f t="shared" si="22"/>
        <v>0.31847133757961782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-0.264318269738957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0.24348482289288575</v>
      </c>
      <c r="Q40" s="11">
        <f>2*'OddsRatio_working_3-way'!K40*'OddsRatio_working_3-way'!L40*'OddsRatio_working_3-way'!M40</f>
        <v>8.5134553459050966E-2</v>
      </c>
      <c r="R40" s="11">
        <f t="shared" si="23"/>
        <v>0</v>
      </c>
      <c r="S40" s="11">
        <f t="shared" si="24"/>
        <v>-0.92118045087595901</v>
      </c>
      <c r="T40" s="11">
        <f t="shared" si="25"/>
        <v>-0.32209106673984583</v>
      </c>
      <c r="U40" s="11">
        <f>'OddsRatio_working_3-way'!S40-'OddsRatio_working_3-way'!R40^2/3</f>
        <v>-0.92118045087595901</v>
      </c>
      <c r="V40" s="11">
        <f>'OddsRatio_working_3-way'!S40*'OddsRatio_working_3-way'!R40/3-2*'OddsRatio_working_3-way'!R40^3/27-'OddsRatio_working_3-way'!T40</f>
        <v>0.32209106673984583</v>
      </c>
      <c r="W40" s="11">
        <f>'OddsRatio_working_3-way'!V40^2+4*'OddsRatio_working_3-way'!U40^3/27</f>
        <v>-1.2063159314616032E-2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0.17015126695695498</v>
      </c>
      <c r="Y40" s="11">
        <f>IF('OddsRatio_working_3-way'!W40&gt;=0,IF('OddsRatio_working_3-way'!V40+SQRT('OddsRatio_working_3-way'!W40)&gt;0,0,PI()),ACOS('OddsRatio_working_3-way'!V40/(2*'OddsRatio_working_3-way'!X40)))</f>
        <v>0.32863283459899773</v>
      </c>
      <c r="Z40" s="11">
        <f>'OddsRatio_working_3-way'!X40^(1/3)*COS('OddsRatio_working_3-way'!Y40/3)</f>
        <v>0.55080864134779672</v>
      </c>
      <c r="AA40" s="11">
        <f>'OddsRatio_working_3-way'!X40^(1/3)*COS(('OddsRatio_working_3-way'!Y40+2*PI())/3)</f>
        <v>-0.32786852924922605</v>
      </c>
      <c r="AB40" s="11">
        <f>'OddsRatio_working_3-way'!X40^(1/3)*COS(('OddsRatio_working_3-way'!Y40+4*PI())/3)</f>
        <v>-0.22294011209857054</v>
      </c>
      <c r="AC40" s="11">
        <f>'OddsRatio_working_3-way'!X40^(1/3)*SIN('OddsRatio_working_3-way'!Y40/3)</f>
        <v>6.0580449887572288E-2</v>
      </c>
      <c r="AD40" s="11">
        <f>'OddsRatio_working_3-way'!X40^(1/3)*SIN(('OddsRatio_working_3-way'!Y40+2*PI())/3)</f>
        <v>0.4467240510873976</v>
      </c>
      <c r="AE40" s="11">
        <f>'OddsRatio_working_3-way'!X40^(1/3)*SIN(('OddsRatio_working_3-way'!Y40+4*PI())/3)</f>
        <v>-0.50730450097496982</v>
      </c>
      <c r="AF40" s="11">
        <f>-'OddsRatio_working_3-way'!U40/(3*'OddsRatio_working_3-way'!X40^(1/3))*COS(('OddsRatio_working_3-way'!Y40)/3)</f>
        <v>0.55080864134779661</v>
      </c>
      <c r="AG40" s="11">
        <f>-'OddsRatio_working_3-way'!U40/(3*'OddsRatio_working_3-way'!X40^(1/3))*COS(('OddsRatio_working_3-way'!Y40+2*PI())/3)</f>
        <v>-0.32786852924922594</v>
      </c>
      <c r="AH40" s="11">
        <f>-'OddsRatio_working_3-way'!U40/(3*'OddsRatio_working_3-way'!X40^(1/3))*COS(('OddsRatio_working_3-way'!Y40+4*PI())/3)</f>
        <v>-0.22294011209857048</v>
      </c>
      <c r="AI40" s="11">
        <f>'OddsRatio_working_3-way'!U40/(3*'OddsRatio_working_3-way'!X40^(1/3))*SIN(('OddsRatio_working_3-way'!Y40)/3)</f>
        <v>-6.0580449887572274E-2</v>
      </c>
      <c r="AJ40" s="11">
        <f>'OddsRatio_working_3-way'!U40/(3*'OddsRatio_working_3-way'!X40^(1/3))*SIN(('OddsRatio_working_3-way'!Y40+2*PI())/3)</f>
        <v>-0.44672405108739749</v>
      </c>
      <c r="AK40" s="11">
        <f>'OddsRatio_working_3-way'!U40/(3*'OddsRatio_working_3-way'!X40^(1/3))*SIN(('OddsRatio_working_3-way'!Y40+4*PI())/3)</f>
        <v>0.50730450097496971</v>
      </c>
      <c r="AL40" s="11">
        <f>'OddsRatio_working_3-way'!Z40+'OddsRatio_working_3-way'!AF40</f>
        <v>1.1016172826955932</v>
      </c>
      <c r="AM40" s="11">
        <f>'OddsRatio_working_3-way'!AA40+'OddsRatio_working_3-way'!AG40</f>
        <v>-0.65573705849845199</v>
      </c>
      <c r="AN40" s="11">
        <f>'OddsRatio_working_3-way'!AB40+'OddsRatio_working_3-way'!AH40</f>
        <v>-0.44588022419714102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1.1016172826955932</v>
      </c>
      <c r="AS40" s="11">
        <f>IF(('OddsRatio_working_3-way'!X40=0),IF(Q40&gt;0,-Q40^(1/3),(-Q40)^(1/3)),'OddsRatio_working_3-way'!AM40-'OddsRatio_working_3-way'!R40/3)</f>
        <v>-0.65573705849845199</v>
      </c>
      <c r="AT40" s="11">
        <f>IF(('OddsRatio_working_3-way'!X40=0),IF(Q40&gt;0,-Q40^(1/3),(-Q40)^(1/3)),'OddsRatio_working_3-way'!AN40-'OddsRatio_working_3-way'!R40/3)</f>
        <v>-0.44588022419714102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2.2000000000000002</v>
      </c>
      <c r="B41" s="4">
        <f>IF('True_Odds_Calculator_3-way'!B42="","",'True_Odds_Calculator_3-way'!B42)</f>
        <v>3.03</v>
      </c>
      <c r="C41" s="4">
        <f>IF('True_Odds_Calculator_3-way'!C42="","",'True_Odds_Calculator_3-way'!C42)</f>
        <v>4.01</v>
      </c>
      <c r="D41" s="9">
        <f t="shared" si="13"/>
        <v>0.44164998470745781</v>
      </c>
      <c r="E41" s="9">
        <f t="shared" si="14"/>
        <v>0.31860662504681508</v>
      </c>
      <c r="F41" s="9">
        <f t="shared" si="15"/>
        <v>0.23974339024572683</v>
      </c>
      <c r="G41" s="9">
        <f t="shared" si="16"/>
        <v>1.0535303872333512</v>
      </c>
      <c r="H41" s="9">
        <f t="shared" si="17"/>
        <v>2.2642364646800219</v>
      </c>
      <c r="I41" s="9">
        <f t="shared" si="18"/>
        <v>3.1386666860837029</v>
      </c>
      <c r="J41" s="9">
        <f t="shared" si="19"/>
        <v>4.171126465572387</v>
      </c>
      <c r="K41" s="11">
        <f t="shared" si="20"/>
        <v>0.45454545454545453</v>
      </c>
      <c r="L41" s="11">
        <f t="shared" si="21"/>
        <v>0.33003300330033003</v>
      </c>
      <c r="M41" s="11">
        <f t="shared" si="22"/>
        <v>0.24937655860349128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-0.2743052360098851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0.23343980283315119</v>
      </c>
      <c r="Q41" s="11">
        <f>2*'OddsRatio_working_3-way'!K41*'OddsRatio_working_3-way'!L41*'OddsRatio_working_3-way'!M41</f>
        <v>7.4820449626009991E-2</v>
      </c>
      <c r="R41" s="11">
        <f t="shared" si="23"/>
        <v>0</v>
      </c>
      <c r="S41" s="11">
        <f t="shared" si="24"/>
        <v>-0.85102204474412124</v>
      </c>
      <c r="T41" s="11">
        <f t="shared" si="25"/>
        <v>-0.27276347587952604</v>
      </c>
      <c r="U41" s="11">
        <f>'OddsRatio_working_3-way'!S41-'OddsRatio_working_3-way'!R41^2/3</f>
        <v>-0.85102204474412124</v>
      </c>
      <c r="V41" s="11">
        <f>'OddsRatio_working_3-way'!S41*'OddsRatio_working_3-way'!R41/3-2*'OddsRatio_working_3-way'!R41^3/27-'OddsRatio_working_3-way'!T41</f>
        <v>0.27276347587952604</v>
      </c>
      <c r="W41" s="11">
        <f>'OddsRatio_working_3-way'!V41^2+4*'OddsRatio_working_3-way'!U41^3/27</f>
        <v>-1.691015240654975E-2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0.15108777761654857</v>
      </c>
      <c r="Y41" s="11">
        <f>IF('OddsRatio_working_3-way'!W41&gt;=0,IF('OddsRatio_working_3-way'!V41+SQRT('OddsRatio_working_3-way'!W41)&gt;0,0,PI()),ACOS('OddsRatio_working_3-way'!V41/(2*'OddsRatio_working_3-way'!X41)))</f>
        <v>0.44487238691586217</v>
      </c>
      <c r="Z41" s="11">
        <f>'OddsRatio_working_3-way'!X41^(1/3)*COS('OddsRatio_working_3-way'!Y41/3)</f>
        <v>0.52676519361667573</v>
      </c>
      <c r="AA41" s="11">
        <f>'OddsRatio_working_3-way'!X41^(1/3)*COS(('OddsRatio_working_3-way'!Y41+2*PI())/3)</f>
        <v>-0.33153194956770021</v>
      </c>
      <c r="AB41" s="11">
        <f>'OddsRatio_working_3-way'!X41^(1/3)*COS(('OddsRatio_working_3-way'!Y41+4*PI())/3)</f>
        <v>-0.1952332440489756</v>
      </c>
      <c r="AC41" s="11">
        <f>'OddsRatio_working_3-way'!X41^(1/3)*SIN('OddsRatio_working_3-way'!Y41/3)</f>
        <v>7.8692094321433217E-2</v>
      </c>
      <c r="AD41" s="11">
        <f>'OddsRatio_working_3-way'!X41^(1/3)*SIN(('OddsRatio_working_3-way'!Y41+2*PI())/3)</f>
        <v>0.41684599234075298</v>
      </c>
      <c r="AE41" s="11">
        <f>'OddsRatio_working_3-way'!X41^(1/3)*SIN(('OddsRatio_working_3-way'!Y41+4*PI())/3)</f>
        <v>-0.49553808666218618</v>
      </c>
      <c r="AF41" s="11">
        <f>-'OddsRatio_working_3-way'!U41/(3*'OddsRatio_working_3-way'!X41^(1/3))*COS(('OddsRatio_working_3-way'!Y41)/3)</f>
        <v>0.52676519361667551</v>
      </c>
      <c r="AG41" s="11">
        <f>-'OddsRatio_working_3-way'!U41/(3*'OddsRatio_working_3-way'!X41^(1/3))*COS(('OddsRatio_working_3-way'!Y41+2*PI())/3)</f>
        <v>-0.33153194956770005</v>
      </c>
      <c r="AH41" s="11">
        <f>-'OddsRatio_working_3-way'!U41/(3*'OddsRatio_working_3-way'!X41^(1/3))*COS(('OddsRatio_working_3-way'!Y41+4*PI())/3)</f>
        <v>-0.19523324404897552</v>
      </c>
      <c r="AI41" s="11">
        <f>'OddsRatio_working_3-way'!U41/(3*'OddsRatio_working_3-way'!X41^(1/3))*SIN(('OddsRatio_working_3-way'!Y41)/3)</f>
        <v>-7.8692094321433176E-2</v>
      </c>
      <c r="AJ41" s="11">
        <f>'OddsRatio_working_3-way'!U41/(3*'OddsRatio_working_3-way'!X41^(1/3))*SIN(('OddsRatio_working_3-way'!Y41+2*PI())/3)</f>
        <v>-0.41684599234075281</v>
      </c>
      <c r="AK41" s="11">
        <f>'OddsRatio_working_3-way'!U41/(3*'OddsRatio_working_3-way'!X41^(1/3))*SIN(('OddsRatio_working_3-way'!Y41+4*PI())/3)</f>
        <v>0.49553808666218596</v>
      </c>
      <c r="AL41" s="11">
        <f>'OddsRatio_working_3-way'!Z41+'OddsRatio_working_3-way'!AF41</f>
        <v>1.0535303872333512</v>
      </c>
      <c r="AM41" s="11">
        <f>'OddsRatio_working_3-way'!AA41+'OddsRatio_working_3-way'!AG41</f>
        <v>-0.66306389913540031</v>
      </c>
      <c r="AN41" s="11">
        <f>'OddsRatio_working_3-way'!AB41+'OddsRatio_working_3-way'!AH41</f>
        <v>-0.39046648809795115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1.0535303872333512</v>
      </c>
      <c r="AS41" s="11">
        <f>IF(('OddsRatio_working_3-way'!X41=0),IF(Q41&gt;0,-Q41^(1/3),(-Q41)^(1/3)),'OddsRatio_working_3-way'!AM41-'OddsRatio_working_3-way'!R41/3)</f>
        <v>-0.66306389913540031</v>
      </c>
      <c r="AT41" s="11">
        <f>IF(('OddsRatio_working_3-way'!X41=0),IF(Q41&gt;0,-Q41^(1/3),(-Q41)^(1/3)),'OddsRatio_working_3-way'!AN41-'OddsRatio_working_3-way'!R41/3)</f>
        <v>-0.39046648809795115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3.05</v>
      </c>
      <c r="B42" s="4">
        <f>IF('True_Odds_Calculator_3-way'!B43="","",'True_Odds_Calculator_3-way'!B43)</f>
        <v>3.02</v>
      </c>
      <c r="C42" s="4">
        <f>IF('True_Odds_Calculator_3-way'!C43="","",'True_Odds_Calculator_3-way'!C43)</f>
        <v>2.67</v>
      </c>
      <c r="D42" s="9">
        <f t="shared" si="13"/>
        <v>0.31695058642297697</v>
      </c>
      <c r="E42" s="9">
        <f t="shared" si="14"/>
        <v>0.32015076385971769</v>
      </c>
      <c r="F42" s="9">
        <f t="shared" si="15"/>
        <v>0.36289864971730551</v>
      </c>
      <c r="G42" s="9">
        <f t="shared" si="16"/>
        <v>1.0512516782239856</v>
      </c>
      <c r="H42" s="9">
        <f t="shared" si="17"/>
        <v>3.1550659403591692</v>
      </c>
      <c r="I42" s="9">
        <f t="shared" si="18"/>
        <v>3.1235283900124498</v>
      </c>
      <c r="J42" s="9">
        <f t="shared" si="19"/>
        <v>2.7555903026340554</v>
      </c>
      <c r="K42" s="11">
        <f t="shared" si="20"/>
        <v>0.32786885245901642</v>
      </c>
      <c r="L42" s="11">
        <f t="shared" si="21"/>
        <v>0.33112582781456956</v>
      </c>
      <c r="M42" s="11">
        <f t="shared" si="22"/>
        <v>0.37453183520599254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-0.28119245146151173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0.23339623646535637</v>
      </c>
      <c r="Q42" s="11">
        <f>2*'OddsRatio_working_3-way'!K42*'OddsRatio_working_3-way'!L42*'OddsRatio_working_3-way'!M42</f>
        <v>8.1322730475733934E-2</v>
      </c>
      <c r="R42" s="11">
        <f t="shared" si="23"/>
        <v>0</v>
      </c>
      <c r="S42" s="11">
        <f t="shared" si="24"/>
        <v>-0.83002312207268669</v>
      </c>
      <c r="T42" s="11">
        <f t="shared" si="25"/>
        <v>-0.28920666274309642</v>
      </c>
      <c r="U42" s="11">
        <f>'OddsRatio_working_3-way'!S42-'OddsRatio_working_3-way'!R42^2/3</f>
        <v>-0.83002312207268669</v>
      </c>
      <c r="V42" s="11">
        <f>'OddsRatio_working_3-way'!S42*'OddsRatio_working_3-way'!R42/3-2*'OddsRatio_working_3-way'!R42^3/27-'OddsRatio_working_3-way'!T42</f>
        <v>0.28920666274309642</v>
      </c>
      <c r="W42" s="11">
        <f>'OddsRatio_working_3-way'!V42^2+4*'OddsRatio_working_3-way'!U42^3/27</f>
        <v>-1.07577107223987E-3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0.14553029310700141</v>
      </c>
      <c r="Y42" s="11">
        <f>IF('OddsRatio_working_3-way'!W42&gt;=0,IF('OddsRatio_working_3-way'!V42+SQRT('OddsRatio_working_3-way'!W42)&gt;0,0,PI()),ACOS('OddsRatio_working_3-way'!V42/(2*'OddsRatio_working_3-way'!X42)))</f>
        <v>0.11292757195412095</v>
      </c>
      <c r="Z42" s="11">
        <f>'OddsRatio_working_3-way'!X42^(1/3)*COS('OddsRatio_working_3-way'!Y42/3)</f>
        <v>0.52562583911199279</v>
      </c>
      <c r="AA42" s="11">
        <f>'OddsRatio_working_3-way'!X42^(1/3)*COS(('OddsRatio_working_3-way'!Y42+2*PI())/3)</f>
        <v>-0.27995609491914719</v>
      </c>
      <c r="AB42" s="11">
        <f>'OddsRatio_working_3-way'!X42^(1/3)*COS(('OddsRatio_working_3-way'!Y42+4*PI())/3)</f>
        <v>-0.24566974419284571</v>
      </c>
      <c r="AC42" s="11">
        <f>'OddsRatio_working_3-way'!X42^(1/3)*SIN('OddsRatio_working_3-way'!Y42/3)</f>
        <v>1.9795233821360194E-2</v>
      </c>
      <c r="AD42" s="11">
        <f>'OddsRatio_working_3-way'!X42^(1/3)*SIN(('OddsRatio_working_3-way'!Y42+2*PI())/3)</f>
        <v>0.44530771264581787</v>
      </c>
      <c r="AE42" s="11">
        <f>'OddsRatio_working_3-way'!X42^(1/3)*SIN(('OddsRatio_working_3-way'!Y42+4*PI())/3)</f>
        <v>-0.46510294646717798</v>
      </c>
      <c r="AF42" s="11">
        <f>-'OddsRatio_working_3-way'!U42/(3*'OddsRatio_working_3-way'!X42^(1/3))*COS(('OddsRatio_working_3-way'!Y42)/3)</f>
        <v>0.5256258391119929</v>
      </c>
      <c r="AG42" s="11">
        <f>-'OddsRatio_working_3-way'!U42/(3*'OddsRatio_working_3-way'!X42^(1/3))*COS(('OddsRatio_working_3-way'!Y42+2*PI())/3)</f>
        <v>-0.27995609491914725</v>
      </c>
      <c r="AH42" s="11">
        <f>-'OddsRatio_working_3-way'!U42/(3*'OddsRatio_working_3-way'!X42^(1/3))*COS(('OddsRatio_working_3-way'!Y42+4*PI())/3)</f>
        <v>-0.24566974419284576</v>
      </c>
      <c r="AI42" s="11">
        <f>'OddsRatio_working_3-way'!U42/(3*'OddsRatio_working_3-way'!X42^(1/3))*SIN(('OddsRatio_working_3-way'!Y42)/3)</f>
        <v>-1.9795233821360201E-2</v>
      </c>
      <c r="AJ42" s="11">
        <f>'OddsRatio_working_3-way'!U42/(3*'OddsRatio_working_3-way'!X42^(1/3))*SIN(('OddsRatio_working_3-way'!Y42+2*PI())/3)</f>
        <v>-0.44530771264581792</v>
      </c>
      <c r="AK42" s="11">
        <f>'OddsRatio_working_3-way'!U42/(3*'OddsRatio_working_3-way'!X42^(1/3))*SIN(('OddsRatio_working_3-way'!Y42+4*PI())/3)</f>
        <v>0.46510294646717809</v>
      </c>
      <c r="AL42" s="11">
        <f>'OddsRatio_working_3-way'!Z42+'OddsRatio_working_3-way'!AF42</f>
        <v>1.0512516782239856</v>
      </c>
      <c r="AM42" s="11">
        <f>'OddsRatio_working_3-way'!AA42+'OddsRatio_working_3-way'!AG42</f>
        <v>-0.55991218983829438</v>
      </c>
      <c r="AN42" s="11">
        <f>'OddsRatio_working_3-way'!AB42+'OddsRatio_working_3-way'!AH42</f>
        <v>-0.49133948838569147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1.0512516782239856</v>
      </c>
      <c r="AS42" s="11">
        <f>IF(('OddsRatio_working_3-way'!X42=0),IF(Q42&gt;0,-Q42^(1/3),(-Q42)^(1/3)),'OddsRatio_working_3-way'!AM42-'OddsRatio_working_3-way'!R42/3)</f>
        <v>-0.55991218983829438</v>
      </c>
      <c r="AT42" s="11">
        <f>IF(('OddsRatio_working_3-way'!X42=0),IF(Q42&gt;0,-Q42^(1/3),(-Q42)^(1/3)),'OddsRatio_working_3-way'!AN42-'OddsRatio_working_3-way'!R42/3)</f>
        <v>-0.49133948838569147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1.99</v>
      </c>
      <c r="B43" s="4">
        <f>IF('True_Odds_Calculator_3-way'!B44="","",'True_Odds_Calculator_3-way'!B44)</f>
        <v>3.11</v>
      </c>
      <c r="C43" s="4">
        <f>IF('True_Odds_Calculator_3-way'!C44="","",'True_Odds_Calculator_3-way'!C44)</f>
        <v>4.7300000000000004</v>
      </c>
      <c r="D43" s="9">
        <f t="shared" si="13"/>
        <v>0.4884360381471492</v>
      </c>
      <c r="E43" s="9">
        <f t="shared" si="14"/>
        <v>0.30938364709012262</v>
      </c>
      <c r="F43" s="9">
        <f t="shared" si="15"/>
        <v>0.20218031476272819</v>
      </c>
      <c r="G43" s="9">
        <f t="shared" si="16"/>
        <v>1.0579302799994574</v>
      </c>
      <c r="H43" s="9">
        <f t="shared" si="17"/>
        <v>2.0473509771994629</v>
      </c>
      <c r="I43" s="9">
        <f t="shared" si="18"/>
        <v>3.2322328907988558</v>
      </c>
      <c r="J43" s="9">
        <f t="shared" si="19"/>
        <v>4.9460799443979768</v>
      </c>
      <c r="K43" s="11">
        <f t="shared" si="20"/>
        <v>0.50251256281407031</v>
      </c>
      <c r="L43" s="11">
        <f t="shared" si="21"/>
        <v>0.32154340836012862</v>
      </c>
      <c r="M43" s="11">
        <f t="shared" si="22"/>
        <v>0.21141649048625791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-0.26616556949106551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0.23331684629274047</v>
      </c>
      <c r="Q43" s="11">
        <f>2*'OddsRatio_working_3-way'!K43*'OddsRatio_working_3-way'!L43*'OddsRatio_working_3-way'!M43</f>
        <v>6.8321184858781969E-2</v>
      </c>
      <c r="R43" s="11">
        <f t="shared" si="23"/>
        <v>0</v>
      </c>
      <c r="S43" s="11">
        <f t="shared" si="24"/>
        <v>-0.87658537781150658</v>
      </c>
      <c r="T43" s="11">
        <f t="shared" si="25"/>
        <v>-0.25668678706047038</v>
      </c>
      <c r="U43" s="11">
        <f>'OddsRatio_working_3-way'!S43-'OddsRatio_working_3-way'!R43^2/3</f>
        <v>-0.87658537781150658</v>
      </c>
      <c r="V43" s="11">
        <f>'OddsRatio_working_3-way'!S43*'OddsRatio_working_3-way'!R43/3-2*'OddsRatio_working_3-way'!R43^3/27-'OddsRatio_working_3-way'!T43</f>
        <v>0.25668678706047038</v>
      </c>
      <c r="W43" s="11">
        <f>'OddsRatio_working_3-way'!V43^2+4*'OddsRatio_working_3-way'!U43^3/27</f>
        <v>-3.3900025404927217E-2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0.15794629788028783</v>
      </c>
      <c r="Y43" s="11">
        <f>IF('OddsRatio_working_3-way'!W43&gt;=0,IF('OddsRatio_working_3-way'!V43+SQRT('OddsRatio_working_3-way'!W43)&gt;0,0,PI()),ACOS('OddsRatio_working_3-way'!V43/(2*'OddsRatio_working_3-way'!X43)))</f>
        <v>0.62223786250690083</v>
      </c>
      <c r="Z43" s="11">
        <f>'OddsRatio_working_3-way'!X43^(1/3)*COS('OddsRatio_working_3-way'!Y43/3)</f>
        <v>0.52896513999972872</v>
      </c>
      <c r="AA43" s="11">
        <f>'OddsRatio_working_3-way'!X43^(1/3)*COS(('OddsRatio_working_3-way'!Y43+2*PI())/3)</f>
        <v>-0.36088409982007591</v>
      </c>
      <c r="AB43" s="11">
        <f>'OddsRatio_working_3-way'!X43^(1/3)*COS(('OddsRatio_working_3-way'!Y43+4*PI())/3)</f>
        <v>-0.16808104017965275</v>
      </c>
      <c r="AC43" s="11">
        <f>'OddsRatio_working_3-way'!X43^(1/3)*SIN('OddsRatio_working_3-way'!Y43/3)</f>
        <v>0.11131489838398179</v>
      </c>
      <c r="AD43" s="11">
        <f>'OddsRatio_working_3-way'!X43^(1/3)*SIN(('OddsRatio_working_3-way'!Y43+2*PI())/3)</f>
        <v>0.40243979976416638</v>
      </c>
      <c r="AE43" s="11">
        <f>'OddsRatio_working_3-way'!X43^(1/3)*SIN(('OddsRatio_working_3-way'!Y43+4*PI())/3)</f>
        <v>-0.51375469814814811</v>
      </c>
      <c r="AF43" s="11">
        <f>-'OddsRatio_working_3-way'!U43/(3*'OddsRatio_working_3-way'!X43^(1/3))*COS(('OddsRatio_working_3-way'!Y43)/3)</f>
        <v>0.52896513999972872</v>
      </c>
      <c r="AG43" s="11">
        <f>-'OddsRatio_working_3-way'!U43/(3*'OddsRatio_working_3-way'!X43^(1/3))*COS(('OddsRatio_working_3-way'!Y43+2*PI())/3)</f>
        <v>-0.36088409982007591</v>
      </c>
      <c r="AH43" s="11">
        <f>-'OddsRatio_working_3-way'!U43/(3*'OddsRatio_working_3-way'!X43^(1/3))*COS(('OddsRatio_working_3-way'!Y43+4*PI())/3)</f>
        <v>-0.16808104017965275</v>
      </c>
      <c r="AI43" s="11">
        <f>'OddsRatio_working_3-way'!U43/(3*'OddsRatio_working_3-way'!X43^(1/3))*SIN(('OddsRatio_working_3-way'!Y43)/3)</f>
        <v>-0.11131489838398179</v>
      </c>
      <c r="AJ43" s="11">
        <f>'OddsRatio_working_3-way'!U43/(3*'OddsRatio_working_3-way'!X43^(1/3))*SIN(('OddsRatio_working_3-way'!Y43+2*PI())/3)</f>
        <v>-0.40243979976416638</v>
      </c>
      <c r="AK43" s="11">
        <f>'OddsRatio_working_3-way'!U43/(3*'OddsRatio_working_3-way'!X43^(1/3))*SIN(('OddsRatio_working_3-way'!Y43+4*PI())/3)</f>
        <v>0.51375469814814811</v>
      </c>
      <c r="AL43" s="11">
        <f>'OddsRatio_working_3-way'!Z43+'OddsRatio_working_3-way'!AF43</f>
        <v>1.0579302799994574</v>
      </c>
      <c r="AM43" s="11">
        <f>'OddsRatio_working_3-way'!AA43+'OddsRatio_working_3-way'!AG43</f>
        <v>-0.72176819964015182</v>
      </c>
      <c r="AN43" s="11">
        <f>'OddsRatio_working_3-way'!AB43+'OddsRatio_working_3-way'!AH43</f>
        <v>-0.3361620803593055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1.0579302799994574</v>
      </c>
      <c r="AS43" s="11">
        <f>IF(('OddsRatio_working_3-way'!X43=0),IF(Q43&gt;0,-Q43^(1/3),(-Q43)^(1/3)),'OddsRatio_working_3-way'!AM43-'OddsRatio_working_3-way'!R43/3)</f>
        <v>-0.72176819964015182</v>
      </c>
      <c r="AT43" s="11">
        <f>IF(('OddsRatio_working_3-way'!X43=0),IF(Q43&gt;0,-Q43^(1/3),(-Q43)^(1/3)),'OddsRatio_working_3-way'!AN43-'OddsRatio_working_3-way'!R43/3)</f>
        <v>-0.3361620803593055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3.08</v>
      </c>
      <c r="B44" s="4">
        <f>IF('True_Odds_Calculator_3-way'!B45="","",'True_Odds_Calculator_3-way'!B45)</f>
        <v>3.59</v>
      </c>
      <c r="C44" s="4">
        <f>IF('True_Odds_Calculator_3-way'!C45="","",'True_Odds_Calculator_3-way'!C45)</f>
        <v>2.36</v>
      </c>
      <c r="D44" s="9">
        <f t="shared" si="13"/>
        <v>0.31578778965153825</v>
      </c>
      <c r="E44" s="9">
        <f t="shared" si="14"/>
        <v>0.27042099749131437</v>
      </c>
      <c r="F44" s="9">
        <f t="shared" si="15"/>
        <v>0.41379121285714737</v>
      </c>
      <c r="G44" s="9">
        <f t="shared" si="16"/>
        <v>1.0416747855106396</v>
      </c>
      <c r="H44" s="9">
        <f t="shared" si="17"/>
        <v>3.1666835538621303</v>
      </c>
      <c r="I44" s="9">
        <f t="shared" si="18"/>
        <v>3.6979376944725564</v>
      </c>
      <c r="J44" s="9">
        <f t="shared" si="19"/>
        <v>2.4166777082944697</v>
      </c>
      <c r="K44" s="11">
        <f t="shared" si="20"/>
        <v>0.32467532467532467</v>
      </c>
      <c r="L44" s="11">
        <f t="shared" si="21"/>
        <v>0.2785515320334262</v>
      </c>
      <c r="M44" s="11">
        <f t="shared" si="22"/>
        <v>0.42372881355932207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-0.28076620985359946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0.23107882156085729</v>
      </c>
      <c r="Q44" s="11">
        <f>2*'OddsRatio_working_3-way'!K44*'OddsRatio_working_3-way'!L44*'OddsRatio_working_3-way'!M44</f>
        <v>7.6643058560815047E-2</v>
      </c>
      <c r="R44" s="11">
        <f t="shared" si="23"/>
        <v>0</v>
      </c>
      <c r="S44" s="11">
        <f t="shared" si="24"/>
        <v>-0.82302931567637438</v>
      </c>
      <c r="T44" s="11">
        <f t="shared" si="25"/>
        <v>-0.27297821415468482</v>
      </c>
      <c r="U44" s="11">
        <f>'OddsRatio_working_3-way'!S44-'OddsRatio_working_3-way'!R44^2/3</f>
        <v>-0.82302931567637438</v>
      </c>
      <c r="V44" s="11">
        <f>'OddsRatio_working_3-way'!S44*'OddsRatio_working_3-way'!R44/3-2*'OddsRatio_working_3-way'!R44^3/27-'OddsRatio_working_3-way'!T44</f>
        <v>0.27297821415468482</v>
      </c>
      <c r="W44" s="11">
        <f>'OddsRatio_working_3-way'!V44^2+4*'OddsRatio_working_3-way'!U44^3/27</f>
        <v>-8.0756854406515699E-3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0.14369480752947594</v>
      </c>
      <c r="Y44" s="11">
        <f>IF('OddsRatio_working_3-way'!W44&gt;=0,IF('OddsRatio_working_3-way'!V44+SQRT('OddsRatio_working_3-way'!W44)&gt;0,0,PI()),ACOS('OddsRatio_working_3-way'!V44/(2*'OddsRatio_working_3-way'!X44)))</f>
        <v>0.31802724040476194</v>
      </c>
      <c r="Z44" s="11">
        <f>'OddsRatio_working_3-way'!X44^(1/3)*COS('OddsRatio_working_3-way'!Y44/3)</f>
        <v>0.52083739275531982</v>
      </c>
      <c r="AA44" s="11">
        <f>'OddsRatio_working_3-way'!X44^(1/3)*COS(('OddsRatio_working_3-way'!Y44+2*PI())/3)</f>
        <v>-0.30841491133232263</v>
      </c>
      <c r="AB44" s="11">
        <f>'OddsRatio_working_3-way'!X44^(1/3)*COS(('OddsRatio_working_3-way'!Y44+4*PI())/3)</f>
        <v>-0.21242248142299699</v>
      </c>
      <c r="AC44" s="11">
        <f>'OddsRatio_working_3-way'!X44^(1/3)*SIN('OddsRatio_working_3-way'!Y44/3)</f>
        <v>5.5421255248315461E-2</v>
      </c>
      <c r="AD44" s="11">
        <f>'OddsRatio_working_3-way'!X44^(1/3)*SIN(('OddsRatio_working_3-way'!Y44+2*PI())/3)</f>
        <v>0.42334778574280241</v>
      </c>
      <c r="AE44" s="11">
        <f>'OddsRatio_working_3-way'!X44^(1/3)*SIN(('OddsRatio_working_3-way'!Y44+4*PI())/3)</f>
        <v>-0.47876904099111778</v>
      </c>
      <c r="AF44" s="11">
        <f>-'OddsRatio_working_3-way'!U44/(3*'OddsRatio_working_3-way'!X44^(1/3))*COS(('OddsRatio_working_3-way'!Y44)/3)</f>
        <v>0.52083739275531982</v>
      </c>
      <c r="AG44" s="11">
        <f>-'OddsRatio_working_3-way'!U44/(3*'OddsRatio_working_3-way'!X44^(1/3))*COS(('OddsRatio_working_3-way'!Y44+2*PI())/3)</f>
        <v>-0.30841491133232263</v>
      </c>
      <c r="AH44" s="11">
        <f>-'OddsRatio_working_3-way'!U44/(3*'OddsRatio_working_3-way'!X44^(1/3))*COS(('OddsRatio_working_3-way'!Y44+4*PI())/3)</f>
        <v>-0.21242248142299699</v>
      </c>
      <c r="AI44" s="11">
        <f>'OddsRatio_working_3-way'!U44/(3*'OddsRatio_working_3-way'!X44^(1/3))*SIN(('OddsRatio_working_3-way'!Y44)/3)</f>
        <v>-5.5421255248315461E-2</v>
      </c>
      <c r="AJ44" s="11">
        <f>'OddsRatio_working_3-way'!U44/(3*'OddsRatio_working_3-way'!X44^(1/3))*SIN(('OddsRatio_working_3-way'!Y44+2*PI())/3)</f>
        <v>-0.42334778574280241</v>
      </c>
      <c r="AK44" s="11">
        <f>'OddsRatio_working_3-way'!U44/(3*'OddsRatio_working_3-way'!X44^(1/3))*SIN(('OddsRatio_working_3-way'!Y44+4*PI())/3)</f>
        <v>0.47876904099111778</v>
      </c>
      <c r="AL44" s="11">
        <f>'OddsRatio_working_3-way'!Z44+'OddsRatio_working_3-way'!AF44</f>
        <v>1.0416747855106396</v>
      </c>
      <c r="AM44" s="11">
        <f>'OddsRatio_working_3-way'!AA44+'OddsRatio_working_3-way'!AG44</f>
        <v>-0.61682982266464526</v>
      </c>
      <c r="AN44" s="11">
        <f>'OddsRatio_working_3-way'!AB44+'OddsRatio_working_3-way'!AH44</f>
        <v>-0.42484496284599399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1.0416747855106396</v>
      </c>
      <c r="AS44" s="11">
        <f>IF(('OddsRatio_working_3-way'!X44=0),IF(Q44&gt;0,-Q44^(1/3),(-Q44)^(1/3)),'OddsRatio_working_3-way'!AM44-'OddsRatio_working_3-way'!R44/3)</f>
        <v>-0.61682982266464526</v>
      </c>
      <c r="AT44" s="11">
        <f>IF(('OddsRatio_working_3-way'!X44=0),IF(Q44&gt;0,-Q44^(1/3),(-Q44)^(1/3)),'OddsRatio_working_3-way'!AN44-'OddsRatio_working_3-way'!R44/3)</f>
        <v>-0.42484496284599399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1.68</v>
      </c>
      <c r="B45" s="4">
        <f>IF('True_Odds_Calculator_3-way'!B46="","",'True_Odds_Calculator_3-way'!B46)</f>
        <v>3.85</v>
      </c>
      <c r="C45" s="4">
        <f>IF('True_Odds_Calculator_3-way'!C46="","",'True_Odds_Calculator_3-way'!C46)</f>
        <v>5.67</v>
      </c>
      <c r="D45" s="9">
        <f t="shared" si="13"/>
        <v>0.58202914623134883</v>
      </c>
      <c r="E45" s="9">
        <f t="shared" si="14"/>
        <v>0.24938918039338126</v>
      </c>
      <c r="F45" s="9">
        <f t="shared" si="15"/>
        <v>0.16858167337526994</v>
      </c>
      <c r="G45" s="9">
        <f t="shared" si="16"/>
        <v>1.0560691405713483</v>
      </c>
      <c r="H45" s="9">
        <f t="shared" si="17"/>
        <v>1.7181270155885171</v>
      </c>
      <c r="I45" s="9">
        <f t="shared" si="18"/>
        <v>4.0097970506283431</v>
      </c>
      <c r="J45" s="9">
        <f t="shared" si="19"/>
        <v>5.9318428864681971</v>
      </c>
      <c r="K45" s="11">
        <f t="shared" si="20"/>
        <v>0.59523809523809523</v>
      </c>
      <c r="L45" s="11">
        <f t="shared" si="21"/>
        <v>0.25974025974025972</v>
      </c>
      <c r="M45" s="11">
        <f t="shared" si="22"/>
        <v>0.17636684303350969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-0.24678433181834558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0.22359432790271788</v>
      </c>
      <c r="Q45" s="11">
        <f>2*'OddsRatio_working_3-way'!K45*'OddsRatio_working_3-way'!L45*'OddsRatio_working_3-way'!M45</f>
        <v>5.4535201927492165E-2</v>
      </c>
      <c r="R45" s="11">
        <f t="shared" si="23"/>
        <v>0</v>
      </c>
      <c r="S45" s="11">
        <f t="shared" si="24"/>
        <v>-0.90603129564685037</v>
      </c>
      <c r="T45" s="11">
        <f t="shared" si="25"/>
        <v>-0.2209832428406952</v>
      </c>
      <c r="U45" s="11">
        <f>'OddsRatio_working_3-way'!S45-'OddsRatio_working_3-way'!R45^2/3</f>
        <v>-0.90603129564685037</v>
      </c>
      <c r="V45" s="11">
        <f>'OddsRatio_working_3-way'!S45*'OddsRatio_working_3-way'!R45/3-2*'OddsRatio_working_3-way'!R45^3/27-'OddsRatio_working_3-way'!T45</f>
        <v>0.2209832428406952</v>
      </c>
      <c r="W45" s="11">
        <f>'OddsRatio_working_3-way'!V45^2+4*'OddsRatio_working_3-way'!U45^3/27</f>
        <v>-6.1352255930695002E-2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0.16597126976308632</v>
      </c>
      <c r="Y45" s="11">
        <f>IF('OddsRatio_working_3-way'!W45&gt;=0,IF('OddsRatio_working_3-way'!V45+SQRT('OddsRatio_working_3-way'!W45)&gt;0,0,PI()),ACOS('OddsRatio_working_3-way'!V45/(2*'OddsRatio_working_3-way'!X45)))</f>
        <v>0.84232812381955624</v>
      </c>
      <c r="Z45" s="11">
        <f>'OddsRatio_working_3-way'!X45^(1/3)*COS('OddsRatio_working_3-way'!Y45/3)</f>
        <v>0.52803457028567413</v>
      </c>
      <c r="AA45" s="11">
        <f>'OddsRatio_working_3-way'!X45^(1/3)*COS(('OddsRatio_working_3-way'!Y45+2*PI())/3)</f>
        <v>-0.39589769820380005</v>
      </c>
      <c r="AB45" s="11">
        <f>'OddsRatio_working_3-way'!X45^(1/3)*COS(('OddsRatio_working_3-way'!Y45+4*PI())/3)</f>
        <v>-0.13213687208187444</v>
      </c>
      <c r="AC45" s="11">
        <f>'OddsRatio_working_3-way'!X45^(1/3)*SIN('OddsRatio_working_3-way'!Y45/3)</f>
        <v>0.15228238396317198</v>
      </c>
      <c r="AD45" s="11">
        <f>'OddsRatio_working_3-way'!X45^(1/3)*SIN(('OddsRatio_working_3-way'!Y45+2*PI())/3)</f>
        <v>0.38115015996220752</v>
      </c>
      <c r="AE45" s="11">
        <f>'OddsRatio_working_3-way'!X45^(1/3)*SIN(('OddsRatio_working_3-way'!Y45+4*PI())/3)</f>
        <v>-0.53343254392537942</v>
      </c>
      <c r="AF45" s="11">
        <f>-'OddsRatio_working_3-way'!U45/(3*'OddsRatio_working_3-way'!X45^(1/3))*COS(('OddsRatio_working_3-way'!Y45)/3)</f>
        <v>0.52803457028567402</v>
      </c>
      <c r="AG45" s="11">
        <f>-'OddsRatio_working_3-way'!U45/(3*'OddsRatio_working_3-way'!X45^(1/3))*COS(('OddsRatio_working_3-way'!Y45+2*PI())/3)</f>
        <v>-0.39589769820379994</v>
      </c>
      <c r="AH45" s="11">
        <f>-'OddsRatio_working_3-way'!U45/(3*'OddsRatio_working_3-way'!X45^(1/3))*COS(('OddsRatio_working_3-way'!Y45+4*PI())/3)</f>
        <v>-0.13213687208187441</v>
      </c>
      <c r="AI45" s="11">
        <f>'OddsRatio_working_3-way'!U45/(3*'OddsRatio_working_3-way'!X45^(1/3))*SIN(('OddsRatio_working_3-way'!Y45)/3)</f>
        <v>-0.15228238396317195</v>
      </c>
      <c r="AJ45" s="11">
        <f>'OddsRatio_working_3-way'!U45/(3*'OddsRatio_working_3-way'!X45^(1/3))*SIN(('OddsRatio_working_3-way'!Y45+2*PI())/3)</f>
        <v>-0.38115015996220741</v>
      </c>
      <c r="AK45" s="11">
        <f>'OddsRatio_working_3-way'!U45/(3*'OddsRatio_working_3-way'!X45^(1/3))*SIN(('OddsRatio_working_3-way'!Y45+4*PI())/3)</f>
        <v>0.53343254392537931</v>
      </c>
      <c r="AL45" s="11">
        <f>'OddsRatio_working_3-way'!Z45+'OddsRatio_working_3-way'!AF45</f>
        <v>1.0560691405713483</v>
      </c>
      <c r="AM45" s="11">
        <f>'OddsRatio_working_3-way'!AA45+'OddsRatio_working_3-way'!AG45</f>
        <v>-0.79179539640759999</v>
      </c>
      <c r="AN45" s="11">
        <f>'OddsRatio_working_3-way'!AB45+'OddsRatio_working_3-way'!AH45</f>
        <v>-0.26427374416374882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1.0560691405713483</v>
      </c>
      <c r="AS45" s="11">
        <f>IF(('OddsRatio_working_3-way'!X45=0),IF(Q45&gt;0,-Q45^(1/3),(-Q45)^(1/3)),'OddsRatio_working_3-way'!AM45-'OddsRatio_working_3-way'!R45/3)</f>
        <v>-0.79179539640759999</v>
      </c>
      <c r="AT45" s="11">
        <f>IF(('OddsRatio_working_3-way'!X45=0),IF(Q45&gt;0,-Q45^(1/3),(-Q45)^(1/3)),'OddsRatio_working_3-way'!AN45-'OddsRatio_working_3-way'!R45/3)</f>
        <v>-0.26427374416374882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3.21</v>
      </c>
      <c r="B46" s="4">
        <f>IF('True_Odds_Calculator_3-way'!B47="","",'True_Odds_Calculator_3-way'!B47)</f>
        <v>3.19</v>
      </c>
      <c r="C46" s="4">
        <f>IF('True_Odds_Calculator_3-way'!C47="","",'True_Odds_Calculator_3-way'!C47)</f>
        <v>2.4500000000000002</v>
      </c>
      <c r="D46" s="9">
        <f t="shared" si="13"/>
        <v>0.30094683057805643</v>
      </c>
      <c r="E46" s="9">
        <f t="shared" si="14"/>
        <v>0.30286282348900734</v>
      </c>
      <c r="F46" s="9">
        <f t="shared" si="15"/>
        <v>0.39619034593293628</v>
      </c>
      <c r="G46" s="9">
        <f t="shared" si="16"/>
        <v>1.0510615802617806</v>
      </c>
      <c r="H46" s="9">
        <f t="shared" si="17"/>
        <v>3.3228460923785357</v>
      </c>
      <c r="I46" s="9">
        <f t="shared" si="18"/>
        <v>3.3018248607732992</v>
      </c>
      <c r="J46" s="9">
        <f t="shared" si="19"/>
        <v>2.5240392913795819</v>
      </c>
      <c r="K46" s="11">
        <f t="shared" si="20"/>
        <v>0.3115264797507788</v>
      </c>
      <c r="L46" s="11">
        <f t="shared" si="21"/>
        <v>0.31347962382445144</v>
      </c>
      <c r="M46" s="11">
        <f t="shared" si="22"/>
        <v>0.4081632653061224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-0.27973228373762427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0.23318148634662605</v>
      </c>
      <c r="Q46" s="11">
        <f>2*'OddsRatio_working_3-way'!K46*'OddsRatio_working_3-way'!L46*'OddsRatio_working_3-way'!M46</f>
        <v>7.972016627235079E-2</v>
      </c>
      <c r="R46" s="11">
        <f t="shared" si="23"/>
        <v>0</v>
      </c>
      <c r="S46" s="11">
        <f t="shared" si="24"/>
        <v>-0.83358804079024118</v>
      </c>
      <c r="T46" s="11">
        <f t="shared" si="25"/>
        <v>-0.28498736437273203</v>
      </c>
      <c r="U46" s="11">
        <f>'OddsRatio_working_3-way'!S46-'OddsRatio_working_3-way'!R46^2/3</f>
        <v>-0.83358804079024118</v>
      </c>
      <c r="V46" s="11">
        <f>'OddsRatio_working_3-way'!S46*'OddsRatio_working_3-way'!R46/3-2*'OddsRatio_working_3-way'!R46^3/27-'OddsRatio_working_3-way'!T46</f>
        <v>0.28498736437273203</v>
      </c>
      <c r="W46" s="11">
        <f>'OddsRatio_working_3-way'!V46^2+4*'OddsRatio_working_3-way'!U46^3/27</f>
        <v>-4.5947216212428171E-3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0.14646886996334677</v>
      </c>
      <c r="Y46" s="11">
        <f>IF('OddsRatio_working_3-way'!W46&gt;=0,IF('OddsRatio_working_3-way'!V46+SQRT('OddsRatio_working_3-way'!W46)&gt;0,0,PI()),ACOS('OddsRatio_working_3-way'!V46/(2*'OddsRatio_working_3-way'!X46)))</f>
        <v>0.23351152262787411</v>
      </c>
      <c r="Z46" s="11">
        <f>'OddsRatio_working_3-way'!X46^(1/3)*COS('OddsRatio_working_3-way'!Y46/3)</f>
        <v>0.52553079013089032</v>
      </c>
      <c r="AA46" s="11">
        <f>'OddsRatio_working_3-way'!X46^(1/3)*COS(('OddsRatio_working_3-way'!Y46+2*PI())/3)</f>
        <v>-0.29826260151696576</v>
      </c>
      <c r="AB46" s="11">
        <f>'OddsRatio_working_3-way'!X46^(1/3)*COS(('OddsRatio_working_3-way'!Y46+4*PI())/3)</f>
        <v>-0.22726818861392487</v>
      </c>
      <c r="AC46" s="11">
        <f>'OddsRatio_working_3-way'!X46^(1/3)*SIN('OddsRatio_working_3-way'!Y46/3)</f>
        <v>4.0988643400530329E-2</v>
      </c>
      <c r="AD46" s="11">
        <f>'OddsRatio_working_3-way'!X46^(1/3)*SIN(('OddsRatio_working_3-way'!Y46+2*PI())/3)</f>
        <v>0.43462869302399421</v>
      </c>
      <c r="AE46" s="11">
        <f>'OddsRatio_working_3-way'!X46^(1/3)*SIN(('OddsRatio_working_3-way'!Y46+4*PI())/3)</f>
        <v>-0.47561733642452436</v>
      </c>
      <c r="AF46" s="11">
        <f>-'OddsRatio_working_3-way'!U46/(3*'OddsRatio_working_3-way'!X46^(1/3))*COS(('OddsRatio_working_3-way'!Y46)/3)</f>
        <v>0.52553079013089032</v>
      </c>
      <c r="AG46" s="11">
        <f>-'OddsRatio_working_3-way'!U46/(3*'OddsRatio_working_3-way'!X46^(1/3))*COS(('OddsRatio_working_3-way'!Y46+2*PI())/3)</f>
        <v>-0.29826260151696576</v>
      </c>
      <c r="AH46" s="11">
        <f>-'OddsRatio_working_3-way'!U46/(3*'OddsRatio_working_3-way'!X46^(1/3))*COS(('OddsRatio_working_3-way'!Y46+4*PI())/3)</f>
        <v>-0.22726818861392487</v>
      </c>
      <c r="AI46" s="11">
        <f>'OddsRatio_working_3-way'!U46/(3*'OddsRatio_working_3-way'!X46^(1/3))*SIN(('OddsRatio_working_3-way'!Y46)/3)</f>
        <v>-4.0988643400530329E-2</v>
      </c>
      <c r="AJ46" s="11">
        <f>'OddsRatio_working_3-way'!U46/(3*'OddsRatio_working_3-way'!X46^(1/3))*SIN(('OddsRatio_working_3-way'!Y46+2*PI())/3)</f>
        <v>-0.43462869302399421</v>
      </c>
      <c r="AK46" s="11">
        <f>'OddsRatio_working_3-way'!U46/(3*'OddsRatio_working_3-way'!X46^(1/3))*SIN(('OddsRatio_working_3-way'!Y46+4*PI())/3)</f>
        <v>0.47561733642452436</v>
      </c>
      <c r="AL46" s="11">
        <f>'OddsRatio_working_3-way'!Z46+'OddsRatio_working_3-way'!AF46</f>
        <v>1.0510615802617806</v>
      </c>
      <c r="AM46" s="11">
        <f>'OddsRatio_working_3-way'!AA46+'OddsRatio_working_3-way'!AG46</f>
        <v>-0.59652520303393153</v>
      </c>
      <c r="AN46" s="11">
        <f>'OddsRatio_working_3-way'!AB46+'OddsRatio_working_3-way'!AH46</f>
        <v>-0.45453637722784973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1.0510615802617806</v>
      </c>
      <c r="AS46" s="11">
        <f>IF(('OddsRatio_working_3-way'!X46=0),IF(Q46&gt;0,-Q46^(1/3),(-Q46)^(1/3)),'OddsRatio_working_3-way'!AM46-'OddsRatio_working_3-way'!R46/3)</f>
        <v>-0.59652520303393153</v>
      </c>
      <c r="AT46" s="11">
        <f>IF(('OddsRatio_working_3-way'!X46=0),IF(Q46&gt;0,-Q46^(1/3),(-Q46)^(1/3)),'OddsRatio_working_3-way'!AN46-'OddsRatio_working_3-way'!R46/3)</f>
        <v>-0.45453637722784973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1.83</v>
      </c>
      <c r="B47" s="4">
        <f>IF('True_Odds_Calculator_3-way'!B48="","",'True_Odds_Calculator_3-way'!B48)</f>
        <v>3.57</v>
      </c>
      <c r="C47" s="4">
        <f>IF('True_Odds_Calculator_3-way'!C48="","",'True_Odds_Calculator_3-way'!C48)</f>
        <v>4.28</v>
      </c>
      <c r="D47" s="9">
        <f t="shared" si="13"/>
        <v>0.52230953108121247</v>
      </c>
      <c r="E47" s="9">
        <f t="shared" si="14"/>
        <v>0.26096903483455874</v>
      </c>
      <c r="F47" s="9">
        <f t="shared" si="15"/>
        <v>0.21672143408422903</v>
      </c>
      <c r="G47" s="9">
        <f t="shared" si="16"/>
        <v>1.1018958131071031</v>
      </c>
      <c r="H47" s="9">
        <f t="shared" si="17"/>
        <v>1.9145735248788955</v>
      </c>
      <c r="I47" s="9">
        <f t="shared" si="18"/>
        <v>3.8318722396852554</v>
      </c>
      <c r="J47" s="9">
        <f t="shared" si="19"/>
        <v>4.6142182669912977</v>
      </c>
      <c r="K47" s="11">
        <f t="shared" si="20"/>
        <v>0.54644808743169393</v>
      </c>
      <c r="L47" s="11">
        <f t="shared" si="21"/>
        <v>0.28011204481792717</v>
      </c>
      <c r="M47" s="11">
        <f t="shared" si="22"/>
        <v>0.23364485981308411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-0.25021997972367038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0.23889848059135813</v>
      </c>
      <c r="Q47" s="11">
        <f>2*'OddsRatio_working_3-way'!K47*'OddsRatio_working_3-way'!L47*'OddsRatio_working_3-way'!M47</f>
        <v>7.1526491195017403E-2</v>
      </c>
      <c r="R47" s="11">
        <f t="shared" si="23"/>
        <v>0</v>
      </c>
      <c r="S47" s="11">
        <f t="shared" si="24"/>
        <v>-0.9547538164425754</v>
      </c>
      <c r="T47" s="11">
        <f t="shared" si="25"/>
        <v>-0.28585443606065131</v>
      </c>
      <c r="U47" s="11">
        <f>'OddsRatio_working_3-way'!S47-'OddsRatio_working_3-way'!R47^2/3</f>
        <v>-0.9547538164425754</v>
      </c>
      <c r="V47" s="11">
        <f>'OddsRatio_working_3-way'!S47*'OddsRatio_working_3-way'!R47/3-2*'OddsRatio_working_3-way'!R47^3/27-'OddsRatio_working_3-way'!T47</f>
        <v>0.28585443606065131</v>
      </c>
      <c r="W47" s="11">
        <f>'OddsRatio_working_3-way'!V47^2+4*'OddsRatio_working_3-way'!U47^3/27</f>
        <v>-4.7222126117095101E-2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0.17953752026571498</v>
      </c>
      <c r="Y47" s="11">
        <f>IF('OddsRatio_working_3-way'!W47&gt;=0,IF('OddsRatio_working_3-way'!V47+SQRT('OddsRatio_working_3-way'!W47)&gt;0,0,PI()),ACOS('OddsRatio_working_3-way'!V47/(2*'OddsRatio_working_3-way'!X47)))</f>
        <v>0.64999717528458045</v>
      </c>
      <c r="Z47" s="11">
        <f>'OddsRatio_working_3-way'!X47^(1/3)*COS('OddsRatio_working_3-way'!Y47/3)</f>
        <v>0.55094790655355164</v>
      </c>
      <c r="AA47" s="11">
        <f>'OddsRatio_working_3-way'!X47^(1/3)*COS(('OddsRatio_working_3-way'!Y47+2*PI())/3)</f>
        <v>-0.38050136545492136</v>
      </c>
      <c r="AB47" s="11">
        <f>'OddsRatio_working_3-way'!X47^(1/3)*COS(('OddsRatio_working_3-way'!Y47+4*PI())/3)</f>
        <v>-0.17044654109863047</v>
      </c>
      <c r="AC47" s="11">
        <f>'OddsRatio_working_3-way'!X47^(1/3)*SIN('OddsRatio_working_3-way'!Y47/3)</f>
        <v>0.12127520938668411</v>
      </c>
      <c r="AD47" s="11">
        <f>'OddsRatio_working_3-way'!X47^(1/3)*SIN(('OddsRatio_working_3-way'!Y47+2*PI())/3)</f>
        <v>0.41649727854388868</v>
      </c>
      <c r="AE47" s="11">
        <f>'OddsRatio_working_3-way'!X47^(1/3)*SIN(('OddsRatio_working_3-way'!Y47+4*PI())/3)</f>
        <v>-0.53777248793057275</v>
      </c>
      <c r="AF47" s="11">
        <f>-'OddsRatio_working_3-way'!U47/(3*'OddsRatio_working_3-way'!X47^(1/3))*COS(('OddsRatio_working_3-way'!Y47)/3)</f>
        <v>0.55094790655355141</v>
      </c>
      <c r="AG47" s="11">
        <f>-'OddsRatio_working_3-way'!U47/(3*'OddsRatio_working_3-way'!X47^(1/3))*COS(('OddsRatio_working_3-way'!Y47+2*PI())/3)</f>
        <v>-0.38050136545492119</v>
      </c>
      <c r="AH47" s="11">
        <f>-'OddsRatio_working_3-way'!U47/(3*'OddsRatio_working_3-way'!X47^(1/3))*COS(('OddsRatio_working_3-way'!Y47+4*PI())/3)</f>
        <v>-0.17044654109863042</v>
      </c>
      <c r="AI47" s="11">
        <f>'OddsRatio_working_3-way'!U47/(3*'OddsRatio_working_3-way'!X47^(1/3))*SIN(('OddsRatio_working_3-way'!Y47)/3)</f>
        <v>-0.12127520938668405</v>
      </c>
      <c r="AJ47" s="11">
        <f>'OddsRatio_working_3-way'!U47/(3*'OddsRatio_working_3-way'!X47^(1/3))*SIN(('OddsRatio_working_3-way'!Y47+2*PI())/3)</f>
        <v>-0.41649727854388852</v>
      </c>
      <c r="AK47" s="11">
        <f>'OddsRatio_working_3-way'!U47/(3*'OddsRatio_working_3-way'!X47^(1/3))*SIN(('OddsRatio_working_3-way'!Y47+4*PI())/3)</f>
        <v>0.53777248793057253</v>
      </c>
      <c r="AL47" s="11">
        <f>'OddsRatio_working_3-way'!Z47+'OddsRatio_working_3-way'!AF47</f>
        <v>1.1018958131071031</v>
      </c>
      <c r="AM47" s="11">
        <f>'OddsRatio_working_3-way'!AA47+'OddsRatio_working_3-way'!AG47</f>
        <v>-0.76100273090984261</v>
      </c>
      <c r="AN47" s="11">
        <f>'OddsRatio_working_3-way'!AB47+'OddsRatio_working_3-way'!AH47</f>
        <v>-0.34089308219726089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1.1018958131071031</v>
      </c>
      <c r="AS47" s="11">
        <f>IF(('OddsRatio_working_3-way'!X47=0),IF(Q47&gt;0,-Q47^(1/3),(-Q47)^(1/3)),'OddsRatio_working_3-way'!AM47-'OddsRatio_working_3-way'!R47/3)</f>
        <v>-0.76100273090984261</v>
      </c>
      <c r="AT47" s="11">
        <f>IF(('OddsRatio_working_3-way'!X47=0),IF(Q47&gt;0,-Q47^(1/3),(-Q47)^(1/3)),'OddsRatio_working_3-way'!AN47-'OddsRatio_working_3-way'!R47/3)</f>
        <v>-0.34089308219726089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1.86</v>
      </c>
      <c r="B48" s="4">
        <f>IF('True_Odds_Calculator_3-way'!B49="","",'True_Odds_Calculator_3-way'!B49)</f>
        <v>3.43</v>
      </c>
      <c r="C48" s="4">
        <f>IF('True_Odds_Calculator_3-way'!C49="","",'True_Odds_Calculator_3-way'!C49)</f>
        <v>4.96</v>
      </c>
      <c r="D48" s="9">
        <f t="shared" si="13"/>
        <v>0.5251041801201588</v>
      </c>
      <c r="E48" s="9">
        <f t="shared" si="14"/>
        <v>0.28126146586519268</v>
      </c>
      <c r="F48" s="9">
        <f t="shared" si="15"/>
        <v>0.19363435401464857</v>
      </c>
      <c r="G48" s="9">
        <f t="shared" si="16"/>
        <v>1.0516093046419577</v>
      </c>
      <c r="H48" s="9">
        <f t="shared" si="17"/>
        <v>1.9043840019920837</v>
      </c>
      <c r="I48" s="9">
        <f t="shared" si="18"/>
        <v>3.555410610279957</v>
      </c>
      <c r="J48" s="9">
        <f t="shared" si="19"/>
        <v>5.1643728463821521</v>
      </c>
      <c r="K48" s="11">
        <f t="shared" si="20"/>
        <v>0.5376344086021505</v>
      </c>
      <c r="L48" s="11">
        <f t="shared" si="21"/>
        <v>0.29154518950437314</v>
      </c>
      <c r="M48" s="11">
        <f t="shared" si="22"/>
        <v>0.20161290322580647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-0.26152377109607039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0.22911275406550313</v>
      </c>
      <c r="Q48" s="11">
        <f>2*'OddsRatio_working_3-way'!K48*'OddsRatio_working_3-way'!L48*'OddsRatio_working_3-way'!M48</f>
        <v>6.3203518362897407E-2</v>
      </c>
      <c r="R48" s="11">
        <f t="shared" si="23"/>
        <v>0</v>
      </c>
      <c r="S48" s="11">
        <f t="shared" si="24"/>
        <v>-0.87606856197151917</v>
      </c>
      <c r="T48" s="11">
        <f t="shared" si="25"/>
        <v>-0.24167408606110871</v>
      </c>
      <c r="U48" s="11">
        <f>'OddsRatio_working_3-way'!S48-'OddsRatio_working_3-way'!R48^2/3</f>
        <v>-0.87606856197151917</v>
      </c>
      <c r="V48" s="11">
        <f>'OddsRatio_working_3-way'!S48*'OddsRatio_working_3-way'!R48/3-2*'OddsRatio_working_3-way'!R48^3/27-'OddsRatio_working_3-way'!T48</f>
        <v>0.24167408606110871</v>
      </c>
      <c r="W48" s="11">
        <f>'OddsRatio_working_3-way'!V48^2+4*'OddsRatio_working_3-way'!U48^3/27</f>
        <v>-4.1205373428490323E-2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0.15780663587280044</v>
      </c>
      <c r="Y48" s="11">
        <f>IF('OddsRatio_working_3-way'!W48&gt;=0,IF('OddsRatio_working_3-way'!V48+SQRT('OddsRatio_working_3-way'!W48)&gt;0,0,PI()),ACOS('OddsRatio_working_3-way'!V48/(2*'OddsRatio_working_3-way'!X48)))</f>
        <v>0.6986230333006912</v>
      </c>
      <c r="Z48" s="11">
        <f>'OddsRatio_working_3-way'!X48^(1/3)*COS('OddsRatio_working_3-way'!Y48/3)</f>
        <v>0.52580465232097895</v>
      </c>
      <c r="AA48" s="11">
        <f>'OddsRatio_working_3-way'!X48^(1/3)*COS(('OddsRatio_working_3-way'!Y48+2*PI())/3)</f>
        <v>-0.37090344278013693</v>
      </c>
      <c r="AB48" s="11">
        <f>'OddsRatio_working_3-way'!X48^(1/3)*COS(('OddsRatio_working_3-way'!Y48+4*PI())/3)</f>
        <v>-0.15490120954084211</v>
      </c>
      <c r="AC48" s="11">
        <f>'OddsRatio_working_3-way'!X48^(1/3)*SIN('OddsRatio_working_3-way'!Y48/3)</f>
        <v>0.12470894750626715</v>
      </c>
      <c r="AD48" s="11">
        <f>'OddsRatio_working_3-way'!X48^(1/3)*SIN(('OddsRatio_working_3-way'!Y48+2*PI())/3)</f>
        <v>0.39300571258487854</v>
      </c>
      <c r="AE48" s="11">
        <f>'OddsRatio_working_3-way'!X48^(1/3)*SIN(('OddsRatio_working_3-way'!Y48+4*PI())/3)</f>
        <v>-0.51771466009114575</v>
      </c>
      <c r="AF48" s="11">
        <f>-'OddsRatio_working_3-way'!U48/(3*'OddsRatio_working_3-way'!X48^(1/3))*COS(('OddsRatio_working_3-way'!Y48)/3)</f>
        <v>0.52580465232097873</v>
      </c>
      <c r="AG48" s="11">
        <f>-'OddsRatio_working_3-way'!U48/(3*'OddsRatio_working_3-way'!X48^(1/3))*COS(('OddsRatio_working_3-way'!Y48+2*PI())/3)</f>
        <v>-0.37090344278013676</v>
      </c>
      <c r="AH48" s="11">
        <f>-'OddsRatio_working_3-way'!U48/(3*'OddsRatio_working_3-way'!X48^(1/3))*COS(('OddsRatio_working_3-way'!Y48+4*PI())/3)</f>
        <v>-0.15490120954084205</v>
      </c>
      <c r="AI48" s="11">
        <f>'OddsRatio_working_3-way'!U48/(3*'OddsRatio_working_3-way'!X48^(1/3))*SIN(('OddsRatio_working_3-way'!Y48)/3)</f>
        <v>-0.1247089475062671</v>
      </c>
      <c r="AJ48" s="11">
        <f>'OddsRatio_working_3-way'!U48/(3*'OddsRatio_working_3-way'!X48^(1/3))*SIN(('OddsRatio_working_3-way'!Y48+2*PI())/3)</f>
        <v>-0.39300571258487838</v>
      </c>
      <c r="AK48" s="11">
        <f>'OddsRatio_working_3-way'!U48/(3*'OddsRatio_working_3-way'!X48^(1/3))*SIN(('OddsRatio_working_3-way'!Y48+4*PI())/3)</f>
        <v>0.51771466009114553</v>
      </c>
      <c r="AL48" s="11">
        <f>'OddsRatio_working_3-way'!Z48+'OddsRatio_working_3-way'!AF48</f>
        <v>1.0516093046419577</v>
      </c>
      <c r="AM48" s="11">
        <f>'OddsRatio_working_3-way'!AA48+'OddsRatio_working_3-way'!AG48</f>
        <v>-0.74180688556027374</v>
      </c>
      <c r="AN48" s="11">
        <f>'OddsRatio_working_3-way'!AB48+'OddsRatio_working_3-way'!AH48</f>
        <v>-0.30980241908168415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1.0516093046419577</v>
      </c>
      <c r="AS48" s="11">
        <f>IF(('OddsRatio_working_3-way'!X48=0),IF(Q48&gt;0,-Q48^(1/3),(-Q48)^(1/3)),'OddsRatio_working_3-way'!AM48-'OddsRatio_working_3-way'!R48/3)</f>
        <v>-0.74180688556027374</v>
      </c>
      <c r="AT48" s="11">
        <f>IF(('OddsRatio_working_3-way'!X48=0),IF(Q48&gt;0,-Q48^(1/3),(-Q48)^(1/3)),'OddsRatio_working_3-way'!AN48-'OddsRatio_working_3-way'!R48/3)</f>
        <v>-0.30980241908168415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3.91</v>
      </c>
      <c r="B49" s="4">
        <f>IF('True_Odds_Calculator_3-way'!B50="","",'True_Odds_Calculator_3-way'!B50)</f>
        <v>3.22</v>
      </c>
      <c r="C49" s="4">
        <f>IF('True_Odds_Calculator_3-way'!C50="","",'True_Odds_Calculator_3-way'!C50)</f>
        <v>2.16</v>
      </c>
      <c r="D49" s="9">
        <f t="shared" si="13"/>
        <v>0.24725875846437601</v>
      </c>
      <c r="E49" s="9">
        <f t="shared" si="14"/>
        <v>0.30097900768226071</v>
      </c>
      <c r="F49" s="9">
        <f t="shared" si="15"/>
        <v>0.45176223385336328</v>
      </c>
      <c r="G49" s="9">
        <f t="shared" si="16"/>
        <v>1.0461670509468053</v>
      </c>
      <c r="H49" s="9">
        <f t="shared" si="17"/>
        <v>4.044346118255203</v>
      </c>
      <c r="I49" s="9">
        <f t="shared" si="18"/>
        <v>3.3224908531019075</v>
      </c>
      <c r="J49" s="9">
        <f t="shared" si="19"/>
        <v>2.2135537790982949</v>
      </c>
      <c r="K49" s="11">
        <f t="shared" si="20"/>
        <v>0.25575447570332482</v>
      </c>
      <c r="L49" s="11">
        <f t="shared" si="21"/>
        <v>0.3105590062111801</v>
      </c>
      <c r="M49" s="11">
        <f t="shared" si="22"/>
        <v>0.46296296296296291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-0.27556088598010098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0.23129394584971141</v>
      </c>
      <c r="Q49" s="11">
        <f>2*'OddsRatio_working_3-way'!K49*'OddsRatio_working_3-way'!L49*'OddsRatio_working_3-way'!M49</f>
        <v>7.354338500785737E-2</v>
      </c>
      <c r="R49" s="11">
        <f t="shared" si="23"/>
        <v>0</v>
      </c>
      <c r="S49" s="11">
        <f t="shared" si="24"/>
        <v>-0.83935695382549247</v>
      </c>
      <c r="T49" s="11">
        <f t="shared" si="25"/>
        <v>-0.26688615383958425</v>
      </c>
      <c r="U49" s="11">
        <f>'OddsRatio_working_3-way'!S49-'OddsRatio_working_3-way'!R49^2/3</f>
        <v>-0.83935695382549247</v>
      </c>
      <c r="V49" s="11">
        <f>'OddsRatio_working_3-way'!S49*'OddsRatio_working_3-way'!R49/3-2*'OddsRatio_working_3-way'!R49^3/27-'OddsRatio_working_3-way'!T49</f>
        <v>0.26688615383958425</v>
      </c>
      <c r="W49" s="11">
        <f>'OddsRatio_working_3-way'!V49^2+4*'OddsRatio_working_3-way'!U49^3/27</f>
        <v>-1.637827594545771E-2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0.14799197195856936</v>
      </c>
      <c r="Y49" s="11">
        <f>IF('OddsRatio_working_3-way'!W49&gt;=0,IF('OddsRatio_working_3-way'!V49+SQRT('OddsRatio_working_3-way'!W49)&gt;0,0,PI()),ACOS('OddsRatio_working_3-way'!V49/(2*'OddsRatio_working_3-way'!X49)))</f>
        <v>0.44713097308783922</v>
      </c>
      <c r="Z49" s="11">
        <f>'OddsRatio_working_3-way'!X49^(1/3)*COS('OddsRatio_working_3-way'!Y49/3)</f>
        <v>0.52308352547340264</v>
      </c>
      <c r="AA49" s="11">
        <f>'OddsRatio_working_3-way'!X49^(1/3)*COS(('OddsRatio_working_3-way'!Y49+2*PI())/3)</f>
        <v>-0.32956350551142122</v>
      </c>
      <c r="AB49" s="11">
        <f>'OddsRatio_working_3-way'!X49^(1/3)*COS(('OddsRatio_working_3-way'!Y49+4*PI())/3)</f>
        <v>-0.19352001996198162</v>
      </c>
      <c r="AC49" s="11">
        <f>'OddsRatio_working_3-way'!X49^(1/3)*SIN('OddsRatio_working_3-way'!Y49/3)</f>
        <v>7.8544743003464104E-2</v>
      </c>
      <c r="AD49" s="11">
        <f>'OddsRatio_working_3-way'!X49^(1/3)*SIN(('OddsRatio_working_3-way'!Y49+2*PI())/3)</f>
        <v>0.41373124985935927</v>
      </c>
      <c r="AE49" s="11">
        <f>'OddsRatio_working_3-way'!X49^(1/3)*SIN(('OddsRatio_working_3-way'!Y49+4*PI())/3)</f>
        <v>-0.4922759928628232</v>
      </c>
      <c r="AF49" s="11">
        <f>-'OddsRatio_working_3-way'!U49/(3*'OddsRatio_working_3-way'!X49^(1/3))*COS(('OddsRatio_working_3-way'!Y49)/3)</f>
        <v>0.52308352547340264</v>
      </c>
      <c r="AG49" s="11">
        <f>-'OddsRatio_working_3-way'!U49/(3*'OddsRatio_working_3-way'!X49^(1/3))*COS(('OddsRatio_working_3-way'!Y49+2*PI())/3)</f>
        <v>-0.32956350551142122</v>
      </c>
      <c r="AH49" s="11">
        <f>-'OddsRatio_working_3-way'!U49/(3*'OddsRatio_working_3-way'!X49^(1/3))*COS(('OddsRatio_working_3-way'!Y49+4*PI())/3)</f>
        <v>-0.19352001996198162</v>
      </c>
      <c r="AI49" s="11">
        <f>'OddsRatio_working_3-way'!U49/(3*'OddsRatio_working_3-way'!X49^(1/3))*SIN(('OddsRatio_working_3-way'!Y49)/3)</f>
        <v>-7.8544743003464104E-2</v>
      </c>
      <c r="AJ49" s="11">
        <f>'OddsRatio_working_3-way'!U49/(3*'OddsRatio_working_3-way'!X49^(1/3))*SIN(('OddsRatio_working_3-way'!Y49+2*PI())/3)</f>
        <v>-0.41373124985935927</v>
      </c>
      <c r="AK49" s="11">
        <f>'OddsRatio_working_3-way'!U49/(3*'OddsRatio_working_3-way'!X49^(1/3))*SIN(('OddsRatio_working_3-way'!Y49+4*PI())/3)</f>
        <v>0.4922759928628232</v>
      </c>
      <c r="AL49" s="11">
        <f>'OddsRatio_working_3-way'!Z49+'OddsRatio_working_3-way'!AF49</f>
        <v>1.0461670509468053</v>
      </c>
      <c r="AM49" s="11">
        <f>'OddsRatio_working_3-way'!AA49+'OddsRatio_working_3-way'!AG49</f>
        <v>-0.65912701102284244</v>
      </c>
      <c r="AN49" s="11">
        <f>'OddsRatio_working_3-way'!AB49+'OddsRatio_working_3-way'!AH49</f>
        <v>-0.38704003992396324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1.0461670509468053</v>
      </c>
      <c r="AS49" s="11">
        <f>IF(('OddsRatio_working_3-way'!X49=0),IF(Q49&gt;0,-Q49^(1/3),(-Q49)^(1/3)),'OddsRatio_working_3-way'!AM49-'OddsRatio_working_3-way'!R49/3)</f>
        <v>-0.65912701102284244</v>
      </c>
      <c r="AT49" s="11">
        <f>IF(('OddsRatio_working_3-way'!X49=0),IF(Q49&gt;0,-Q49^(1/3),(-Q49)^(1/3)),'OddsRatio_working_3-way'!AN49-'OddsRatio_working_3-way'!R49/3)</f>
        <v>-0.38704003992396324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2.2999999999999998</v>
      </c>
      <c r="B50" s="4">
        <f>IF('True_Odds_Calculator_3-way'!B51="","",'True_Odds_Calculator_3-way'!B51)</f>
        <v>2.95</v>
      </c>
      <c r="C50" s="4">
        <f>IF('True_Odds_Calculator_3-way'!C51="","",'True_Odds_Calculator_3-way'!C51)</f>
        <v>3.94</v>
      </c>
      <c r="D50" s="9">
        <f t="shared" si="13"/>
        <v>0.42446736905083132</v>
      </c>
      <c r="E50" s="9">
        <f t="shared" si="14"/>
        <v>0.32961521352917283</v>
      </c>
      <c r="F50" s="9">
        <f t="shared" si="15"/>
        <v>0.24591741741999565</v>
      </c>
      <c r="G50" s="9">
        <f t="shared" si="16"/>
        <v>1.0429951527544175</v>
      </c>
      <c r="H50" s="9">
        <f t="shared" si="17"/>
        <v>2.3558936985807426</v>
      </c>
      <c r="I50" s="9">
        <f t="shared" si="18"/>
        <v>3.0338405478711143</v>
      </c>
      <c r="J50" s="9">
        <f t="shared" si="19"/>
        <v>4.0664057490979877</v>
      </c>
      <c r="K50" s="11">
        <f t="shared" si="20"/>
        <v>0.43478260869565222</v>
      </c>
      <c r="L50" s="11">
        <f t="shared" si="21"/>
        <v>0.33898305084745761</v>
      </c>
      <c r="M50" s="11">
        <f t="shared" si="22"/>
        <v>0.25380710659898476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-0.27879130210340064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0.23154988796576506</v>
      </c>
      <c r="Q50" s="11">
        <f>2*'OddsRatio_working_3-way'!K50*'OddsRatio_working_3-way'!L50*'OddsRatio_working_3-way'!M50</f>
        <v>7.4814180279730219E-2</v>
      </c>
      <c r="R50" s="11">
        <f t="shared" si="23"/>
        <v>0</v>
      </c>
      <c r="S50" s="11">
        <f t="shared" si="24"/>
        <v>-0.83054918219753404</v>
      </c>
      <c r="T50" s="11">
        <f t="shared" si="25"/>
        <v>-0.26835191670356506</v>
      </c>
      <c r="U50" s="11">
        <f>'OddsRatio_working_3-way'!S50-'OddsRatio_working_3-way'!R50^2/3</f>
        <v>-0.83054918219753404</v>
      </c>
      <c r="V50" s="11">
        <f>'OddsRatio_working_3-way'!S50*'OddsRatio_working_3-way'!R50/3-2*'OddsRatio_working_3-way'!R50^3/27-'OddsRatio_working_3-way'!T50</f>
        <v>0.26835191670356506</v>
      </c>
      <c r="W50" s="11">
        <f>'OddsRatio_working_3-way'!V50^2+4*'OddsRatio_working_3-way'!U50^3/27</f>
        <v>-1.2864692653372048E-2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0.14566866843272197</v>
      </c>
      <c r="Y50" s="11">
        <f>IF('OddsRatio_working_3-way'!W50&gt;=0,IF('OddsRatio_working_3-way'!V50+SQRT('OddsRatio_working_3-way'!W50)&gt;0,0,PI()),ACOS('OddsRatio_working_3-way'!V50/(2*'OddsRatio_working_3-way'!X50)))</f>
        <v>0.39989016299837377</v>
      </c>
      <c r="Z50" s="11">
        <f>'OddsRatio_working_3-way'!X50^(1/3)*COS('OddsRatio_working_3-way'!Y50/3)</f>
        <v>0.52149757637720862</v>
      </c>
      <c r="AA50" s="11">
        <f>'OddsRatio_working_3-way'!X50^(1/3)*COS(('OddsRatio_working_3-way'!Y50+2*PI())/3)</f>
        <v>-0.32130870830006564</v>
      </c>
      <c r="AB50" s="11">
        <f>'OddsRatio_working_3-way'!X50^(1/3)*COS(('OddsRatio_working_3-way'!Y50+4*PI())/3)</f>
        <v>-0.20018886807714306</v>
      </c>
      <c r="AC50" s="11">
        <f>'OddsRatio_working_3-way'!X50^(1/3)*SIN('OddsRatio_working_3-way'!Y50/3)</f>
        <v>6.9928572356908969E-2</v>
      </c>
      <c r="AD50" s="11">
        <f>'OddsRatio_working_3-way'!X50^(1/3)*SIN(('OddsRatio_working_3-way'!Y50+2*PI())/3)</f>
        <v>0.41666586297622382</v>
      </c>
      <c r="AE50" s="11">
        <f>'OddsRatio_working_3-way'!X50^(1/3)*SIN(('OddsRatio_working_3-way'!Y50+4*PI())/3)</f>
        <v>-0.48659443533313262</v>
      </c>
      <c r="AF50" s="11">
        <f>-'OddsRatio_working_3-way'!U50/(3*'OddsRatio_working_3-way'!X50^(1/3))*COS(('OddsRatio_working_3-way'!Y50)/3)</f>
        <v>0.52149757637720873</v>
      </c>
      <c r="AG50" s="11">
        <f>-'OddsRatio_working_3-way'!U50/(3*'OddsRatio_working_3-way'!X50^(1/3))*COS(('OddsRatio_working_3-way'!Y50+2*PI())/3)</f>
        <v>-0.32130870830006575</v>
      </c>
      <c r="AH50" s="11">
        <f>-'OddsRatio_working_3-way'!U50/(3*'OddsRatio_working_3-way'!X50^(1/3))*COS(('OddsRatio_working_3-way'!Y50+4*PI())/3)</f>
        <v>-0.20018886807714312</v>
      </c>
      <c r="AI50" s="11">
        <f>'OddsRatio_working_3-way'!U50/(3*'OddsRatio_working_3-way'!X50^(1/3))*SIN(('OddsRatio_working_3-way'!Y50)/3)</f>
        <v>-6.9928572356908983E-2</v>
      </c>
      <c r="AJ50" s="11">
        <f>'OddsRatio_working_3-way'!U50/(3*'OddsRatio_working_3-way'!X50^(1/3))*SIN(('OddsRatio_working_3-way'!Y50+2*PI())/3)</f>
        <v>-0.41666586297622388</v>
      </c>
      <c r="AK50" s="11">
        <f>'OddsRatio_working_3-way'!U50/(3*'OddsRatio_working_3-way'!X50^(1/3))*SIN(('OddsRatio_working_3-way'!Y50+4*PI())/3)</f>
        <v>0.48659443533313268</v>
      </c>
      <c r="AL50" s="11">
        <f>'OddsRatio_working_3-way'!Z50+'OddsRatio_working_3-way'!AF50</f>
        <v>1.0429951527544175</v>
      </c>
      <c r="AM50" s="11">
        <f>'OddsRatio_working_3-way'!AA50+'OddsRatio_working_3-way'!AG50</f>
        <v>-0.64261741660013139</v>
      </c>
      <c r="AN50" s="11">
        <f>'OddsRatio_working_3-way'!AB50+'OddsRatio_working_3-way'!AH50</f>
        <v>-0.40037773615428618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1.0429951527544175</v>
      </c>
      <c r="AS50" s="11">
        <f>IF(('OddsRatio_working_3-way'!X50=0),IF(Q50&gt;0,-Q50^(1/3),(-Q50)^(1/3)),'OddsRatio_working_3-way'!AM50-'OddsRatio_working_3-way'!R50/3)</f>
        <v>-0.64261741660013139</v>
      </c>
      <c r="AT50" s="11">
        <f>IF(('OddsRatio_working_3-way'!X50=0),IF(Q50&gt;0,-Q50^(1/3),(-Q50)^(1/3)),'OddsRatio_working_3-way'!AN50-'OddsRatio_working_3-way'!R50/3)</f>
        <v>-0.40037773615428618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3.23</v>
      </c>
      <c r="B51" s="4">
        <f>IF('True_Odds_Calculator_3-way'!B52="","",'True_Odds_Calculator_3-way'!B52)</f>
        <v>3.39</v>
      </c>
      <c r="C51" s="4">
        <f>IF('True_Odds_Calculator_3-way'!C52="","",'True_Odds_Calculator_3-way'!C52)</f>
        <v>2.36</v>
      </c>
      <c r="D51" s="9">
        <f t="shared" si="13"/>
        <v>0.30052422270582263</v>
      </c>
      <c r="E51" s="9">
        <f t="shared" si="14"/>
        <v>0.28616268945802054</v>
      </c>
      <c r="F51" s="9">
        <f t="shared" si="15"/>
        <v>0.413313087836157</v>
      </c>
      <c r="G51" s="9">
        <f t="shared" si="16"/>
        <v>1.0437304022310525</v>
      </c>
      <c r="H51" s="9">
        <f t="shared" si="17"/>
        <v>3.3275187969752467</v>
      </c>
      <c r="I51" s="9">
        <f t="shared" si="18"/>
        <v>3.4945156613322155</v>
      </c>
      <c r="J51" s="9">
        <f t="shared" si="19"/>
        <v>2.4194733470342311</v>
      </c>
      <c r="K51" s="11">
        <f t="shared" si="20"/>
        <v>0.30959752321981426</v>
      </c>
      <c r="L51" s="11">
        <f t="shared" si="21"/>
        <v>0.29498525073746312</v>
      </c>
      <c r="M51" s="11">
        <f t="shared" si="22"/>
        <v>0.42372881355932207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-0.28049650149071514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0.23141257797791229</v>
      </c>
      <c r="Q51" s="11">
        <f>2*'OddsRatio_working_3-way'!K51*'OddsRatio_working_3-way'!L51*'OddsRatio_working_3-way'!M51</f>
        <v>7.7395511029402106E-2</v>
      </c>
      <c r="R51" s="11">
        <f t="shared" si="23"/>
        <v>0</v>
      </c>
      <c r="S51" s="11">
        <f t="shared" si="24"/>
        <v>-0.82501056786111959</v>
      </c>
      <c r="T51" s="11">
        <f t="shared" si="25"/>
        <v>-0.27592326684318386</v>
      </c>
      <c r="U51" s="11">
        <f>'OddsRatio_working_3-way'!S51-'OddsRatio_working_3-way'!R51^2/3</f>
        <v>-0.82501056786111959</v>
      </c>
      <c r="V51" s="11">
        <f>'OddsRatio_working_3-way'!S51*'OddsRatio_working_3-way'!R51/3-2*'OddsRatio_working_3-way'!R51^3/27-'OddsRatio_working_3-way'!T51</f>
        <v>0.27592326684318386</v>
      </c>
      <c r="W51" s="11">
        <f>'OddsRatio_working_3-way'!V51^2+4*'OddsRatio_working_3-way'!U51^3/27</f>
        <v>-7.0570476335232307E-3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0.14421398754883147</v>
      </c>
      <c r="Y51" s="11">
        <f>IF('OddsRatio_working_3-way'!W51&gt;=0,IF('OddsRatio_working_3-way'!V51+SQRT('OddsRatio_working_3-way'!W51)&gt;0,0,PI()),ACOS('OddsRatio_working_3-way'!V51/(2*'OddsRatio_working_3-way'!X51)))</f>
        <v>0.29553898041299265</v>
      </c>
      <c r="Z51" s="11">
        <f>'OddsRatio_working_3-way'!X51^(1/3)*COS('OddsRatio_working_3-way'!Y51/3)</f>
        <v>0.52186520111552626</v>
      </c>
      <c r="AA51" s="11">
        <f>'OddsRatio_working_3-way'!X51^(1/3)*COS(('OddsRatio_working_3-way'!Y51+2*PI())/3)</f>
        <v>-0.30559999206172761</v>
      </c>
      <c r="AB51" s="11">
        <f>'OddsRatio_working_3-way'!X51^(1/3)*COS(('OddsRatio_working_3-way'!Y51+4*PI())/3)</f>
        <v>-0.21626520905379878</v>
      </c>
      <c r="AC51" s="11">
        <f>'OddsRatio_working_3-way'!X51^(1/3)*SIN('OddsRatio_working_3-way'!Y51/3)</f>
        <v>5.1577461017624768E-2</v>
      </c>
      <c r="AD51" s="11">
        <f>'OddsRatio_working_3-way'!X51^(1/3)*SIN(('OddsRatio_working_3-way'!Y51+2*PI())/3)</f>
        <v>0.42615979100830859</v>
      </c>
      <c r="AE51" s="11">
        <f>'OddsRatio_working_3-way'!X51^(1/3)*SIN(('OddsRatio_working_3-way'!Y51+4*PI())/3)</f>
        <v>-0.47773725202593309</v>
      </c>
      <c r="AF51" s="11">
        <f>-'OddsRatio_working_3-way'!U51/(3*'OddsRatio_working_3-way'!X51^(1/3))*COS(('OddsRatio_working_3-way'!Y51)/3)</f>
        <v>0.52186520111552614</v>
      </c>
      <c r="AG51" s="11">
        <f>-'OddsRatio_working_3-way'!U51/(3*'OddsRatio_working_3-way'!X51^(1/3))*COS(('OddsRatio_working_3-way'!Y51+2*PI())/3)</f>
        <v>-0.3055999920617275</v>
      </c>
      <c r="AH51" s="11">
        <f>-'OddsRatio_working_3-way'!U51/(3*'OddsRatio_working_3-way'!X51^(1/3))*COS(('OddsRatio_working_3-way'!Y51+4*PI())/3)</f>
        <v>-0.21626520905379873</v>
      </c>
      <c r="AI51" s="11">
        <f>'OddsRatio_working_3-way'!U51/(3*'OddsRatio_working_3-way'!X51^(1/3))*SIN(('OddsRatio_working_3-way'!Y51)/3)</f>
        <v>-5.1577461017624754E-2</v>
      </c>
      <c r="AJ51" s="11">
        <f>'OddsRatio_working_3-way'!U51/(3*'OddsRatio_working_3-way'!X51^(1/3))*SIN(('OddsRatio_working_3-way'!Y51+2*PI())/3)</f>
        <v>-0.42615979100830848</v>
      </c>
      <c r="AK51" s="11">
        <f>'OddsRatio_working_3-way'!U51/(3*'OddsRatio_working_3-way'!X51^(1/3))*SIN(('OddsRatio_working_3-way'!Y51+4*PI())/3)</f>
        <v>0.47773725202593303</v>
      </c>
      <c r="AL51" s="11">
        <f>'OddsRatio_working_3-way'!Z51+'OddsRatio_working_3-way'!AF51</f>
        <v>1.0437304022310525</v>
      </c>
      <c r="AM51" s="11">
        <f>'OddsRatio_working_3-way'!AA51+'OddsRatio_working_3-way'!AG51</f>
        <v>-0.61119998412345511</v>
      </c>
      <c r="AN51" s="11">
        <f>'OddsRatio_working_3-way'!AB51+'OddsRatio_working_3-way'!AH51</f>
        <v>-0.43253041810759751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1.0437304022310525</v>
      </c>
      <c r="AS51" s="11">
        <f>IF(('OddsRatio_working_3-way'!X51=0),IF(Q51&gt;0,-Q51^(1/3),(-Q51)^(1/3)),'OddsRatio_working_3-way'!AM51-'OddsRatio_working_3-way'!R51/3)</f>
        <v>-0.61119998412345511</v>
      </c>
      <c r="AT51" s="11">
        <f>IF(('OddsRatio_working_3-way'!X51=0),IF(Q51&gt;0,-Q51^(1/3),(-Q51)^(1/3)),'OddsRatio_working_3-way'!AN51-'OddsRatio_working_3-way'!R51/3)</f>
        <v>-0.43253041810759751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3.33</v>
      </c>
      <c r="D52" s="9">
        <f t="shared" si="13"/>
        <v>0.38989364495690565</v>
      </c>
      <c r="E52" s="9">
        <f t="shared" si="14"/>
        <v>0.31861717779152127</v>
      </c>
      <c r="F52" s="9">
        <f t="shared" si="15"/>
        <v>0.29148917725157336</v>
      </c>
      <c r="G52" s="9">
        <f t="shared" si="16"/>
        <v>1.0432013326959608</v>
      </c>
      <c r="H52" s="9">
        <f t="shared" si="17"/>
        <v>2.5648019990439406</v>
      </c>
      <c r="I52" s="9">
        <f t="shared" si="18"/>
        <v>3.1385627320267195</v>
      </c>
      <c r="J52" s="9">
        <f t="shared" si="19"/>
        <v>3.4306591051815882</v>
      </c>
      <c r="K52" s="11">
        <f t="shared" si="20"/>
        <v>0.4</v>
      </c>
      <c r="L52" s="11">
        <f t="shared" si="21"/>
        <v>0.32786885245901642</v>
      </c>
      <c r="M52" s="11">
        <f t="shared" si="22"/>
        <v>0.3003003003003003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-0.28217397725594451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0.23157583813321514</v>
      </c>
      <c r="Q52" s="11">
        <f>2*'OddsRatio_working_3-way'!K52*'OddsRatio_working_3-way'!L52*'OddsRatio_working_3-way'!M52</f>
        <v>7.8767291882045981E-2</v>
      </c>
      <c r="R52" s="11">
        <f t="shared" si="23"/>
        <v>0</v>
      </c>
      <c r="S52" s="11">
        <f t="shared" si="24"/>
        <v>-0.82068460169580215</v>
      </c>
      <c r="T52" s="11">
        <f t="shared" si="25"/>
        <v>-0.27914442234551096</v>
      </c>
      <c r="U52" s="11">
        <f>'OddsRatio_working_3-way'!S52-'OddsRatio_working_3-way'!R52^2/3</f>
        <v>-0.82068460169580215</v>
      </c>
      <c r="V52" s="11">
        <f>'OddsRatio_working_3-way'!S52*'OddsRatio_working_3-way'!R52/3-2*'OddsRatio_working_3-way'!R52^3/27-'OddsRatio_working_3-way'!T52</f>
        <v>0.27914442234551096</v>
      </c>
      <c r="W52" s="11">
        <f>'OddsRatio_working_3-way'!V52^2+4*'OddsRatio_working_3-way'!U52^3/27</f>
        <v>-3.9672998901549017E-3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0.14308119060236735</v>
      </c>
      <c r="Y52" s="11">
        <f>IF('OddsRatio_working_3-way'!W52&gt;=0,IF('OddsRatio_working_3-way'!V52+SQRT('OddsRatio_working_3-way'!W52)&gt;0,0,PI()),ACOS('OddsRatio_working_3-way'!V52/(2*'OddsRatio_working_3-way'!X52)))</f>
        <v>0.22192474091278402</v>
      </c>
      <c r="Z52" s="11">
        <f>'OddsRatio_working_3-way'!X52^(1/3)*COS('OddsRatio_working_3-way'!Y52/3)</f>
        <v>0.52160066634798052</v>
      </c>
      <c r="AA52" s="11">
        <f>'OddsRatio_working_3-way'!X52^(1/3)*COS(('OddsRatio_working_3-way'!Y52+2*PI())/3)</f>
        <v>-0.29427732636271053</v>
      </c>
      <c r="AB52" s="11">
        <f>'OddsRatio_working_3-way'!X52^(1/3)*COS(('OddsRatio_working_3-way'!Y52+4*PI())/3)</f>
        <v>-0.22732333998527007</v>
      </c>
      <c r="AC52" s="11">
        <f>'OddsRatio_working_3-way'!X52^(1/3)*SIN('OddsRatio_working_3-way'!Y52/3)</f>
        <v>3.8655902058333969E-2</v>
      </c>
      <c r="AD52" s="11">
        <f>'OddsRatio_working_3-way'!X52^(1/3)*SIN(('OddsRatio_working_3-way'!Y52+2*PI())/3)</f>
        <v>0.43239147665907512</v>
      </c>
      <c r="AE52" s="11">
        <f>'OddsRatio_working_3-way'!X52^(1/3)*SIN(('OddsRatio_working_3-way'!Y52+4*PI())/3)</f>
        <v>-0.47104737871740893</v>
      </c>
      <c r="AF52" s="11">
        <f>-'OddsRatio_working_3-way'!U52/(3*'OddsRatio_working_3-way'!X52^(1/3))*COS(('OddsRatio_working_3-way'!Y52)/3)</f>
        <v>0.52160066634798041</v>
      </c>
      <c r="AG52" s="11">
        <f>-'OddsRatio_working_3-way'!U52/(3*'OddsRatio_working_3-way'!X52^(1/3))*COS(('OddsRatio_working_3-way'!Y52+2*PI())/3)</f>
        <v>-0.29427732636271048</v>
      </c>
      <c r="AH52" s="11">
        <f>-'OddsRatio_working_3-way'!U52/(3*'OddsRatio_working_3-way'!X52^(1/3))*COS(('OddsRatio_working_3-way'!Y52+4*PI())/3)</f>
        <v>-0.22732333998527002</v>
      </c>
      <c r="AI52" s="11">
        <f>'OddsRatio_working_3-way'!U52/(3*'OddsRatio_working_3-way'!X52^(1/3))*SIN(('OddsRatio_working_3-way'!Y52)/3)</f>
        <v>-3.8655902058333962E-2</v>
      </c>
      <c r="AJ52" s="11">
        <f>'OddsRatio_working_3-way'!U52/(3*'OddsRatio_working_3-way'!X52^(1/3))*SIN(('OddsRatio_working_3-way'!Y52+2*PI())/3)</f>
        <v>-0.43239147665907501</v>
      </c>
      <c r="AK52" s="11">
        <f>'OddsRatio_working_3-way'!U52/(3*'OddsRatio_working_3-way'!X52^(1/3))*SIN(('OddsRatio_working_3-way'!Y52+4*PI())/3)</f>
        <v>0.47104737871740882</v>
      </c>
      <c r="AL52" s="11">
        <f>'OddsRatio_working_3-way'!Z52+'OddsRatio_working_3-way'!AF52</f>
        <v>1.0432013326959608</v>
      </c>
      <c r="AM52" s="11">
        <f>'OddsRatio_working_3-way'!AA52+'OddsRatio_working_3-way'!AG52</f>
        <v>-0.58855465272542107</v>
      </c>
      <c r="AN52" s="11">
        <f>'OddsRatio_working_3-way'!AB52+'OddsRatio_working_3-way'!AH52</f>
        <v>-0.45464667997054009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1.0432013326959608</v>
      </c>
      <c r="AS52" s="11">
        <f>IF(('OddsRatio_working_3-way'!X52=0),IF(Q52&gt;0,-Q52^(1/3),(-Q52)^(1/3)),'OddsRatio_working_3-way'!AM52-'OddsRatio_working_3-way'!R52/3)</f>
        <v>-0.58855465272542107</v>
      </c>
      <c r="AT52" s="11">
        <f>IF(('OddsRatio_working_3-way'!X52=0),IF(Q52&gt;0,-Q52^(1/3),(-Q52)^(1/3)),'OddsRatio_working_3-way'!AN52-'OddsRatio_working_3-way'!R52/3)</f>
        <v>-0.45464667997054009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2.73</v>
      </c>
      <c r="B53" s="4">
        <f>IF('True_Odds_Calculator_3-way'!B54="","",'True_Odds_Calculator_3-way'!B54)</f>
        <v>3.03</v>
      </c>
      <c r="C53" s="4">
        <f>IF('True_Odds_Calculator_3-way'!C54="","",'True_Odds_Calculator_3-way'!C54)</f>
        <v>3.03</v>
      </c>
      <c r="D53" s="9">
        <f t="shared" si="13"/>
        <v>0.35721606119386123</v>
      </c>
      <c r="E53" s="9">
        <f t="shared" si="14"/>
        <v>0.32139196940306936</v>
      </c>
      <c r="F53" s="9">
        <f t="shared" si="15"/>
        <v>0.32139196940306936</v>
      </c>
      <c r="G53" s="9">
        <f t="shared" si="16"/>
        <v>1.0401307502041179</v>
      </c>
      <c r="H53" s="9">
        <f t="shared" si="17"/>
        <v>2.7994261978531245</v>
      </c>
      <c r="I53" s="9">
        <f t="shared" si="18"/>
        <v>3.1114654229143595</v>
      </c>
      <c r="J53" s="9">
        <f t="shared" si="19"/>
        <v>3.1114654229143595</v>
      </c>
      <c r="K53" s="11">
        <f t="shared" si="20"/>
        <v>0.36630036630036628</v>
      </c>
      <c r="L53" s="11">
        <f t="shared" si="21"/>
        <v>0.33003300330033003</v>
      </c>
      <c r="M53" s="11">
        <f t="shared" si="22"/>
        <v>0.33003300330033003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-0.28443974125770033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0.23100993594082508</v>
      </c>
      <c r="Q53" s="11">
        <f>2*'OddsRatio_working_3-way'!K53*'OddsRatio_working_3-way'!L53*'OddsRatio_working_3-way'!M53</f>
        <v>7.9796178217901581E-2</v>
      </c>
      <c r="R53" s="11">
        <f t="shared" si="23"/>
        <v>0</v>
      </c>
      <c r="S53" s="11">
        <f t="shared" si="24"/>
        <v>-0.81215773477845965</v>
      </c>
      <c r="T53" s="11">
        <f t="shared" si="25"/>
        <v>-0.2805380776436821</v>
      </c>
      <c r="U53" s="11">
        <f>'OddsRatio_working_3-way'!S53-'OddsRatio_working_3-way'!R53^2/3</f>
        <v>-0.81215773477845965</v>
      </c>
      <c r="V53" s="11">
        <f>'OddsRatio_working_3-way'!S53*'OddsRatio_working_3-way'!R53/3-2*'OddsRatio_working_3-way'!R53^3/27-'OddsRatio_working_3-way'!T53</f>
        <v>0.2805380776436821</v>
      </c>
      <c r="W53" s="11">
        <f>'OddsRatio_working_3-way'!V53^2+4*'OddsRatio_working_3-way'!U53^3/27</f>
        <v>-6.6126003666067135E-4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0.14085708452601281</v>
      </c>
      <c r="Y53" s="11">
        <f>IF('OddsRatio_working_3-way'!W53&gt;=0,IF('OddsRatio_working_3-way'!V53+SQRT('OddsRatio_working_3-way'!W53)&gt;0,0,PI()),ACOS('OddsRatio_working_3-way'!V53/(2*'OddsRatio_working_3-way'!X53)))</f>
        <v>9.1407619062349621E-2</v>
      </c>
      <c r="Z53" s="11">
        <f>'OddsRatio_working_3-way'!X53^(1/3)*COS('OddsRatio_working_3-way'!Y53/3)</f>
        <v>0.52006537510205886</v>
      </c>
      <c r="AA53" s="11">
        <f>'OddsRatio_working_3-way'!X53^(1/3)*COS(('OddsRatio_working_3-way'!Y53+2*PI())/3)</f>
        <v>-0.27375995638284661</v>
      </c>
      <c r="AB53" s="11">
        <f>'OddsRatio_working_3-way'!X53^(1/3)*COS(('OddsRatio_working_3-way'!Y53+4*PI())/3)</f>
        <v>-0.24630541871921235</v>
      </c>
      <c r="AC53" s="11">
        <f>'OddsRatio_working_3-way'!X53^(1/3)*SIN('OddsRatio_working_3-way'!Y53/3)</f>
        <v>1.585088471057591E-2</v>
      </c>
      <c r="AD53" s="11">
        <f>'OddsRatio_working_3-way'!X53^(1/3)*SIN(('OddsRatio_working_3-way'!Y53+2*PI())/3)</f>
        <v>0.44246438411177808</v>
      </c>
      <c r="AE53" s="11">
        <f>'OddsRatio_working_3-way'!X53^(1/3)*SIN(('OddsRatio_working_3-way'!Y53+4*PI())/3)</f>
        <v>-0.45831526882235402</v>
      </c>
      <c r="AF53" s="11">
        <f>-'OddsRatio_working_3-way'!U53/(3*'OddsRatio_working_3-way'!X53^(1/3))*COS(('OddsRatio_working_3-way'!Y53)/3)</f>
        <v>0.52006537510205897</v>
      </c>
      <c r="AG53" s="11">
        <f>-'OddsRatio_working_3-way'!U53/(3*'OddsRatio_working_3-way'!X53^(1/3))*COS(('OddsRatio_working_3-way'!Y53+2*PI())/3)</f>
        <v>-0.27375995638284667</v>
      </c>
      <c r="AH53" s="11">
        <f>-'OddsRatio_working_3-way'!U53/(3*'OddsRatio_working_3-way'!X53^(1/3))*COS(('OddsRatio_working_3-way'!Y53+4*PI())/3)</f>
        <v>-0.24630541871921238</v>
      </c>
      <c r="AI53" s="11">
        <f>'OddsRatio_working_3-way'!U53/(3*'OddsRatio_working_3-way'!X53^(1/3))*SIN(('OddsRatio_working_3-way'!Y53)/3)</f>
        <v>-1.5850884710575913E-2</v>
      </c>
      <c r="AJ53" s="11">
        <f>'OddsRatio_working_3-way'!U53/(3*'OddsRatio_working_3-way'!X53^(1/3))*SIN(('OddsRatio_working_3-way'!Y53+2*PI())/3)</f>
        <v>-0.44246438411177819</v>
      </c>
      <c r="AK53" s="11">
        <f>'OddsRatio_working_3-way'!U53/(3*'OddsRatio_working_3-way'!X53^(1/3))*SIN(('OddsRatio_working_3-way'!Y53+4*PI())/3)</f>
        <v>0.45831526882235413</v>
      </c>
      <c r="AL53" s="11">
        <f>'OddsRatio_working_3-way'!Z53+'OddsRatio_working_3-way'!AF53</f>
        <v>1.0401307502041179</v>
      </c>
      <c r="AM53" s="11">
        <f>'OddsRatio_working_3-way'!AA53+'OddsRatio_working_3-way'!AG53</f>
        <v>-0.54751991276569334</v>
      </c>
      <c r="AN53" s="11">
        <f>'OddsRatio_working_3-way'!AB53+'OddsRatio_working_3-way'!AH53</f>
        <v>-0.49261083743842471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1.0401307502041179</v>
      </c>
      <c r="AS53" s="11">
        <f>IF(('OddsRatio_working_3-way'!X53=0),IF(Q53&gt;0,-Q53^(1/3),(-Q53)^(1/3)),'OddsRatio_working_3-way'!AM53-'OddsRatio_working_3-way'!R53/3)</f>
        <v>-0.54751991276569334</v>
      </c>
      <c r="AT53" s="11">
        <f>IF(('OddsRatio_working_3-way'!X53=0),IF(Q53&gt;0,-Q53^(1/3),(-Q53)^(1/3)),'OddsRatio_working_3-way'!AN53-'OddsRatio_working_3-way'!R53/3)</f>
        <v>-0.49261083743842471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1.71</v>
      </c>
      <c r="B54" s="4">
        <f>IF('True_Odds_Calculator_3-way'!B55="","",'True_Odds_Calculator_3-way'!B55)</f>
        <v>3.62</v>
      </c>
      <c r="C54" s="4">
        <f>IF('True_Odds_Calculator_3-way'!C55="","",'True_Odds_Calculator_3-way'!C55)</f>
        <v>5.88</v>
      </c>
      <c r="D54" s="9">
        <f t="shared" si="13"/>
        <v>0.57171742196543085</v>
      </c>
      <c r="E54" s="9">
        <f t="shared" si="14"/>
        <v>0.26565060856716327</v>
      </c>
      <c r="F54" s="9">
        <f t="shared" si="15"/>
        <v>0.16263196946740599</v>
      </c>
      <c r="G54" s="9">
        <f t="shared" si="16"/>
        <v>1.0550927354400472</v>
      </c>
      <c r="H54" s="9">
        <f t="shared" si="17"/>
        <v>1.7491158421624335</v>
      </c>
      <c r="I54" s="9">
        <f t="shared" si="18"/>
        <v>3.7643429668529231</v>
      </c>
      <c r="J54" s="9">
        <f t="shared" si="19"/>
        <v>6.1488525489474304</v>
      </c>
      <c r="K54" s="11">
        <f t="shared" si="20"/>
        <v>0.58479532163742687</v>
      </c>
      <c r="L54" s="11">
        <f t="shared" si="21"/>
        <v>0.27624309392265195</v>
      </c>
      <c r="M54" s="11">
        <f t="shared" si="22"/>
        <v>0.17006802721088435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-0.24940057765214585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0.22555951397392013</v>
      </c>
      <c r="Q54" s="11">
        <f>2*'OddsRatio_working_3-way'!K54*'OddsRatio_working_3-way'!L54*'OddsRatio_working_3-way'!M54</f>
        <v>5.4947506449188832E-2</v>
      </c>
      <c r="R54" s="11">
        <f t="shared" si="23"/>
        <v>0</v>
      </c>
      <c r="S54" s="11">
        <f t="shared" si="24"/>
        <v>-0.90440654186664193</v>
      </c>
      <c r="T54" s="11">
        <f t="shared" si="25"/>
        <v>-0.22031828060088723</v>
      </c>
      <c r="U54" s="11">
        <f>'OddsRatio_working_3-way'!S54-'OddsRatio_working_3-way'!R54^2/3</f>
        <v>-0.90440654186664193</v>
      </c>
      <c r="V54" s="11">
        <f>'OddsRatio_working_3-way'!S54*'OddsRatio_working_3-way'!R54/3-2*'OddsRatio_working_3-way'!R54^3/27-'OddsRatio_working_3-way'!T54</f>
        <v>0.22031828060088723</v>
      </c>
      <c r="W54" s="11">
        <f>'OddsRatio_working_3-way'!V54^2+4*'OddsRatio_working_3-way'!U54^3/27</f>
        <v>-6.1053990025773504E-2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0.16552502438657485</v>
      </c>
      <c r="Y54" s="11">
        <f>IF('OddsRatio_working_3-way'!W54&gt;=0,IF('OddsRatio_working_3-way'!V54+SQRT('OddsRatio_working_3-way'!W54)&gt;0,0,PI()),ACOS('OddsRatio_working_3-way'!V54/(2*'OddsRatio_working_3-way'!X54)))</f>
        <v>0.84261472157901396</v>
      </c>
      <c r="Z54" s="11">
        <f>'OddsRatio_working_3-way'!X54^(1/3)*COS('OddsRatio_working_3-way'!Y54/3)</f>
        <v>0.52754636772002372</v>
      </c>
      <c r="AA54" s="11">
        <f>'OddsRatio_working_3-way'!X54^(1/3)*COS(('OddsRatio_working_3-way'!Y54+2*PI())/3)</f>
        <v>-0.39557894206395994</v>
      </c>
      <c r="AB54" s="11">
        <f>'OddsRatio_working_3-way'!X54^(1/3)*COS(('OddsRatio_working_3-way'!Y54+4*PI())/3)</f>
        <v>-0.1319674256560634</v>
      </c>
      <c r="AC54" s="11">
        <f>'OddsRatio_working_3-way'!X54^(1/3)*SIN('OddsRatio_working_3-way'!Y54/3)</f>
        <v>0.15219617995958451</v>
      </c>
      <c r="AD54" s="11">
        <f>'OddsRatio_working_3-way'!X54^(1/3)*SIN(('OddsRatio_working_3-way'!Y54+2*PI())/3)</f>
        <v>0.3807704661399553</v>
      </c>
      <c r="AE54" s="11">
        <f>'OddsRatio_working_3-way'!X54^(1/3)*SIN(('OddsRatio_working_3-way'!Y54+4*PI())/3)</f>
        <v>-0.53296664609953981</v>
      </c>
      <c r="AF54" s="11">
        <f>-'OddsRatio_working_3-way'!U54/(3*'OddsRatio_working_3-way'!X54^(1/3))*COS(('OddsRatio_working_3-way'!Y54)/3)</f>
        <v>0.52754636772002361</v>
      </c>
      <c r="AG54" s="11">
        <f>-'OddsRatio_working_3-way'!U54/(3*'OddsRatio_working_3-way'!X54^(1/3))*COS(('OddsRatio_working_3-way'!Y54+2*PI())/3)</f>
        <v>-0.39557894206395988</v>
      </c>
      <c r="AH54" s="11">
        <f>-'OddsRatio_working_3-way'!U54/(3*'OddsRatio_working_3-way'!X54^(1/3))*COS(('OddsRatio_working_3-way'!Y54+4*PI())/3)</f>
        <v>-0.13196742565606337</v>
      </c>
      <c r="AI54" s="11">
        <f>'OddsRatio_working_3-way'!U54/(3*'OddsRatio_working_3-way'!X54^(1/3))*SIN(('OddsRatio_working_3-way'!Y54)/3)</f>
        <v>-0.15219617995958448</v>
      </c>
      <c r="AJ54" s="11">
        <f>'OddsRatio_working_3-way'!U54/(3*'OddsRatio_working_3-way'!X54^(1/3))*SIN(('OddsRatio_working_3-way'!Y54+2*PI())/3)</f>
        <v>-0.38077046613995524</v>
      </c>
      <c r="AK54" s="11">
        <f>'OddsRatio_working_3-way'!U54/(3*'OddsRatio_working_3-way'!X54^(1/3))*SIN(('OddsRatio_working_3-way'!Y54+4*PI())/3)</f>
        <v>0.5329666460995397</v>
      </c>
      <c r="AL54" s="11">
        <f>'OddsRatio_working_3-way'!Z54+'OddsRatio_working_3-way'!AF54</f>
        <v>1.0550927354400472</v>
      </c>
      <c r="AM54" s="11">
        <f>'OddsRatio_working_3-way'!AA54+'OddsRatio_working_3-way'!AG54</f>
        <v>-0.79115788412791987</v>
      </c>
      <c r="AN54" s="11">
        <f>'OddsRatio_working_3-way'!AB54+'OddsRatio_working_3-way'!AH54</f>
        <v>-0.26393485131212679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1.0550927354400472</v>
      </c>
      <c r="AS54" s="11">
        <f>IF(('OddsRatio_working_3-way'!X54=0),IF(Q54&gt;0,-Q54^(1/3),(-Q54)^(1/3)),'OddsRatio_working_3-way'!AM54-'OddsRatio_working_3-way'!R54/3)</f>
        <v>-0.79115788412791987</v>
      </c>
      <c r="AT54" s="11">
        <f>IF(('OddsRatio_working_3-way'!X54=0),IF(Q54&gt;0,-Q54^(1/3),(-Q54)^(1/3)),'OddsRatio_working_3-way'!AN54-'OddsRatio_working_3-way'!R54/3)</f>
        <v>-0.26393485131212679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1.93</v>
      </c>
      <c r="B55" s="4">
        <f>IF('True_Odds_Calculator_3-way'!B56="","",'True_Odds_Calculator_3-way'!B56)</f>
        <v>3.31</v>
      </c>
      <c r="C55" s="4">
        <f>IF('True_Odds_Calculator_3-way'!C56="","",'True_Odds_Calculator_3-way'!C56)</f>
        <v>4.76</v>
      </c>
      <c r="D55" s="9">
        <f t="shared" si="13"/>
        <v>0.50595500663438919</v>
      </c>
      <c r="E55" s="9">
        <f t="shared" si="14"/>
        <v>0.29193658301751496</v>
      </c>
      <c r="F55" s="9">
        <f t="shared" si="15"/>
        <v>0.20210841034809593</v>
      </c>
      <c r="G55" s="9">
        <f t="shared" si="16"/>
        <v>1.049957345408429</v>
      </c>
      <c r="H55" s="9">
        <f t="shared" si="17"/>
        <v>1.9764603312298386</v>
      </c>
      <c r="I55" s="9">
        <f t="shared" si="18"/>
        <v>3.4254014678934714</v>
      </c>
      <c r="J55" s="9">
        <f t="shared" si="19"/>
        <v>4.947839618735693</v>
      </c>
      <c r="K55" s="11">
        <f t="shared" si="20"/>
        <v>0.5181347150259068</v>
      </c>
      <c r="L55" s="11">
        <f t="shared" si="21"/>
        <v>0.30211480362537763</v>
      </c>
      <c r="M55" s="11">
        <f t="shared" si="22"/>
        <v>0.21008403361344538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-0.26563819335163275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0.23020024659050414</v>
      </c>
      <c r="Q55" s="11">
        <f>2*'OddsRatio_working_3-way'!K55*'OddsRatio_working_3-way'!L55*'OddsRatio_working_3-way'!M55</f>
        <v>6.5771499025858327E-2</v>
      </c>
      <c r="R55" s="11">
        <f t="shared" si="23"/>
        <v>0</v>
      </c>
      <c r="S55" s="11">
        <f t="shared" si="24"/>
        <v>-0.86659317956503945</v>
      </c>
      <c r="T55" s="11">
        <f t="shared" si="25"/>
        <v>-0.24759805130429699</v>
      </c>
      <c r="U55" s="11">
        <f>'OddsRatio_working_3-way'!S55-'OddsRatio_working_3-way'!R55^2/3</f>
        <v>-0.86659317956503945</v>
      </c>
      <c r="V55" s="11">
        <f>'OddsRatio_working_3-way'!S55*'OddsRatio_working_3-way'!R55/3-2*'OddsRatio_working_3-way'!R55^3/27-'OddsRatio_working_3-way'!T55</f>
        <v>0.24759805130429699</v>
      </c>
      <c r="W55" s="11">
        <f>'OddsRatio_working_3-way'!V55^2+4*'OddsRatio_working_3-way'!U55^3/27</f>
        <v>-3.5109632555917696E-2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0.15525336354295435</v>
      </c>
      <c r="Y55" s="11">
        <f>IF('OddsRatio_working_3-way'!W55&gt;=0,IF('OddsRatio_working_3-way'!V55+SQRT('OddsRatio_working_3-way'!W55)&gt;0,0,PI()),ACOS('OddsRatio_working_3-way'!V55/(2*'OddsRatio_working_3-way'!X55)))</f>
        <v>0.64782207751362098</v>
      </c>
      <c r="Z55" s="11">
        <f>'OddsRatio_working_3-way'!X55^(1/3)*COS('OddsRatio_working_3-way'!Y55/3)</f>
        <v>0.5249786727042145</v>
      </c>
      <c r="AA55" s="11">
        <f>'OddsRatio_working_3-way'!X55^(1/3)*COS(('OddsRatio_working_3-way'!Y55+2*PI())/3)</f>
        <v>-0.36222067443372935</v>
      </c>
      <c r="AB55" s="11">
        <f>'OddsRatio_working_3-way'!X55^(1/3)*COS(('OddsRatio_working_3-way'!Y55+4*PI())/3)</f>
        <v>-0.16275799827048523</v>
      </c>
      <c r="AC55" s="11">
        <f>'OddsRatio_working_3-way'!X55^(1/3)*SIN('OddsRatio_working_3-way'!Y55/3)</f>
        <v>0.11515982977613219</v>
      </c>
      <c r="AD55" s="11">
        <f>'OddsRatio_working_3-way'!X55^(1/3)*SIN(('OddsRatio_working_3-way'!Y55+2*PI())/3)</f>
        <v>0.39706495211881987</v>
      </c>
      <c r="AE55" s="11">
        <f>'OddsRatio_working_3-way'!X55^(1/3)*SIN(('OddsRatio_working_3-way'!Y55+4*PI())/3)</f>
        <v>-0.51222478189495213</v>
      </c>
      <c r="AF55" s="11">
        <f>-'OddsRatio_working_3-way'!U55/(3*'OddsRatio_working_3-way'!X55^(1/3))*COS(('OddsRatio_working_3-way'!Y55)/3)</f>
        <v>0.52497867270421439</v>
      </c>
      <c r="AG55" s="11">
        <f>-'OddsRatio_working_3-way'!U55/(3*'OddsRatio_working_3-way'!X55^(1/3))*COS(('OddsRatio_working_3-way'!Y55+2*PI())/3)</f>
        <v>-0.36222067443372929</v>
      </c>
      <c r="AH55" s="11">
        <f>-'OddsRatio_working_3-way'!U55/(3*'OddsRatio_working_3-way'!X55^(1/3))*COS(('OddsRatio_working_3-way'!Y55+4*PI())/3)</f>
        <v>-0.1627579982704852</v>
      </c>
      <c r="AI55" s="11">
        <f>'OddsRatio_working_3-way'!U55/(3*'OddsRatio_working_3-way'!X55^(1/3))*SIN(('OddsRatio_working_3-way'!Y55)/3)</f>
        <v>-0.11515982977613218</v>
      </c>
      <c r="AJ55" s="11">
        <f>'OddsRatio_working_3-way'!U55/(3*'OddsRatio_working_3-way'!X55^(1/3))*SIN(('OddsRatio_working_3-way'!Y55+2*PI())/3)</f>
        <v>-0.39706495211881981</v>
      </c>
      <c r="AK55" s="11">
        <f>'OddsRatio_working_3-way'!U55/(3*'OddsRatio_working_3-way'!X55^(1/3))*SIN(('OddsRatio_working_3-way'!Y55+4*PI())/3)</f>
        <v>0.51222478189495202</v>
      </c>
      <c r="AL55" s="11">
        <f>'OddsRatio_working_3-way'!Z55+'OddsRatio_working_3-way'!AF55</f>
        <v>1.049957345408429</v>
      </c>
      <c r="AM55" s="11">
        <f>'OddsRatio_working_3-way'!AA55+'OddsRatio_working_3-way'!AG55</f>
        <v>-0.72444134886745859</v>
      </c>
      <c r="AN55" s="11">
        <f>'OddsRatio_working_3-way'!AB55+'OddsRatio_working_3-way'!AH55</f>
        <v>-0.32551599654097041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1.049957345408429</v>
      </c>
      <c r="AS55" s="11">
        <f>IF(('OddsRatio_working_3-way'!X55=0),IF(Q55&gt;0,-Q55^(1/3),(-Q55)^(1/3)),'OddsRatio_working_3-way'!AM55-'OddsRatio_working_3-way'!R55/3)</f>
        <v>-0.72444134886745859</v>
      </c>
      <c r="AT55" s="11">
        <f>IF(('OddsRatio_working_3-way'!X55=0),IF(Q55&gt;0,-Q55^(1/3),(-Q55)^(1/3)),'OddsRatio_working_3-way'!AN55-'OddsRatio_working_3-way'!R55/3)</f>
        <v>-0.32551599654097041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1.91</v>
      </c>
      <c r="B56" s="4">
        <f>IF('True_Odds_Calculator_3-way'!B57="","",'True_Odds_Calculator_3-way'!B57)</f>
        <v>3.4</v>
      </c>
      <c r="C56" s="4">
        <f>IF('True_Odds_Calculator_3-way'!C57="","",'True_Odds_Calculator_3-way'!C57)</f>
        <v>4.72</v>
      </c>
      <c r="D56" s="9">
        <f t="shared" si="13"/>
        <v>0.51166181771645636</v>
      </c>
      <c r="E56" s="9">
        <f t="shared" si="14"/>
        <v>0.2843218497907693</v>
      </c>
      <c r="F56" s="9">
        <f t="shared" si="15"/>
        <v>0.20401633249277426</v>
      </c>
      <c r="G56" s="9">
        <f t="shared" si="16"/>
        <v>1.0488086985692064</v>
      </c>
      <c r="H56" s="9">
        <f t="shared" si="17"/>
        <v>1.9544159156979781</v>
      </c>
      <c r="I56" s="9">
        <f t="shared" si="18"/>
        <v>3.5171408765660952</v>
      </c>
      <c r="J56" s="9">
        <f t="shared" si="19"/>
        <v>4.9015683586774479</v>
      </c>
      <c r="K56" s="11">
        <f t="shared" si="20"/>
        <v>0.52356020942408377</v>
      </c>
      <c r="L56" s="11">
        <f t="shared" si="21"/>
        <v>0.29411764705882354</v>
      </c>
      <c r="M56" s="11">
        <f t="shared" si="22"/>
        <v>0.21186440677966104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-0.26505822845599325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0.22935121337558004</v>
      </c>
      <c r="Q56" s="11">
        <f>2*'OddsRatio_working_3-way'!K56*'OddsRatio_working_3-way'!L56*'OddsRatio_working_3-way'!M56</f>
        <v>6.524927834298154E-2</v>
      </c>
      <c r="R56" s="11">
        <f t="shared" si="23"/>
        <v>0</v>
      </c>
      <c r="S56" s="11">
        <f t="shared" si="24"/>
        <v>-0.86528614754421207</v>
      </c>
      <c r="T56" s="11">
        <f t="shared" si="25"/>
        <v>-0.24616960100831076</v>
      </c>
      <c r="U56" s="11">
        <f>'OddsRatio_working_3-way'!S56-'OddsRatio_working_3-way'!R56^2/3</f>
        <v>-0.86528614754421207</v>
      </c>
      <c r="V56" s="11">
        <f>'OddsRatio_working_3-way'!S56*'OddsRatio_working_3-way'!R56/3-2*'OddsRatio_working_3-way'!R56^3/27-'OddsRatio_working_3-way'!T56</f>
        <v>0.24616960100831076</v>
      </c>
      <c r="W56" s="11">
        <f>'OddsRatio_working_3-way'!V56^2+4*'OddsRatio_working_3-way'!U56^3/27</f>
        <v>-3.5379363945618914E-2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0.15490225660574625</v>
      </c>
      <c r="Y56" s="11">
        <f>IF('OddsRatio_working_3-way'!W56&gt;=0,IF('OddsRatio_working_3-way'!V56+SQRT('OddsRatio_working_3-way'!W56)&gt;0,0,PI()),ACOS('OddsRatio_working_3-way'!V56/(2*'OddsRatio_working_3-way'!X56)))</f>
        <v>0.65245352862472383</v>
      </c>
      <c r="Z56" s="11">
        <f>'OddsRatio_working_3-way'!X56^(1/3)*COS('OddsRatio_working_3-way'!Y56/3)</f>
        <v>0.52440434928460322</v>
      </c>
      <c r="AA56" s="11">
        <f>'OddsRatio_working_3-way'!X56^(1/3)*COS(('OddsRatio_working_3-way'!Y56+2*PI())/3)</f>
        <v>-0.36255951480532578</v>
      </c>
      <c r="AB56" s="11">
        <f>'OddsRatio_working_3-way'!X56^(1/3)*COS(('OddsRatio_working_3-way'!Y56+4*PI())/3)</f>
        <v>-0.16184483447927756</v>
      </c>
      <c r="AC56" s="11">
        <f>'OddsRatio_working_3-way'!X56^(1/3)*SIN('OddsRatio_working_3-way'!Y56/3)</f>
        <v>0.1158826747165536</v>
      </c>
      <c r="AD56" s="11">
        <f>'OddsRatio_working_3-way'!X56^(1/3)*SIN(('OddsRatio_working_3-way'!Y56+2*PI())/3)</f>
        <v>0.39620615097723744</v>
      </c>
      <c r="AE56" s="11">
        <f>'OddsRatio_working_3-way'!X56^(1/3)*SIN(('OddsRatio_working_3-way'!Y56+4*PI())/3)</f>
        <v>-0.51208882569379111</v>
      </c>
      <c r="AF56" s="11">
        <f>-'OddsRatio_working_3-way'!U56/(3*'OddsRatio_working_3-way'!X56^(1/3))*COS(('OddsRatio_working_3-way'!Y56)/3)</f>
        <v>0.52440434928460322</v>
      </c>
      <c r="AG56" s="11">
        <f>-'OddsRatio_working_3-way'!U56/(3*'OddsRatio_working_3-way'!X56^(1/3))*COS(('OddsRatio_working_3-way'!Y56+2*PI())/3)</f>
        <v>-0.36255951480532578</v>
      </c>
      <c r="AH56" s="11">
        <f>-'OddsRatio_working_3-way'!U56/(3*'OddsRatio_working_3-way'!X56^(1/3))*COS(('OddsRatio_working_3-way'!Y56+4*PI())/3)</f>
        <v>-0.16184483447927756</v>
      </c>
      <c r="AI56" s="11">
        <f>'OddsRatio_working_3-way'!U56/(3*'OddsRatio_working_3-way'!X56^(1/3))*SIN(('OddsRatio_working_3-way'!Y56)/3)</f>
        <v>-0.1158826747165536</v>
      </c>
      <c r="AJ56" s="11">
        <f>'OddsRatio_working_3-way'!U56/(3*'OddsRatio_working_3-way'!X56^(1/3))*SIN(('OddsRatio_working_3-way'!Y56+2*PI())/3)</f>
        <v>-0.39620615097723744</v>
      </c>
      <c r="AK56" s="11">
        <f>'OddsRatio_working_3-way'!U56/(3*'OddsRatio_working_3-way'!X56^(1/3))*SIN(('OddsRatio_working_3-way'!Y56+4*PI())/3)</f>
        <v>0.51208882569379111</v>
      </c>
      <c r="AL56" s="11">
        <f>'OddsRatio_working_3-way'!Z56+'OddsRatio_working_3-way'!AF56</f>
        <v>1.0488086985692064</v>
      </c>
      <c r="AM56" s="11">
        <f>'OddsRatio_working_3-way'!AA56+'OddsRatio_working_3-way'!AG56</f>
        <v>-0.72511902961065156</v>
      </c>
      <c r="AN56" s="11">
        <f>'OddsRatio_working_3-way'!AB56+'OddsRatio_working_3-way'!AH56</f>
        <v>-0.32368966895855511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1.0488086985692064</v>
      </c>
      <c r="AS56" s="11">
        <f>IF(('OddsRatio_working_3-way'!X56=0),IF(Q56&gt;0,-Q56^(1/3),(-Q56)^(1/3)),'OddsRatio_working_3-way'!AM56-'OddsRatio_working_3-way'!R56/3)</f>
        <v>-0.72511902961065156</v>
      </c>
      <c r="AT56" s="11">
        <f>IF(('OddsRatio_working_3-way'!X56=0),IF(Q56&gt;0,-Q56^(1/3),(-Q56)^(1/3)),'OddsRatio_working_3-way'!AN56-'OddsRatio_working_3-way'!R56/3)</f>
        <v>-0.32368966895855511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2.34</v>
      </c>
      <c r="B57" s="4">
        <f>IF('True_Odds_Calculator_3-way'!B58="","",'True_Odds_Calculator_3-way'!B58)</f>
        <v>3.05</v>
      </c>
      <c r="C57" s="4">
        <f>IF('True_Odds_Calculator_3-way'!C58="","",'True_Odds_Calculator_3-way'!C58)</f>
        <v>3.46</v>
      </c>
      <c r="D57" s="9">
        <f t="shared" si="13"/>
        <v>0.41112654763834239</v>
      </c>
      <c r="E57" s="9">
        <f t="shared" si="14"/>
        <v>0.31335505742754749</v>
      </c>
      <c r="F57" s="9">
        <f t="shared" si="15"/>
        <v>0.27551839493411012</v>
      </c>
      <c r="G57" s="9">
        <f t="shared" si="16"/>
        <v>1.0689112702507204</v>
      </c>
      <c r="H57" s="9">
        <f t="shared" si="17"/>
        <v>2.4323411021359651</v>
      </c>
      <c r="I57" s="9">
        <f t="shared" si="18"/>
        <v>3.1912681040139756</v>
      </c>
      <c r="J57" s="9">
        <f t="shared" si="19"/>
        <v>3.6295217248167724</v>
      </c>
      <c r="K57" s="11">
        <f t="shared" si="20"/>
        <v>0.42735042735042739</v>
      </c>
      <c r="L57" s="11">
        <f t="shared" si="21"/>
        <v>0.32786885245901642</v>
      </c>
      <c r="M57" s="11">
        <f t="shared" si="22"/>
        <v>0.28901734104046245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-0.2736541073506864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0.23689945986923155</v>
      </c>
      <c r="Q57" s="11">
        <f>2*'OddsRatio_working_3-way'!K57*'OddsRatio_working_3-way'!L57*'OddsRatio_working_3-way'!M57</f>
        <v>8.0991268331361221E-2</v>
      </c>
      <c r="R57" s="11">
        <f t="shared" si="23"/>
        <v>0</v>
      </c>
      <c r="S57" s="11">
        <f t="shared" si="24"/>
        <v>-0.8656893995223176</v>
      </c>
      <c r="T57" s="11">
        <f t="shared" si="25"/>
        <v>-0.29596218787087786</v>
      </c>
      <c r="U57" s="11">
        <f>'OddsRatio_working_3-way'!S57-'OddsRatio_working_3-way'!R57^2/3</f>
        <v>-0.8656893995223176</v>
      </c>
      <c r="V57" s="11">
        <f>'OddsRatio_working_3-way'!S57*'OddsRatio_working_3-way'!R57/3-2*'OddsRatio_working_3-way'!R57^3/27-'OddsRatio_working_3-way'!T57</f>
        <v>0.29596218787087786</v>
      </c>
      <c r="W57" s="11">
        <f>'OddsRatio_working_3-way'!V57^2+4*'OddsRatio_working_3-way'!U57^3/27</f>
        <v>-8.5194702440869741E-3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0.15501055358700885</v>
      </c>
      <c r="Y57" s="11">
        <f>IF('OddsRatio_working_3-way'!W57&gt;=0,IF('OddsRatio_working_3-way'!V57+SQRT('OddsRatio_working_3-way'!W57)&gt;0,0,PI()),ACOS('OddsRatio_working_3-way'!V57/(2*'OddsRatio_working_3-way'!X57)))</f>
        <v>0.30230850232716211</v>
      </c>
      <c r="Z57" s="11">
        <f>'OddsRatio_working_3-way'!X57^(1/3)*COS('OddsRatio_working_3-way'!Y57/3)</f>
        <v>0.53445563512536021</v>
      </c>
      <c r="AA57" s="11">
        <f>'OddsRatio_working_3-way'!X57^(1/3)*COS(('OddsRatio_working_3-way'!Y57+2*PI())/3)</f>
        <v>-0.31402771545402458</v>
      </c>
      <c r="AB57" s="11">
        <f>'OddsRatio_working_3-way'!X57^(1/3)*COS(('OddsRatio_working_3-way'!Y57+4*PI())/3)</f>
        <v>-0.22042791967133576</v>
      </c>
      <c r="AC57" s="11">
        <f>'OddsRatio_working_3-way'!X57^(1/3)*SIN('OddsRatio_working_3-way'!Y57/3)</f>
        <v>5.4039867291229414E-2</v>
      </c>
      <c r="AD57" s="11">
        <f>'OddsRatio_working_3-way'!X57^(1/3)*SIN(('OddsRatio_working_3-way'!Y57+2*PI())/3)</f>
        <v>0.43583222356869394</v>
      </c>
      <c r="AE57" s="11">
        <f>'OddsRatio_working_3-way'!X57^(1/3)*SIN(('OddsRatio_working_3-way'!Y57+4*PI())/3)</f>
        <v>-0.48987209085992339</v>
      </c>
      <c r="AF57" s="11">
        <f>-'OddsRatio_working_3-way'!U57/(3*'OddsRatio_working_3-way'!X57^(1/3))*COS(('OddsRatio_working_3-way'!Y57)/3)</f>
        <v>0.53445563512536021</v>
      </c>
      <c r="AG57" s="11">
        <f>-'OddsRatio_working_3-way'!U57/(3*'OddsRatio_working_3-way'!X57^(1/3))*COS(('OddsRatio_working_3-way'!Y57+2*PI())/3)</f>
        <v>-0.31402771545402458</v>
      </c>
      <c r="AH57" s="11">
        <f>-'OddsRatio_working_3-way'!U57/(3*'OddsRatio_working_3-way'!X57^(1/3))*COS(('OddsRatio_working_3-way'!Y57+4*PI())/3)</f>
        <v>-0.22042791967133576</v>
      </c>
      <c r="AI57" s="11">
        <f>'OddsRatio_working_3-way'!U57/(3*'OddsRatio_working_3-way'!X57^(1/3))*SIN(('OddsRatio_working_3-way'!Y57)/3)</f>
        <v>-5.4039867291229414E-2</v>
      </c>
      <c r="AJ57" s="11">
        <f>'OddsRatio_working_3-way'!U57/(3*'OddsRatio_working_3-way'!X57^(1/3))*SIN(('OddsRatio_working_3-way'!Y57+2*PI())/3)</f>
        <v>-0.43583222356869394</v>
      </c>
      <c r="AK57" s="11">
        <f>'OddsRatio_working_3-way'!U57/(3*'OddsRatio_working_3-way'!X57^(1/3))*SIN(('OddsRatio_working_3-way'!Y57+4*PI())/3)</f>
        <v>0.48987209085992339</v>
      </c>
      <c r="AL57" s="11">
        <f>'OddsRatio_working_3-way'!Z57+'OddsRatio_working_3-way'!AF57</f>
        <v>1.0689112702507204</v>
      </c>
      <c r="AM57" s="11">
        <f>'OddsRatio_working_3-way'!AA57+'OddsRatio_working_3-way'!AG57</f>
        <v>-0.62805543090804916</v>
      </c>
      <c r="AN57" s="11">
        <f>'OddsRatio_working_3-way'!AB57+'OddsRatio_working_3-way'!AH57</f>
        <v>-0.44085583934267153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1.0689112702507204</v>
      </c>
      <c r="AS57" s="11">
        <f>IF(('OddsRatio_working_3-way'!X57=0),IF(Q57&gt;0,-Q57^(1/3),(-Q57)^(1/3)),'OddsRatio_working_3-way'!AM57-'OddsRatio_working_3-way'!R57/3)</f>
        <v>-0.62805543090804916</v>
      </c>
      <c r="AT57" s="11">
        <f>IF(('OddsRatio_working_3-way'!X57=0),IF(Q57&gt;0,-Q57^(1/3),(-Q57)^(1/3)),'OddsRatio_working_3-way'!AN57-'OddsRatio_working_3-way'!R57/3)</f>
        <v>-0.44085583934267153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2.2400000000000002</v>
      </c>
      <c r="B58" s="4">
        <f>IF('True_Odds_Calculator_3-way'!B59="","",'True_Odds_Calculator_3-way'!B59)</f>
        <v>3.25</v>
      </c>
      <c r="C58" s="4">
        <f>IF('True_Odds_Calculator_3-way'!C59="","",'True_Odds_Calculator_3-way'!C59)</f>
        <v>3.43</v>
      </c>
      <c r="D58" s="9">
        <f t="shared" si="13"/>
        <v>0.42939378043839183</v>
      </c>
      <c r="E58" s="9">
        <f t="shared" si="14"/>
        <v>0.29314798621990218</v>
      </c>
      <c r="F58" s="9">
        <f t="shared" si="15"/>
        <v>0.27745823334170588</v>
      </c>
      <c r="G58" s="9">
        <f t="shared" si="16"/>
        <v>1.0716650474728859</v>
      </c>
      <c r="H58" s="9">
        <f t="shared" si="17"/>
        <v>2.3288646588663786</v>
      </c>
      <c r="I58" s="9">
        <f t="shared" si="18"/>
        <v>3.4112463568139932</v>
      </c>
      <c r="J58" s="9">
        <f t="shared" si="19"/>
        <v>3.6041460653591133</v>
      </c>
      <c r="K58" s="11">
        <f t="shared" si="20"/>
        <v>0.4464285714285714</v>
      </c>
      <c r="L58" s="11">
        <f t="shared" si="21"/>
        <v>0.30769230769230771</v>
      </c>
      <c r="M58" s="11">
        <f t="shared" si="22"/>
        <v>0.29154518950437314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-0.27150946720917546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0.23708070355300681</v>
      </c>
      <c r="Q58" s="11">
        <f>2*'OddsRatio_working_3-way'!K58*'OddsRatio_working_3-way'!L58*'OddsRatio_working_3-way'!M58</f>
        <v>8.0094832281421197E-2</v>
      </c>
      <c r="R58" s="11">
        <f t="shared" si="23"/>
        <v>0</v>
      </c>
      <c r="S58" s="11">
        <f t="shared" si="24"/>
        <v>-0.8731949791288709</v>
      </c>
      <c r="T58" s="11">
        <f t="shared" si="25"/>
        <v>-0.29499830375975356</v>
      </c>
      <c r="U58" s="11">
        <f>'OddsRatio_working_3-way'!S58-'OddsRatio_working_3-way'!R58^2/3</f>
        <v>-0.8731949791288709</v>
      </c>
      <c r="V58" s="11">
        <f>'OddsRatio_working_3-way'!S58*'OddsRatio_working_3-way'!R58/3-2*'OddsRatio_working_3-way'!R58^3/27-'OddsRatio_working_3-way'!T58</f>
        <v>0.29499830375975356</v>
      </c>
      <c r="W58" s="11">
        <f>'OddsRatio_working_3-way'!V58^2+4*'OddsRatio_working_3-way'!U58^3/27</f>
        <v>-1.1610743640955948E-2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0.15703084319814992</v>
      </c>
      <c r="Y58" s="11">
        <f>IF('OddsRatio_working_3-way'!W58&gt;=0,IF('OddsRatio_working_3-way'!V58+SQRT('OddsRatio_working_3-way'!W58)&gt;0,0,PI()),ACOS('OddsRatio_working_3-way'!V58/(2*'OddsRatio_working_3-way'!X58)))</f>
        <v>0.35021049152506922</v>
      </c>
      <c r="Z58" s="11">
        <f>'OddsRatio_working_3-way'!X58^(1/3)*COS('OddsRatio_working_3-way'!Y58/3)</f>
        <v>0.53583252373644308</v>
      </c>
      <c r="AA58" s="11">
        <f>'OddsRatio_working_3-way'!X58^(1/3)*COS(('OddsRatio_working_3-way'!Y58+2*PI())/3)</f>
        <v>-0.32233477583078157</v>
      </c>
      <c r="AB58" s="11">
        <f>'OddsRatio_working_3-way'!X58^(1/3)*COS(('OddsRatio_working_3-way'!Y58+4*PI())/3)</f>
        <v>-0.2134977479056617</v>
      </c>
      <c r="AC58" s="11">
        <f>'OddsRatio_working_3-way'!X58^(1/3)*SIN('OddsRatio_working_3-way'!Y58/3)</f>
        <v>6.283708737036682E-2</v>
      </c>
      <c r="AD58" s="11">
        <f>'OddsRatio_working_3-way'!X58^(1/3)*SIN(('OddsRatio_working_3-way'!Y58+2*PI())/3)</f>
        <v>0.43262603404450456</v>
      </c>
      <c r="AE58" s="11">
        <f>'OddsRatio_working_3-way'!X58^(1/3)*SIN(('OddsRatio_working_3-way'!Y58+4*PI())/3)</f>
        <v>-0.49546312141487137</v>
      </c>
      <c r="AF58" s="11">
        <f>-'OddsRatio_working_3-way'!U58/(3*'OddsRatio_working_3-way'!X58^(1/3))*COS(('OddsRatio_working_3-way'!Y58)/3)</f>
        <v>0.53583252373644297</v>
      </c>
      <c r="AG58" s="11">
        <f>-'OddsRatio_working_3-way'!U58/(3*'OddsRatio_working_3-way'!X58^(1/3))*COS(('OddsRatio_working_3-way'!Y58+2*PI())/3)</f>
        <v>-0.32233477583078152</v>
      </c>
      <c r="AH58" s="11">
        <f>-'OddsRatio_working_3-way'!U58/(3*'OddsRatio_working_3-way'!X58^(1/3))*COS(('OddsRatio_working_3-way'!Y58+4*PI())/3)</f>
        <v>-0.21349774790566164</v>
      </c>
      <c r="AI58" s="11">
        <f>'OddsRatio_working_3-way'!U58/(3*'OddsRatio_working_3-way'!X58^(1/3))*SIN(('OddsRatio_working_3-way'!Y58)/3)</f>
        <v>-6.2837087370366806E-2</v>
      </c>
      <c r="AJ58" s="11">
        <f>'OddsRatio_working_3-way'!U58/(3*'OddsRatio_working_3-way'!X58^(1/3))*SIN(('OddsRatio_working_3-way'!Y58+2*PI())/3)</f>
        <v>-0.43262603404450445</v>
      </c>
      <c r="AK58" s="11">
        <f>'OddsRatio_working_3-way'!U58/(3*'OddsRatio_working_3-way'!X58^(1/3))*SIN(('OddsRatio_working_3-way'!Y58+4*PI())/3)</f>
        <v>0.49546312141487125</v>
      </c>
      <c r="AL58" s="11">
        <f>'OddsRatio_working_3-way'!Z58+'OddsRatio_working_3-way'!AF58</f>
        <v>1.0716650474728859</v>
      </c>
      <c r="AM58" s="11">
        <f>'OddsRatio_working_3-way'!AA58+'OddsRatio_working_3-way'!AG58</f>
        <v>-0.64466955166156303</v>
      </c>
      <c r="AN58" s="11">
        <f>'OddsRatio_working_3-way'!AB58+'OddsRatio_working_3-way'!AH58</f>
        <v>-0.42699549581132334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1.0716650474728859</v>
      </c>
      <c r="AS58" s="11">
        <f>IF(('OddsRatio_working_3-way'!X58=0),IF(Q58&gt;0,-Q58^(1/3),(-Q58)^(1/3)),'OddsRatio_working_3-way'!AM58-'OddsRatio_working_3-way'!R58/3)</f>
        <v>-0.64466955166156303</v>
      </c>
      <c r="AT58" s="11">
        <f>IF(('OddsRatio_working_3-way'!X58=0),IF(Q58&gt;0,-Q58^(1/3),(-Q58)^(1/3)),'OddsRatio_working_3-way'!AN58-'OddsRatio_working_3-way'!R58/3)</f>
        <v>-0.42699549581132334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2.31</v>
      </c>
      <c r="B59" s="4">
        <f>IF('True_Odds_Calculator_3-way'!B60="","",'True_Odds_Calculator_3-way'!B60)</f>
        <v>3.19</v>
      </c>
      <c r="C59" s="4">
        <f>IF('True_Odds_Calculator_3-way'!C60="","",'True_Odds_Calculator_3-way'!C60)</f>
        <v>3.37</v>
      </c>
      <c r="D59" s="9">
        <f t="shared" si="13"/>
        <v>0.41700524652067028</v>
      </c>
      <c r="E59" s="9">
        <f t="shared" si="14"/>
        <v>0.29965236989783456</v>
      </c>
      <c r="F59" s="9">
        <f t="shared" si="15"/>
        <v>0.28334238358149494</v>
      </c>
      <c r="G59" s="9">
        <f t="shared" si="16"/>
        <v>1.0672147812875556</v>
      </c>
      <c r="H59" s="9">
        <f t="shared" si="17"/>
        <v>2.3980513634866982</v>
      </c>
      <c r="I59" s="9">
        <f t="shared" si="18"/>
        <v>3.3372003710197471</v>
      </c>
      <c r="J59" s="9">
        <f t="shared" si="19"/>
        <v>3.5292990316515072</v>
      </c>
      <c r="K59" s="11">
        <f t="shared" si="20"/>
        <v>0.4329004329004329</v>
      </c>
      <c r="L59" s="11">
        <f t="shared" si="21"/>
        <v>0.31347962382445144</v>
      </c>
      <c r="M59" s="11">
        <f t="shared" si="22"/>
        <v>0.29673590504451036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-0.27379858079466446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0.23637717469517511</v>
      </c>
      <c r="Q59" s="11">
        <f>2*'OddsRatio_working_3-way'!K59*'OddsRatio_working_3-way'!L59*'OddsRatio_working_3-way'!M59</f>
        <v>8.0537367868884199E-2</v>
      </c>
      <c r="R59" s="11">
        <f t="shared" si="23"/>
        <v>0</v>
      </c>
      <c r="S59" s="11">
        <f t="shared" si="24"/>
        <v>-0.8633250545314054</v>
      </c>
      <c r="T59" s="11">
        <f t="shared" si="25"/>
        <v>-0.29414822982330679</v>
      </c>
      <c r="U59" s="11">
        <f>'OddsRatio_working_3-way'!S59-'OddsRatio_working_3-way'!R59^2/3</f>
        <v>-0.8633250545314054</v>
      </c>
      <c r="V59" s="11">
        <f>'OddsRatio_working_3-way'!S59*'OddsRatio_working_3-way'!R59/3-2*'OddsRatio_working_3-way'!R59^3/27-'OddsRatio_working_3-way'!T59</f>
        <v>0.29414822982330679</v>
      </c>
      <c r="W59" s="11">
        <f>'OddsRatio_working_3-way'!V59^2+4*'OddsRatio_working_3-way'!U59^3/27</f>
        <v>-8.8045510702072644E-3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0.15437594710510458</v>
      </c>
      <c r="Y59" s="11">
        <f>IF('OddsRatio_working_3-way'!W59&gt;=0,IF('OddsRatio_working_3-way'!V59+SQRT('OddsRatio_working_3-way'!W59)&gt;0,0,PI()),ACOS('OddsRatio_working_3-way'!V59/(2*'OddsRatio_working_3-way'!X59)))</f>
        <v>0.30879336042294914</v>
      </c>
      <c r="Z59" s="11">
        <f>'OddsRatio_working_3-way'!X59^(1/3)*COS('OddsRatio_working_3-way'!Y59/3)</f>
        <v>0.53360739064377793</v>
      </c>
      <c r="AA59" s="11">
        <f>'OddsRatio_working_3-way'!X59^(1/3)*COS(('OddsRatio_working_3-way'!Y59+2*PI())/3)</f>
        <v>-0.31453867327941371</v>
      </c>
      <c r="AB59" s="11">
        <f>'OddsRatio_working_3-way'!X59^(1/3)*COS(('OddsRatio_working_3-way'!Y59+4*PI())/3)</f>
        <v>-0.21906871736436437</v>
      </c>
      <c r="AC59" s="11">
        <f>'OddsRatio_working_3-way'!X59^(1/3)*SIN('OddsRatio_working_3-way'!Y59/3)</f>
        <v>5.5119604747075501E-2</v>
      </c>
      <c r="AD59" s="11">
        <f>'OddsRatio_working_3-way'!X59^(1/3)*SIN(('OddsRatio_working_3-way'!Y59+2*PI())/3)</f>
        <v>0.43455775357110071</v>
      </c>
      <c r="AE59" s="11">
        <f>'OddsRatio_working_3-way'!X59^(1/3)*SIN(('OddsRatio_working_3-way'!Y59+4*PI())/3)</f>
        <v>-0.48967735831817616</v>
      </c>
      <c r="AF59" s="11">
        <f>-'OddsRatio_working_3-way'!U59/(3*'OddsRatio_working_3-way'!X59^(1/3))*COS(('OddsRatio_working_3-way'!Y59)/3)</f>
        <v>0.53360739064377771</v>
      </c>
      <c r="AG59" s="11">
        <f>-'OddsRatio_working_3-way'!U59/(3*'OddsRatio_working_3-way'!X59^(1/3))*COS(('OddsRatio_working_3-way'!Y59+2*PI())/3)</f>
        <v>-0.31453867327941359</v>
      </c>
      <c r="AH59" s="11">
        <f>-'OddsRatio_working_3-way'!U59/(3*'OddsRatio_working_3-way'!X59^(1/3))*COS(('OddsRatio_working_3-way'!Y59+4*PI())/3)</f>
        <v>-0.21906871736436426</v>
      </c>
      <c r="AI59" s="11">
        <f>'OddsRatio_working_3-way'!U59/(3*'OddsRatio_working_3-way'!X59^(1/3))*SIN(('OddsRatio_working_3-way'!Y59)/3)</f>
        <v>-5.5119604747075474E-2</v>
      </c>
      <c r="AJ59" s="11">
        <f>'OddsRatio_working_3-way'!U59/(3*'OddsRatio_working_3-way'!X59^(1/3))*SIN(('OddsRatio_working_3-way'!Y59+2*PI())/3)</f>
        <v>-0.43455775357110049</v>
      </c>
      <c r="AK59" s="11">
        <f>'OddsRatio_working_3-way'!U59/(3*'OddsRatio_working_3-way'!X59^(1/3))*SIN(('OddsRatio_working_3-way'!Y59+4*PI())/3)</f>
        <v>0.48967735831817594</v>
      </c>
      <c r="AL59" s="11">
        <f>'OddsRatio_working_3-way'!Z59+'OddsRatio_working_3-way'!AF59</f>
        <v>1.0672147812875556</v>
      </c>
      <c r="AM59" s="11">
        <f>'OddsRatio_working_3-way'!AA59+'OddsRatio_working_3-way'!AG59</f>
        <v>-0.6290773465588273</v>
      </c>
      <c r="AN59" s="11">
        <f>'OddsRatio_working_3-way'!AB59+'OddsRatio_working_3-way'!AH59</f>
        <v>-0.43813743472872863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1.0672147812875556</v>
      </c>
      <c r="AS59" s="11">
        <f>IF(('OddsRatio_working_3-way'!X59=0),IF(Q59&gt;0,-Q59^(1/3),(-Q59)^(1/3)),'OddsRatio_working_3-way'!AM59-'OddsRatio_working_3-way'!R59/3)</f>
        <v>-0.6290773465588273</v>
      </c>
      <c r="AT59" s="11">
        <f>IF(('OddsRatio_working_3-way'!X59=0),IF(Q59&gt;0,-Q59^(1/3),(-Q59)^(1/3)),'OddsRatio_working_3-way'!AN59-'OddsRatio_working_3-way'!R59/3)</f>
        <v>-0.43813743472872863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1.74</v>
      </c>
      <c r="B60" s="4">
        <f>IF('True_Odds_Calculator_3-way'!B61="","",'True_Odds_Calculator_3-way'!B61)</f>
        <v>3.33</v>
      </c>
      <c r="C60" s="4">
        <f>IF('True_Odds_Calculator_3-way'!C61="","",'True_Odds_Calculator_3-way'!C61)</f>
        <v>5.83</v>
      </c>
      <c r="D60" s="9">
        <f t="shared" si="13"/>
        <v>0.55535995408813332</v>
      </c>
      <c r="E60" s="9">
        <f t="shared" si="14"/>
        <v>0.28401707482687344</v>
      </c>
      <c r="F60" s="9">
        <f t="shared" si="15"/>
        <v>0.16062297108499343</v>
      </c>
      <c r="G60" s="9">
        <f t="shared" si="16"/>
        <v>1.0819377999526649</v>
      </c>
      <c r="H60" s="9">
        <f t="shared" si="17"/>
        <v>1.800633971964972</v>
      </c>
      <c r="I60" s="9">
        <f t="shared" si="18"/>
        <v>3.5209150738897086</v>
      </c>
      <c r="J60" s="9">
        <f t="shared" si="19"/>
        <v>6.2257595737713709</v>
      </c>
      <c r="K60" s="11">
        <f t="shared" si="20"/>
        <v>0.57471264367816088</v>
      </c>
      <c r="L60" s="11">
        <f t="shared" si="21"/>
        <v>0.3003003003003003</v>
      </c>
      <c r="M60" s="11">
        <f t="shared" si="22"/>
        <v>0.17152658662092624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-0.24653167984332591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0.23386490530277124</v>
      </c>
      <c r="Q60" s="11">
        <f>2*'OddsRatio_working_3-way'!K60*'OddsRatio_working_3-way'!L60*'OddsRatio_working_3-way'!M60</f>
        <v>5.9206305139942093E-2</v>
      </c>
      <c r="R60" s="11">
        <f t="shared" si="23"/>
        <v>0</v>
      </c>
      <c r="S60" s="11">
        <f t="shared" si="24"/>
        <v>-0.9486200939830346</v>
      </c>
      <c r="T60" s="11">
        <f t="shared" si="25"/>
        <v>-0.24015698581848982</v>
      </c>
      <c r="U60" s="11">
        <f>'OddsRatio_working_3-way'!S60-'OddsRatio_working_3-way'!R60^2/3</f>
        <v>-0.9486200939830346</v>
      </c>
      <c r="V60" s="11">
        <f>'OddsRatio_working_3-way'!S60*'OddsRatio_working_3-way'!R60/3-2*'OddsRatio_working_3-way'!R60^3/27-'OddsRatio_working_3-way'!T60</f>
        <v>0.24015698581848982</v>
      </c>
      <c r="W60" s="11">
        <f>'OddsRatio_working_3-way'!V60^2+4*'OddsRatio_working_3-way'!U60^3/27</f>
        <v>-6.879044862662001E-2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0.17781017017035494</v>
      </c>
      <c r="Y60" s="11">
        <f>IF('OddsRatio_working_3-way'!W60&gt;=0,IF('OddsRatio_working_3-way'!V60+SQRT('OddsRatio_working_3-way'!W60)&gt;0,0,PI()),ACOS('OddsRatio_working_3-way'!V60/(2*'OddsRatio_working_3-way'!X60)))</f>
        <v>0.82939989514839729</v>
      </c>
      <c r="Z60" s="11">
        <f>'OddsRatio_working_3-way'!X60^(1/3)*COS('OddsRatio_working_3-way'!Y60/3)</f>
        <v>0.54096889997633246</v>
      </c>
      <c r="AA60" s="11">
        <f>'OddsRatio_working_3-way'!X60^(1/3)*COS(('OddsRatio_working_3-way'!Y60+2*PI())/3)</f>
        <v>-0.40341116077104922</v>
      </c>
      <c r="AB60" s="11">
        <f>'OddsRatio_working_3-way'!X60^(1/3)*COS(('OddsRatio_working_3-way'!Y60+4*PI())/3)</f>
        <v>-0.13755773920528341</v>
      </c>
      <c r="AC60" s="11">
        <f>'OddsRatio_working_3-way'!X60^(1/3)*SIN('OddsRatio_working_3-way'!Y60/3)</f>
        <v>0.15349054450597796</v>
      </c>
      <c r="AD60" s="11">
        <f>'OddsRatio_working_3-way'!X60^(1/3)*SIN(('OddsRatio_working_3-way'!Y60+2*PI())/3)</f>
        <v>0.39174753778383792</v>
      </c>
      <c r="AE60" s="11">
        <f>'OddsRatio_working_3-way'!X60^(1/3)*SIN(('OddsRatio_working_3-way'!Y60+4*PI())/3)</f>
        <v>-0.54523808228981596</v>
      </c>
      <c r="AF60" s="11">
        <f>-'OddsRatio_working_3-way'!U60/(3*'OddsRatio_working_3-way'!X60^(1/3))*COS(('OddsRatio_working_3-way'!Y60)/3)</f>
        <v>0.54096889997633246</v>
      </c>
      <c r="AG60" s="11">
        <f>-'OddsRatio_working_3-way'!U60/(3*'OddsRatio_working_3-way'!X60^(1/3))*COS(('OddsRatio_working_3-way'!Y60+2*PI())/3)</f>
        <v>-0.40341116077104922</v>
      </c>
      <c r="AH60" s="11">
        <f>-'OddsRatio_working_3-way'!U60/(3*'OddsRatio_working_3-way'!X60^(1/3))*COS(('OddsRatio_working_3-way'!Y60+4*PI())/3)</f>
        <v>-0.13755773920528341</v>
      </c>
      <c r="AI60" s="11">
        <f>'OddsRatio_working_3-way'!U60/(3*'OddsRatio_working_3-way'!X60^(1/3))*SIN(('OddsRatio_working_3-way'!Y60)/3)</f>
        <v>-0.15349054450597796</v>
      </c>
      <c r="AJ60" s="11">
        <f>'OddsRatio_working_3-way'!U60/(3*'OddsRatio_working_3-way'!X60^(1/3))*SIN(('OddsRatio_working_3-way'!Y60+2*PI())/3)</f>
        <v>-0.39174753778383792</v>
      </c>
      <c r="AK60" s="11">
        <f>'OddsRatio_working_3-way'!U60/(3*'OddsRatio_working_3-way'!X60^(1/3))*SIN(('OddsRatio_working_3-way'!Y60+4*PI())/3)</f>
        <v>0.54523808228981596</v>
      </c>
      <c r="AL60" s="11">
        <f>'OddsRatio_working_3-way'!Z60+'OddsRatio_working_3-way'!AF60</f>
        <v>1.0819377999526649</v>
      </c>
      <c r="AM60" s="11">
        <f>'OddsRatio_working_3-way'!AA60+'OddsRatio_working_3-way'!AG60</f>
        <v>-0.80682232154209843</v>
      </c>
      <c r="AN60" s="11">
        <f>'OddsRatio_working_3-way'!AB60+'OddsRatio_working_3-way'!AH60</f>
        <v>-0.27511547841056683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1.0819377999526649</v>
      </c>
      <c r="AS60" s="11">
        <f>IF(('OddsRatio_working_3-way'!X60=0),IF(Q60&gt;0,-Q60^(1/3),(-Q60)^(1/3)),'OddsRatio_working_3-way'!AM60-'OddsRatio_working_3-way'!R60/3)</f>
        <v>-0.80682232154209843</v>
      </c>
      <c r="AT60" s="11">
        <f>IF(('OddsRatio_working_3-way'!X60=0),IF(Q60&gt;0,-Q60^(1/3),(-Q60)^(1/3)),'OddsRatio_working_3-way'!AN60-'OddsRatio_working_3-way'!R60/3)</f>
        <v>-0.27511547841056683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1.83</v>
      </c>
      <c r="B61" s="4">
        <f>IF('True_Odds_Calculator_3-way'!B62="","",'True_Odds_Calculator_3-way'!B62)</f>
        <v>3.27</v>
      </c>
      <c r="C61" s="4">
        <f>IF('True_Odds_Calculator_3-way'!C62="","",'True_Odds_Calculator_3-way'!C62)</f>
        <v>5.1100000000000003</v>
      </c>
      <c r="D61" s="9">
        <f t="shared" si="13"/>
        <v>0.52694420776703943</v>
      </c>
      <c r="E61" s="9">
        <f t="shared" si="14"/>
        <v>0.28941476562309115</v>
      </c>
      <c r="F61" s="9">
        <f t="shared" si="15"/>
        <v>0.18364102660986925</v>
      </c>
      <c r="G61" s="9">
        <f t="shared" si="16"/>
        <v>1.0816073679702438</v>
      </c>
      <c r="H61" s="9">
        <f t="shared" si="17"/>
        <v>1.8977341154153027</v>
      </c>
      <c r="I61" s="9">
        <f t="shared" si="18"/>
        <v>3.4552487252924537</v>
      </c>
      <c r="J61" s="9">
        <f t="shared" si="19"/>
        <v>5.4454062823577019</v>
      </c>
      <c r="K61" s="11">
        <f t="shared" si="20"/>
        <v>0.54644808743169393</v>
      </c>
      <c r="L61" s="11">
        <f t="shared" si="21"/>
        <v>0.3058103975535168</v>
      </c>
      <c r="M61" s="11">
        <f t="shared" si="22"/>
        <v>0.19569471624266144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-0.25323634049016575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0.23578464666526106</v>
      </c>
      <c r="Q61" s="11">
        <f>2*'OddsRatio_working_3-way'!K61*'OddsRatio_working_3-way'!L61*'OddsRatio_working_3-way'!M61</f>
        <v>6.5404895052776982E-2</v>
      </c>
      <c r="R61" s="11">
        <f t="shared" si="23"/>
        <v>0</v>
      </c>
      <c r="S61" s="11">
        <f t="shared" si="24"/>
        <v>-0.93108534979171986</v>
      </c>
      <c r="T61" s="11">
        <f t="shared" si="25"/>
        <v>-0.25827610257745348</v>
      </c>
      <c r="U61" s="11">
        <f>'OddsRatio_working_3-way'!S61-'OddsRatio_working_3-way'!R61^2/3</f>
        <v>-0.93108534979171986</v>
      </c>
      <c r="V61" s="11">
        <f>'OddsRatio_working_3-way'!S61*'OddsRatio_working_3-way'!R61/3-2*'OddsRatio_working_3-way'!R61^3/27-'OddsRatio_working_3-way'!T61</f>
        <v>0.25827610257745348</v>
      </c>
      <c r="W61" s="11">
        <f>'OddsRatio_working_3-way'!V61^2+4*'OddsRatio_working_3-way'!U61^3/27</f>
        <v>-5.2875150386872696E-2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0.172902931980253</v>
      </c>
      <c r="Y61" s="11">
        <f>IF('OddsRatio_working_3-way'!W61&gt;=0,IF('OddsRatio_working_3-way'!V61+SQRT('OddsRatio_working_3-way'!W61)&gt;0,0,PI()),ACOS('OddsRatio_working_3-way'!V61/(2*'OddsRatio_working_3-way'!X61)))</f>
        <v>0.72743602263718354</v>
      </c>
      <c r="Z61" s="11">
        <f>'OddsRatio_working_3-way'!X61^(1/3)*COS('OddsRatio_working_3-way'!Y61/3)</f>
        <v>0.54080368398512191</v>
      </c>
      <c r="AA61" s="11">
        <f>'OddsRatio_working_3-way'!X61^(1/3)*COS(('OddsRatio_working_3-way'!Y61+2*PI())/3)</f>
        <v>-0.38624600019236083</v>
      </c>
      <c r="AB61" s="11">
        <f>'OddsRatio_working_3-way'!X61^(1/3)*COS(('OddsRatio_working_3-way'!Y61+4*PI())/3)</f>
        <v>-0.15455768379276122</v>
      </c>
      <c r="AC61" s="11">
        <f>'OddsRatio_working_3-way'!X61^(1/3)*SIN('OddsRatio_working_3-way'!Y61/3)</f>
        <v>0.1337653118414002</v>
      </c>
      <c r="AD61" s="11">
        <f>'OddsRatio_working_3-way'!X61^(1/3)*SIN(('OddsRatio_working_3-way'!Y61+2*PI())/3)</f>
        <v>0.40146707287062711</v>
      </c>
      <c r="AE61" s="11">
        <f>'OddsRatio_working_3-way'!X61^(1/3)*SIN(('OddsRatio_working_3-way'!Y61+4*PI())/3)</f>
        <v>-0.53523238471202716</v>
      </c>
      <c r="AF61" s="11">
        <f>-'OddsRatio_working_3-way'!U61/(3*'OddsRatio_working_3-way'!X61^(1/3))*COS(('OddsRatio_working_3-way'!Y61)/3)</f>
        <v>0.54080368398512191</v>
      </c>
      <c r="AG61" s="11">
        <f>-'OddsRatio_working_3-way'!U61/(3*'OddsRatio_working_3-way'!X61^(1/3))*COS(('OddsRatio_working_3-way'!Y61+2*PI())/3)</f>
        <v>-0.38624600019236083</v>
      </c>
      <c r="AH61" s="11">
        <f>-'OddsRatio_working_3-way'!U61/(3*'OddsRatio_working_3-way'!X61^(1/3))*COS(('OddsRatio_working_3-way'!Y61+4*PI())/3)</f>
        <v>-0.15455768379276122</v>
      </c>
      <c r="AI61" s="11">
        <f>'OddsRatio_working_3-way'!U61/(3*'OddsRatio_working_3-way'!X61^(1/3))*SIN(('OddsRatio_working_3-way'!Y61)/3)</f>
        <v>-0.1337653118414002</v>
      </c>
      <c r="AJ61" s="11">
        <f>'OddsRatio_working_3-way'!U61/(3*'OddsRatio_working_3-way'!X61^(1/3))*SIN(('OddsRatio_working_3-way'!Y61+2*PI())/3)</f>
        <v>-0.40146707287062711</v>
      </c>
      <c r="AK61" s="11">
        <f>'OddsRatio_working_3-way'!U61/(3*'OddsRatio_working_3-way'!X61^(1/3))*SIN(('OddsRatio_working_3-way'!Y61+4*PI())/3)</f>
        <v>0.53523238471202716</v>
      </c>
      <c r="AL61" s="11">
        <f>'OddsRatio_working_3-way'!Z61+'OddsRatio_working_3-way'!AF61</f>
        <v>1.0816073679702438</v>
      </c>
      <c r="AM61" s="11">
        <f>'OddsRatio_working_3-way'!AA61+'OddsRatio_working_3-way'!AG61</f>
        <v>-0.77249200038472166</v>
      </c>
      <c r="AN61" s="11">
        <f>'OddsRatio_working_3-way'!AB61+'OddsRatio_working_3-way'!AH61</f>
        <v>-0.30911536758552244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1.0816073679702438</v>
      </c>
      <c r="AS61" s="11">
        <f>IF(('OddsRatio_working_3-way'!X61=0),IF(Q61&gt;0,-Q61^(1/3),(-Q61)^(1/3)),'OddsRatio_working_3-way'!AM61-'OddsRatio_working_3-way'!R61/3)</f>
        <v>-0.77249200038472166</v>
      </c>
      <c r="AT61" s="11">
        <f>IF(('OddsRatio_working_3-way'!X61=0),IF(Q61&gt;0,-Q61^(1/3),(-Q61)^(1/3)),'OddsRatio_working_3-way'!AN61-'OddsRatio_working_3-way'!R61/3)</f>
        <v>-0.30911536758552244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1.85</v>
      </c>
      <c r="B62" s="4">
        <f>IF('True_Odds_Calculator_3-way'!B63="","",'True_Odds_Calculator_3-way'!B63)</f>
        <v>3.12</v>
      </c>
      <c r="C62" s="4">
        <f>IF('True_Odds_Calculator_3-way'!C63="","",'True_Odds_Calculator_3-way'!C63)</f>
        <v>5.36</v>
      </c>
      <c r="D62" s="9">
        <f t="shared" si="13"/>
        <v>0.52115681015625204</v>
      </c>
      <c r="E62" s="9">
        <f t="shared" si="14"/>
        <v>0.30380215074535882</v>
      </c>
      <c r="F62" s="9">
        <f t="shared" si="15"/>
        <v>0.17504103909838928</v>
      </c>
      <c r="G62" s="9">
        <f t="shared" si="16"/>
        <v>1.080950911989498</v>
      </c>
      <c r="H62" s="9">
        <f t="shared" si="17"/>
        <v>1.918808275191074</v>
      </c>
      <c r="I62" s="9">
        <f t="shared" si="18"/>
        <v>3.2916159334177357</v>
      </c>
      <c r="J62" s="9">
        <f t="shared" si="19"/>
        <v>5.7129459762742121</v>
      </c>
      <c r="K62" s="11">
        <f t="shared" si="20"/>
        <v>0.54054054054054046</v>
      </c>
      <c r="L62" s="11">
        <f t="shared" si="21"/>
        <v>0.32051282051282048</v>
      </c>
      <c r="M62" s="11">
        <f t="shared" si="22"/>
        <v>0.18656716417910446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-0.25395113827949667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0.23692607647831521</v>
      </c>
      <c r="Q62" s="11">
        <f>2*'OddsRatio_working_3-way'!K62*'OddsRatio_working_3-way'!L62*'OddsRatio_working_3-way'!M62</f>
        <v>6.4645587033646715E-2</v>
      </c>
      <c r="R62" s="11">
        <f t="shared" si="23"/>
        <v>0</v>
      </c>
      <c r="S62" s="11">
        <f t="shared" si="24"/>
        <v>-0.93295930108238456</v>
      </c>
      <c r="T62" s="11">
        <f t="shared" si="25"/>
        <v>-0.25455915445631228</v>
      </c>
      <c r="U62" s="11">
        <f>'OddsRatio_working_3-way'!S62-'OddsRatio_working_3-way'!R62^2/3</f>
        <v>-0.93295930108238456</v>
      </c>
      <c r="V62" s="11">
        <f>'OddsRatio_working_3-way'!S62*'OddsRatio_working_3-way'!R62/3-2*'OddsRatio_working_3-way'!R62^3/27-'OddsRatio_working_3-way'!T62</f>
        <v>0.25455915445631228</v>
      </c>
      <c r="W62" s="11">
        <f>'OddsRatio_working_3-way'!V62^2+4*'OddsRatio_working_3-way'!U62^3/27</f>
        <v>-5.5504815809289287E-2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0.17342518482533176</v>
      </c>
      <c r="Y62" s="11">
        <f>IF('OddsRatio_working_3-way'!W62&gt;=0,IF('OddsRatio_working_3-way'!V62+SQRT('OddsRatio_working_3-way'!W62)&gt;0,0,PI()),ACOS('OddsRatio_working_3-way'!V62/(2*'OddsRatio_working_3-way'!X62)))</f>
        <v>0.74672642230548669</v>
      </c>
      <c r="Z62" s="11">
        <f>'OddsRatio_working_3-way'!X62^(1/3)*COS('OddsRatio_working_3-way'!Y62/3)</f>
        <v>0.540475455994749</v>
      </c>
      <c r="AA62" s="11">
        <f>'OddsRatio_working_3-way'!X62^(1/3)*COS(('OddsRatio_working_3-way'!Y62+2*PI())/3)</f>
        <v>-0.38921056679282051</v>
      </c>
      <c r="AB62" s="11">
        <f>'OddsRatio_working_3-way'!X62^(1/3)*COS(('OddsRatio_working_3-way'!Y62+4*PI())/3)</f>
        <v>-0.15126488920192871</v>
      </c>
      <c r="AC62" s="11">
        <f>'OddsRatio_working_3-way'!X62^(1/3)*SIN('OddsRatio_working_3-way'!Y62/3)</f>
        <v>0.13737800100960937</v>
      </c>
      <c r="AD62" s="11">
        <f>'OddsRatio_working_3-way'!X62^(1/3)*SIN(('OddsRatio_working_3-way'!Y62+2*PI())/3)</f>
        <v>0.39937647450862651</v>
      </c>
      <c r="AE62" s="11">
        <f>'OddsRatio_working_3-way'!X62^(1/3)*SIN(('OddsRatio_working_3-way'!Y62+4*PI())/3)</f>
        <v>-0.53675447551823574</v>
      </c>
      <c r="AF62" s="11">
        <f>-'OddsRatio_working_3-way'!U62/(3*'OddsRatio_working_3-way'!X62^(1/3))*COS(('OddsRatio_working_3-way'!Y62)/3)</f>
        <v>0.540475455994749</v>
      </c>
      <c r="AG62" s="11">
        <f>-'OddsRatio_working_3-way'!U62/(3*'OddsRatio_working_3-way'!X62^(1/3))*COS(('OddsRatio_working_3-way'!Y62+2*PI())/3)</f>
        <v>-0.38921056679282051</v>
      </c>
      <c r="AH62" s="11">
        <f>-'OddsRatio_working_3-way'!U62/(3*'OddsRatio_working_3-way'!X62^(1/3))*COS(('OddsRatio_working_3-way'!Y62+4*PI())/3)</f>
        <v>-0.15126488920192871</v>
      </c>
      <c r="AI62" s="11">
        <f>'OddsRatio_working_3-way'!U62/(3*'OddsRatio_working_3-way'!X62^(1/3))*SIN(('OddsRatio_working_3-way'!Y62)/3)</f>
        <v>-0.13737800100960937</v>
      </c>
      <c r="AJ62" s="11">
        <f>'OddsRatio_working_3-way'!U62/(3*'OddsRatio_working_3-way'!X62^(1/3))*SIN(('OddsRatio_working_3-way'!Y62+2*PI())/3)</f>
        <v>-0.39937647450862651</v>
      </c>
      <c r="AK62" s="11">
        <f>'OddsRatio_working_3-way'!U62/(3*'OddsRatio_working_3-way'!X62^(1/3))*SIN(('OddsRatio_working_3-way'!Y62+4*PI())/3)</f>
        <v>0.53675447551823574</v>
      </c>
      <c r="AL62" s="11">
        <f>'OddsRatio_working_3-way'!Z62+'OddsRatio_working_3-way'!AF62</f>
        <v>1.080950911989498</v>
      </c>
      <c r="AM62" s="11">
        <f>'OddsRatio_working_3-way'!AA62+'OddsRatio_working_3-way'!AG62</f>
        <v>-0.77842113358564102</v>
      </c>
      <c r="AN62" s="11">
        <f>'OddsRatio_working_3-way'!AB62+'OddsRatio_working_3-way'!AH62</f>
        <v>-0.30252977840385742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1.080950911989498</v>
      </c>
      <c r="AS62" s="11">
        <f>IF(('OddsRatio_working_3-way'!X62=0),IF(Q62&gt;0,-Q62^(1/3),(-Q62)^(1/3)),'OddsRatio_working_3-way'!AM62-'OddsRatio_working_3-way'!R62/3)</f>
        <v>-0.77842113358564102</v>
      </c>
      <c r="AT62" s="11">
        <f>IF(('OddsRatio_working_3-way'!X62=0),IF(Q62&gt;0,-Q62^(1/3),(-Q62)^(1/3)),'OddsRatio_working_3-way'!AN62-'OddsRatio_working_3-way'!R62/3)</f>
        <v>-0.30252977840385742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2.14</v>
      </c>
      <c r="B63" s="4">
        <f>IF('True_Odds_Calculator_3-way'!B64="","",'True_Odds_Calculator_3-way'!B64)</f>
        <v>2.96</v>
      </c>
      <c r="C63" s="4">
        <f>IF('True_Odds_Calculator_3-way'!C64="","",'True_Odds_Calculator_3-way'!C64)</f>
        <v>4.17</v>
      </c>
      <c r="D63" s="9">
        <f t="shared" si="13"/>
        <v>0.45008410738220989</v>
      </c>
      <c r="E63" s="9">
        <f t="shared" si="14"/>
        <v>0.3225129638636311</v>
      </c>
      <c r="F63" s="9">
        <f t="shared" si="15"/>
        <v>0.22740292875415882</v>
      </c>
      <c r="G63" s="9">
        <f t="shared" si="16"/>
        <v>1.0717604866145438</v>
      </c>
      <c r="H63" s="9">
        <f t="shared" si="17"/>
        <v>2.2218069547405803</v>
      </c>
      <c r="I63" s="9">
        <f t="shared" si="18"/>
        <v>3.1006505537645066</v>
      </c>
      <c r="J63" s="9">
        <f t="shared" si="19"/>
        <v>4.3974807425681037</v>
      </c>
      <c r="K63" s="11">
        <f t="shared" si="20"/>
        <v>0.46728971962616822</v>
      </c>
      <c r="L63" s="11">
        <f t="shared" si="21"/>
        <v>0.33783783783783783</v>
      </c>
      <c r="M63" s="11">
        <f t="shared" si="22"/>
        <v>0.23980815347721823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-0.26815052126018302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0.23737009382138136</v>
      </c>
      <c r="Q63" s="11">
        <f>2*'OddsRatio_working_3-way'!K63*'OddsRatio_working_3-way'!L63*'OddsRatio_working_3-way'!M63</f>
        <v>7.5716138380025957E-2</v>
      </c>
      <c r="R63" s="11">
        <f t="shared" si="23"/>
        <v>0</v>
      </c>
      <c r="S63" s="11">
        <f t="shared" si="24"/>
        <v>-0.88521212901564417</v>
      </c>
      <c r="T63" s="11">
        <f t="shared" si="25"/>
        <v>-0.28236431547548457</v>
      </c>
      <c r="U63" s="11">
        <f>'OddsRatio_working_3-way'!S63-'OddsRatio_working_3-way'!R63^2/3</f>
        <v>-0.88521212901564417</v>
      </c>
      <c r="V63" s="11">
        <f>'OddsRatio_working_3-way'!S63*'OddsRatio_working_3-way'!R63/3-2*'OddsRatio_working_3-way'!R63^3/27-'OddsRatio_working_3-way'!T63</f>
        <v>0.28236431547548457</v>
      </c>
      <c r="W63" s="11">
        <f>'OddsRatio_working_3-way'!V63^2+4*'OddsRatio_working_3-way'!U63^3/27</f>
        <v>-2.3033753157317149E-2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0.16028362347044078</v>
      </c>
      <c r="Y63" s="11">
        <f>IF('OddsRatio_working_3-way'!W63&gt;=0,IF('OddsRatio_working_3-way'!V63+SQRT('OddsRatio_working_3-way'!W63)&gt;0,0,PI()),ACOS('OddsRatio_working_3-way'!V63/(2*'OddsRatio_working_3-way'!X63)))</f>
        <v>0.49318996744916466</v>
      </c>
      <c r="Z63" s="11">
        <f>'OddsRatio_working_3-way'!X63^(1/3)*COS('OddsRatio_working_3-way'!Y63/3)</f>
        <v>0.53588024330727191</v>
      </c>
      <c r="AA63" s="11">
        <f>'OddsRatio_working_3-way'!X63^(1/3)*COS(('OddsRatio_working_3-way'!Y63+2*PI())/3)</f>
        <v>-0.34492912007948495</v>
      </c>
      <c r="AB63" s="11">
        <f>'OddsRatio_working_3-way'!X63^(1/3)*COS(('OddsRatio_working_3-way'!Y63+4*PI())/3)</f>
        <v>-0.19095112322778682</v>
      </c>
      <c r="AC63" s="11">
        <f>'OddsRatio_working_3-way'!X63^(1/3)*SIN('OddsRatio_working_3-way'!Y63/3)</f>
        <v>8.8899237931607283E-2</v>
      </c>
      <c r="AD63" s="11">
        <f>'OddsRatio_working_3-way'!X63^(1/3)*SIN(('OddsRatio_working_3-way'!Y63+2*PI())/3)</f>
        <v>0.41963628512447976</v>
      </c>
      <c r="AE63" s="11">
        <f>'OddsRatio_working_3-way'!X63^(1/3)*SIN(('OddsRatio_working_3-way'!Y63+4*PI())/3)</f>
        <v>-0.50853552305608696</v>
      </c>
      <c r="AF63" s="11">
        <f>-'OddsRatio_working_3-way'!U63/(3*'OddsRatio_working_3-way'!X63^(1/3))*COS(('OddsRatio_working_3-way'!Y63)/3)</f>
        <v>0.53588024330727191</v>
      </c>
      <c r="AG63" s="11">
        <f>-'OddsRatio_working_3-way'!U63/(3*'OddsRatio_working_3-way'!X63^(1/3))*COS(('OddsRatio_working_3-way'!Y63+2*PI())/3)</f>
        <v>-0.34492912007948495</v>
      </c>
      <c r="AH63" s="11">
        <f>-'OddsRatio_working_3-way'!U63/(3*'OddsRatio_working_3-way'!X63^(1/3))*COS(('OddsRatio_working_3-way'!Y63+4*PI())/3)</f>
        <v>-0.19095112322778682</v>
      </c>
      <c r="AI63" s="11">
        <f>'OddsRatio_working_3-way'!U63/(3*'OddsRatio_working_3-way'!X63^(1/3))*SIN(('OddsRatio_working_3-way'!Y63)/3)</f>
        <v>-8.8899237931607283E-2</v>
      </c>
      <c r="AJ63" s="11">
        <f>'OddsRatio_working_3-way'!U63/(3*'OddsRatio_working_3-way'!X63^(1/3))*SIN(('OddsRatio_working_3-way'!Y63+2*PI())/3)</f>
        <v>-0.41963628512447976</v>
      </c>
      <c r="AK63" s="11">
        <f>'OddsRatio_working_3-way'!U63/(3*'OddsRatio_working_3-way'!X63^(1/3))*SIN(('OddsRatio_working_3-way'!Y63+4*PI())/3)</f>
        <v>0.50853552305608696</v>
      </c>
      <c r="AL63" s="11">
        <f>'OddsRatio_working_3-way'!Z63+'OddsRatio_working_3-way'!AF63</f>
        <v>1.0717604866145438</v>
      </c>
      <c r="AM63" s="11">
        <f>'OddsRatio_working_3-way'!AA63+'OddsRatio_working_3-way'!AG63</f>
        <v>-0.6898582401589699</v>
      </c>
      <c r="AN63" s="11">
        <f>'OddsRatio_working_3-way'!AB63+'OddsRatio_working_3-way'!AH63</f>
        <v>-0.38190224645557364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1.0717604866145438</v>
      </c>
      <c r="AS63" s="11">
        <f>IF(('OddsRatio_working_3-way'!X63=0),IF(Q63&gt;0,-Q63^(1/3),(-Q63)^(1/3)),'OddsRatio_working_3-way'!AM63-'OddsRatio_working_3-way'!R63/3)</f>
        <v>-0.6898582401589699</v>
      </c>
      <c r="AT63" s="11">
        <f>IF(('OddsRatio_working_3-way'!X63=0),IF(Q63&gt;0,-Q63^(1/3),(-Q63)^(1/3)),'OddsRatio_working_3-way'!AN63-'OddsRatio_working_3-way'!R63/3)</f>
        <v>-0.38190224645557364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3.15</v>
      </c>
      <c r="B64" s="4">
        <f>IF('True_Odds_Calculator_3-way'!B65="","",'True_Odds_Calculator_3-way'!B65)</f>
        <v>3.33</v>
      </c>
      <c r="C64" s="4">
        <f>IF('True_Odds_Calculator_3-way'!C65="","",'True_Odds_Calculator_3-way'!C65)</f>
        <v>2.41</v>
      </c>
      <c r="D64" s="9">
        <f t="shared" si="13"/>
        <v>0.30689423465824867</v>
      </c>
      <c r="E64" s="9">
        <f t="shared" si="14"/>
        <v>0.29006263677252397</v>
      </c>
      <c r="F64" s="9">
        <f t="shared" si="15"/>
        <v>0.40304312856922725</v>
      </c>
      <c r="G64" s="9">
        <f t="shared" si="16"/>
        <v>1.0504425895668874</v>
      </c>
      <c r="H64" s="9">
        <f t="shared" si="17"/>
        <v>3.2584515675688079</v>
      </c>
      <c r="I64" s="9">
        <f t="shared" si="18"/>
        <v>3.4475312336908481</v>
      </c>
      <c r="J64" s="9">
        <f t="shared" si="19"/>
        <v>2.4811240512893118</v>
      </c>
      <c r="K64" s="11">
        <f t="shared" si="20"/>
        <v>0.31746031746031744</v>
      </c>
      <c r="L64" s="11">
        <f t="shared" si="21"/>
        <v>0.3003003003003003</v>
      </c>
      <c r="M64" s="11">
        <f t="shared" si="22"/>
        <v>0.41493775933609955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-0.27940981882890592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0.23299331736399503</v>
      </c>
      <c r="Q64" s="11">
        <f>2*'OddsRatio_working_3-way'!K64*'OddsRatio_working_3-way'!L64*'OddsRatio_working_3-way'!M64</f>
        <v>7.9114878561628202E-2</v>
      </c>
      <c r="R64" s="11">
        <f t="shared" si="23"/>
        <v>0</v>
      </c>
      <c r="S64" s="11">
        <f t="shared" si="24"/>
        <v>-0.83387662731590118</v>
      </c>
      <c r="T64" s="11">
        <f t="shared" si="25"/>
        <v>-0.28314995834156237</v>
      </c>
      <c r="U64" s="11">
        <f>'OddsRatio_working_3-way'!S64-'OddsRatio_working_3-way'!R64^2/3</f>
        <v>-0.83387662731590118</v>
      </c>
      <c r="V64" s="11">
        <f>'OddsRatio_working_3-way'!S64*'OddsRatio_working_3-way'!R64/3-2*'OddsRatio_working_3-way'!R64^3/27-'OddsRatio_working_3-way'!T64</f>
        <v>0.28314995834156237</v>
      </c>
      <c r="W64" s="11">
        <f>'OddsRatio_working_3-way'!V64^2+4*'OddsRatio_working_3-way'!U64^3/27</f>
        <v>-5.727775794672027E-3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0.14654493739421753</v>
      </c>
      <c r="Y64" s="11">
        <f>IF('OddsRatio_working_3-way'!W64&gt;=0,IF('OddsRatio_working_3-way'!V64+SQRT('OddsRatio_working_3-way'!W64)&gt;0,0,PI()),ACOS('OddsRatio_working_3-way'!V64/(2*'OddsRatio_working_3-way'!X64)))</f>
        <v>0.26118068553022966</v>
      </c>
      <c r="Z64" s="11">
        <f>'OddsRatio_working_3-way'!X64^(1/3)*COS('OddsRatio_working_3-way'!Y64/3)</f>
        <v>0.5252212947834437</v>
      </c>
      <c r="AA64" s="11">
        <f>'OddsRatio_working_3-way'!X64^(1/3)*COS(('OddsRatio_working_3-way'!Y64+2*PI())/3)</f>
        <v>-0.30231077911036341</v>
      </c>
      <c r="AB64" s="11">
        <f>'OddsRatio_working_3-way'!X64^(1/3)*COS(('OddsRatio_working_3-way'!Y64+4*PI())/3)</f>
        <v>-0.22291051567308043</v>
      </c>
      <c r="AC64" s="11">
        <f>'OddsRatio_working_3-way'!X64^(1/3)*SIN('OddsRatio_working_3-way'!Y64/3)</f>
        <v>4.5841763469242625E-2</v>
      </c>
      <c r="AD64" s="11">
        <f>'OddsRatio_working_3-way'!X64^(1/3)*SIN(('OddsRatio_working_3-way'!Y64+2*PI())/3)</f>
        <v>0.43193410215639622</v>
      </c>
      <c r="AE64" s="11">
        <f>'OddsRatio_working_3-way'!X64^(1/3)*SIN(('OddsRatio_working_3-way'!Y64+4*PI())/3)</f>
        <v>-0.47777586562563884</v>
      </c>
      <c r="AF64" s="11">
        <f>-'OddsRatio_working_3-way'!U64/(3*'OddsRatio_working_3-way'!X64^(1/3))*COS(('OddsRatio_working_3-way'!Y64)/3)</f>
        <v>0.5252212947834437</v>
      </c>
      <c r="AG64" s="11">
        <f>-'OddsRatio_working_3-way'!U64/(3*'OddsRatio_working_3-way'!X64^(1/3))*COS(('OddsRatio_working_3-way'!Y64+2*PI())/3)</f>
        <v>-0.30231077911036341</v>
      </c>
      <c r="AH64" s="11">
        <f>-'OddsRatio_working_3-way'!U64/(3*'OddsRatio_working_3-way'!X64^(1/3))*COS(('OddsRatio_working_3-way'!Y64+4*PI())/3)</f>
        <v>-0.22291051567308043</v>
      </c>
      <c r="AI64" s="11">
        <f>'OddsRatio_working_3-way'!U64/(3*'OddsRatio_working_3-way'!X64^(1/3))*SIN(('OddsRatio_working_3-way'!Y64)/3)</f>
        <v>-4.5841763469242625E-2</v>
      </c>
      <c r="AJ64" s="11">
        <f>'OddsRatio_working_3-way'!U64/(3*'OddsRatio_working_3-way'!X64^(1/3))*SIN(('OddsRatio_working_3-way'!Y64+2*PI())/3)</f>
        <v>-0.43193410215639622</v>
      </c>
      <c r="AK64" s="11">
        <f>'OddsRatio_working_3-way'!U64/(3*'OddsRatio_working_3-way'!X64^(1/3))*SIN(('OddsRatio_working_3-way'!Y64+4*PI())/3)</f>
        <v>0.47777586562563884</v>
      </c>
      <c r="AL64" s="11">
        <f>'OddsRatio_working_3-way'!Z64+'OddsRatio_working_3-way'!AF64</f>
        <v>1.0504425895668874</v>
      </c>
      <c r="AM64" s="11">
        <f>'OddsRatio_working_3-way'!AA64+'OddsRatio_working_3-way'!AG64</f>
        <v>-0.60462155822072683</v>
      </c>
      <c r="AN64" s="11">
        <f>'OddsRatio_working_3-way'!AB64+'OddsRatio_working_3-way'!AH64</f>
        <v>-0.44582103134616086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1.0504425895668874</v>
      </c>
      <c r="AS64" s="11">
        <f>IF(('OddsRatio_working_3-way'!X64=0),IF(Q64&gt;0,-Q64^(1/3),(-Q64)^(1/3)),'OddsRatio_working_3-way'!AM64-'OddsRatio_working_3-way'!R64/3)</f>
        <v>-0.60462155822072683</v>
      </c>
      <c r="AT64" s="11">
        <f>IF(('OddsRatio_working_3-way'!X64=0),IF(Q64&gt;0,-Q64^(1/3),(-Q64)^(1/3)),'OddsRatio_working_3-way'!AN64-'OddsRatio_working_3-way'!R64/3)</f>
        <v>-0.44582103134616086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3.13</v>
      </c>
      <c r="B65" s="4">
        <f>IF('True_Odds_Calculator_3-way'!B66="","",'True_Odds_Calculator_3-way'!B66)</f>
        <v>3.05</v>
      </c>
      <c r="C65" s="4">
        <f>IF('True_Odds_Calculator_3-way'!C66="","",'True_Odds_Calculator_3-way'!C66)</f>
        <v>2.59</v>
      </c>
      <c r="D65" s="9">
        <f t="shared" si="13"/>
        <v>0.30872306090764512</v>
      </c>
      <c r="E65" s="9">
        <f t="shared" si="14"/>
        <v>0.3169522354102895</v>
      </c>
      <c r="F65" s="9">
        <f t="shared" si="15"/>
        <v>0.37432470368206533</v>
      </c>
      <c r="G65" s="9">
        <f t="shared" si="16"/>
        <v>1.0512436710719575</v>
      </c>
      <c r="H65" s="9">
        <f t="shared" si="17"/>
        <v>3.2391490193832695</v>
      </c>
      <c r="I65" s="9">
        <f t="shared" si="18"/>
        <v>3.1550495256975117</v>
      </c>
      <c r="J65" s="9">
        <f t="shared" si="19"/>
        <v>2.6714774370044125</v>
      </c>
      <c r="K65" s="11">
        <f t="shared" si="20"/>
        <v>0.31948881789137379</v>
      </c>
      <c r="L65" s="11">
        <f t="shared" si="21"/>
        <v>0.32786885245901642</v>
      </c>
      <c r="M65" s="11">
        <f t="shared" si="22"/>
        <v>0.38610038610038611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-0.28079323983582061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0.23336293173406253</v>
      </c>
      <c r="Q65" s="11">
        <f>2*'OddsRatio_working_3-way'!K65*'OddsRatio_working_3-way'!L65*'OddsRatio_working_3-way'!M65</f>
        <v>8.0888364552534675E-2</v>
      </c>
      <c r="R65" s="11">
        <f t="shared" si="23"/>
        <v>0</v>
      </c>
      <c r="S65" s="11">
        <f t="shared" si="24"/>
        <v>-0.83108457978015959</v>
      </c>
      <c r="T65" s="11">
        <f t="shared" si="25"/>
        <v>-0.2880709115355839</v>
      </c>
      <c r="U65" s="11">
        <f>'OddsRatio_working_3-way'!S65-'OddsRatio_working_3-way'!R65^2/3</f>
        <v>-0.83108457978015959</v>
      </c>
      <c r="V65" s="11">
        <f>'OddsRatio_working_3-way'!S65*'OddsRatio_working_3-way'!R65/3-2*'OddsRatio_working_3-way'!R65^3/27-'OddsRatio_working_3-way'!T65</f>
        <v>0.2880709115355839</v>
      </c>
      <c r="W65" s="11">
        <f>'OddsRatio_working_3-way'!V65^2+4*'OddsRatio_working_3-way'!U65^3/27</f>
        <v>-2.0568434570692462E-3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0.14580954489505432</v>
      </c>
      <c r="Y65" s="11">
        <f>IF('OddsRatio_working_3-way'!W65&gt;=0,IF('OddsRatio_working_3-way'!V65+SQRT('OddsRatio_working_3-way'!W65)&gt;0,0,PI()),ACOS('OddsRatio_working_3-way'!V65/(2*'OddsRatio_working_3-way'!X65)))</f>
        <v>0.15615326445325972</v>
      </c>
      <c r="Z65" s="11">
        <f>'OddsRatio_working_3-way'!X65^(1/3)*COS('OddsRatio_working_3-way'!Y65/3)</f>
        <v>0.52562183553597885</v>
      </c>
      <c r="AA65" s="11">
        <f>'OddsRatio_working_3-way'!X65^(1/3)*COS(('OddsRatio_working_3-way'!Y65+2*PI())/3)</f>
        <v>-0.2865260911993856</v>
      </c>
      <c r="AB65" s="11">
        <f>'OddsRatio_working_3-way'!X65^(1/3)*COS(('OddsRatio_working_3-way'!Y65+4*PI())/3)</f>
        <v>-0.23909574433659342</v>
      </c>
      <c r="AC65" s="11">
        <f>'OddsRatio_working_3-way'!X65^(1/3)*SIN('OddsRatio_working_3-way'!Y65/3)</f>
        <v>2.738392352899038E-2</v>
      </c>
      <c r="AD65" s="11">
        <f>'OddsRatio_working_3-way'!X65^(1/3)*SIN(('OddsRatio_working_3-way'!Y65+2*PI())/3)</f>
        <v>0.44150990059346867</v>
      </c>
      <c r="AE65" s="11">
        <f>'OddsRatio_working_3-way'!X65^(1/3)*SIN(('OddsRatio_working_3-way'!Y65+4*PI())/3)</f>
        <v>-0.46889382412245911</v>
      </c>
      <c r="AF65" s="11">
        <f>-'OddsRatio_working_3-way'!U65/(3*'OddsRatio_working_3-way'!X65^(1/3))*COS(('OddsRatio_working_3-way'!Y65)/3)</f>
        <v>0.52562183553597874</v>
      </c>
      <c r="AG65" s="11">
        <f>-'OddsRatio_working_3-way'!U65/(3*'OddsRatio_working_3-way'!X65^(1/3))*COS(('OddsRatio_working_3-way'!Y65+2*PI())/3)</f>
        <v>-0.28652609119938555</v>
      </c>
      <c r="AH65" s="11">
        <f>-'OddsRatio_working_3-way'!U65/(3*'OddsRatio_working_3-way'!X65^(1/3))*COS(('OddsRatio_working_3-way'!Y65+4*PI())/3)</f>
        <v>-0.23909574433659336</v>
      </c>
      <c r="AI65" s="11">
        <f>'OddsRatio_working_3-way'!U65/(3*'OddsRatio_working_3-way'!X65^(1/3))*SIN(('OddsRatio_working_3-way'!Y65)/3)</f>
        <v>-2.7383923528990373E-2</v>
      </c>
      <c r="AJ65" s="11">
        <f>'OddsRatio_working_3-way'!U65/(3*'OddsRatio_working_3-way'!X65^(1/3))*SIN(('OddsRatio_working_3-way'!Y65+2*PI())/3)</f>
        <v>-0.44150990059346862</v>
      </c>
      <c r="AK65" s="11">
        <f>'OddsRatio_working_3-way'!U65/(3*'OddsRatio_working_3-way'!X65^(1/3))*SIN(('OddsRatio_working_3-way'!Y65+4*PI())/3)</f>
        <v>0.468893824122459</v>
      </c>
      <c r="AL65" s="11">
        <f>'OddsRatio_working_3-way'!Z65+'OddsRatio_working_3-way'!AF65</f>
        <v>1.0512436710719575</v>
      </c>
      <c r="AM65" s="11">
        <f>'OddsRatio_working_3-way'!AA65+'OddsRatio_working_3-way'!AG65</f>
        <v>-0.57305218239877109</v>
      </c>
      <c r="AN65" s="11">
        <f>'OddsRatio_working_3-way'!AB65+'OddsRatio_working_3-way'!AH65</f>
        <v>-0.47819148867318678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1.0512436710719575</v>
      </c>
      <c r="AS65" s="11">
        <f>IF(('OddsRatio_working_3-way'!X65=0),IF(Q65&gt;0,-Q65^(1/3),(-Q65)^(1/3)),'OddsRatio_working_3-way'!AM65-'OddsRatio_working_3-way'!R65/3)</f>
        <v>-0.57305218239877109</v>
      </c>
      <c r="AT65" s="11">
        <f>IF(('OddsRatio_working_3-way'!X65=0),IF(Q65&gt;0,-Q65^(1/3),(-Q65)^(1/3)),'OddsRatio_working_3-way'!AN65-'OddsRatio_working_3-way'!R65/3)</f>
        <v>-0.47819148867318678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2.37</v>
      </c>
      <c r="B66" s="4">
        <f>IF('True_Odds_Calculator_3-way'!B67="","",'True_Odds_Calculator_3-way'!B67)</f>
        <v>3.08</v>
      </c>
      <c r="C66" s="4">
        <f>IF('True_Odds_Calculator_3-way'!C67="","",'True_Odds_Calculator_3-way'!C67)</f>
        <v>3.36</v>
      </c>
      <c r="D66" s="9">
        <f t="shared" si="13"/>
        <v>0.40581596944065412</v>
      </c>
      <c r="E66" s="9">
        <f t="shared" si="14"/>
        <v>0.31027232602107679</v>
      </c>
      <c r="F66" s="9">
        <f t="shared" si="15"/>
        <v>0.28391170453826908</v>
      </c>
      <c r="G66" s="9">
        <f t="shared" si="16"/>
        <v>1.0687380583100154</v>
      </c>
      <c r="H66" s="9">
        <f t="shared" si="17"/>
        <v>2.4641711398847215</v>
      </c>
      <c r="I66" s="9">
        <f t="shared" si="18"/>
        <v>3.2229751612848321</v>
      </c>
      <c r="J66" s="9">
        <f t="shared" si="19"/>
        <v>3.5222218176116362</v>
      </c>
      <c r="K66" s="11">
        <f t="shared" si="20"/>
        <v>0.42194092827004215</v>
      </c>
      <c r="L66" s="11">
        <f t="shared" si="21"/>
        <v>0.32467532467532467</v>
      </c>
      <c r="M66" s="11">
        <f t="shared" si="22"/>
        <v>0.29761904761904762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-0.27419375882305352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0.23688512612563242</v>
      </c>
      <c r="Q66" s="11">
        <f>2*'OddsRatio_working_3-way'!K66*'OddsRatio_working_3-way'!L66*'OddsRatio_working_3-way'!M66</f>
        <v>8.1543933261835594E-2</v>
      </c>
      <c r="R66" s="11">
        <f t="shared" si="23"/>
        <v>0</v>
      </c>
      <c r="S66" s="11">
        <f t="shared" si="24"/>
        <v>-0.86393332635445719</v>
      </c>
      <c r="T66" s="11">
        <f t="shared" si="25"/>
        <v>-0.29739529306521761</v>
      </c>
      <c r="U66" s="11">
        <f>'OddsRatio_working_3-way'!S66-'OddsRatio_working_3-way'!R66^2/3</f>
        <v>-0.86393332635445719</v>
      </c>
      <c r="V66" s="11">
        <f>'OddsRatio_working_3-way'!S66*'OddsRatio_working_3-way'!R66/3-2*'OddsRatio_working_3-way'!R66^3/27-'OddsRatio_working_3-way'!T66</f>
        <v>0.29739529306521761</v>
      </c>
      <c r="W66" s="11">
        <f>'OddsRatio_working_3-way'!V66^2+4*'OddsRatio_working_3-way'!U66^3/27</f>
        <v>-7.0854086542098266E-3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0.15453912853348539</v>
      </c>
      <c r="Y66" s="11">
        <f>IF('OddsRatio_working_3-way'!W66&gt;=0,IF('OddsRatio_working_3-way'!V66+SQRT('OddsRatio_working_3-way'!W66)&gt;0,0,PI()),ACOS('OddsRatio_working_3-way'!V66/(2*'OddsRatio_working_3-way'!X66)))</f>
        <v>0.27582579260605855</v>
      </c>
      <c r="Z66" s="11">
        <f>'OddsRatio_working_3-way'!X66^(1/3)*COS('OddsRatio_working_3-way'!Y66/3)</f>
        <v>0.53436902915500772</v>
      </c>
      <c r="AA66" s="11">
        <f>'OddsRatio_working_3-way'!X66^(1/3)*COS(('OddsRatio_working_3-way'!Y66+2*PI())/3)</f>
        <v>-0.30985343884991934</v>
      </c>
      <c r="AB66" s="11">
        <f>'OddsRatio_working_3-way'!X66^(1/3)*COS(('OddsRatio_working_3-way'!Y66+4*PI())/3)</f>
        <v>-0.22451559030508858</v>
      </c>
      <c r="AC66" s="11">
        <f>'OddsRatio_working_3-way'!X66^(1/3)*SIN('OddsRatio_working_3-way'!Y66/3)</f>
        <v>4.9269829829421602E-2</v>
      </c>
      <c r="AD66" s="11">
        <f>'OddsRatio_working_3-way'!X66^(1/3)*SIN(('OddsRatio_working_3-way'!Y66+2*PI())/3)</f>
        <v>0.43814223932915325</v>
      </c>
      <c r="AE66" s="11">
        <f>'OddsRatio_working_3-way'!X66^(1/3)*SIN(('OddsRatio_working_3-way'!Y66+4*PI())/3)</f>
        <v>-0.48741206915857477</v>
      </c>
      <c r="AF66" s="11">
        <f>-'OddsRatio_working_3-way'!U66/(3*'OddsRatio_working_3-way'!X66^(1/3))*COS(('OddsRatio_working_3-way'!Y66)/3)</f>
        <v>0.53436902915500772</v>
      </c>
      <c r="AG66" s="11">
        <f>-'OddsRatio_working_3-way'!U66/(3*'OddsRatio_working_3-way'!X66^(1/3))*COS(('OddsRatio_working_3-way'!Y66+2*PI())/3)</f>
        <v>-0.30985343884991934</v>
      </c>
      <c r="AH66" s="11">
        <f>-'OddsRatio_working_3-way'!U66/(3*'OddsRatio_working_3-way'!X66^(1/3))*COS(('OddsRatio_working_3-way'!Y66+4*PI())/3)</f>
        <v>-0.22451559030508858</v>
      </c>
      <c r="AI66" s="11">
        <f>'OddsRatio_working_3-way'!U66/(3*'OddsRatio_working_3-way'!X66^(1/3))*SIN(('OddsRatio_working_3-way'!Y66)/3)</f>
        <v>-4.9269829829421602E-2</v>
      </c>
      <c r="AJ66" s="11">
        <f>'OddsRatio_working_3-way'!U66/(3*'OddsRatio_working_3-way'!X66^(1/3))*SIN(('OddsRatio_working_3-way'!Y66+2*PI())/3)</f>
        <v>-0.43814223932915325</v>
      </c>
      <c r="AK66" s="11">
        <f>'OddsRatio_working_3-way'!U66/(3*'OddsRatio_working_3-way'!X66^(1/3))*SIN(('OddsRatio_working_3-way'!Y66+4*PI())/3)</f>
        <v>0.48741206915857477</v>
      </c>
      <c r="AL66" s="11">
        <f>'OddsRatio_working_3-way'!Z66+'OddsRatio_working_3-way'!AF66</f>
        <v>1.0687380583100154</v>
      </c>
      <c r="AM66" s="11">
        <f>'OddsRatio_working_3-way'!AA66+'OddsRatio_working_3-way'!AG66</f>
        <v>-0.61970687769983868</v>
      </c>
      <c r="AN66" s="11">
        <f>'OddsRatio_working_3-way'!AB66+'OddsRatio_working_3-way'!AH66</f>
        <v>-0.44903118061017716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1.0687380583100154</v>
      </c>
      <c r="AS66" s="11">
        <f>IF(('OddsRatio_working_3-way'!X66=0),IF(Q66&gt;0,-Q66^(1/3),(-Q66)^(1/3)),'OddsRatio_working_3-way'!AM66-'OddsRatio_working_3-way'!R66/3)</f>
        <v>-0.61970687769983868</v>
      </c>
      <c r="AT66" s="11">
        <f>IF(('OddsRatio_working_3-way'!X66=0),IF(Q66&gt;0,-Q66^(1/3),(-Q66)^(1/3)),'OddsRatio_working_3-way'!AN66-'OddsRatio_working_3-way'!R66/3)</f>
        <v>-0.44903118061017716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1.91</v>
      </c>
      <c r="B2" s="4">
        <f>IF('True_Odds_Calculator_2-way'!B3="","",'True_Odds_Calculator_2-way'!B3)</f>
        <v>1.96</v>
      </c>
      <c r="C2" s="4">
        <f t="shared" ref="C2:C65" si="0">IF(A2="","",((1/A2)+(1/B2))-1)</f>
        <v>3.3764291056736839E-2</v>
      </c>
      <c r="D2" s="4">
        <f>IF(A2="","",(2*A2)/(2-($C2*A2)))</f>
        <v>1.9736398144242935</v>
      </c>
      <c r="E2" s="4">
        <f>IF(B2="","",(2*B2)/(2-($C2*B2)))</f>
        <v>2.0270738574832143</v>
      </c>
      <c r="G2" s="4">
        <f t="shared" ref="G2:G65" si="1">IF(A2="","",C2+1)</f>
        <v>1.0337642910567368</v>
      </c>
    </row>
    <row r="3" spans="1:7" x14ac:dyDescent="0.2">
      <c r="A3" s="4">
        <f>IF('True_Odds_Calculator_2-way'!A4="","",'True_Odds_Calculator_2-way'!A4)</f>
        <v>2.34</v>
      </c>
      <c r="B3" s="4">
        <f>IF('True_Odds_Calculator_2-way'!B4="","",'True_Odds_Calculator_2-way'!B4)</f>
        <v>1.66</v>
      </c>
      <c r="C3" s="4">
        <f t="shared" si="0"/>
        <v>2.9760065904644417E-2</v>
      </c>
      <c r="D3" s="4">
        <f t="shared" ref="D3:D66" si="2">IF(A3="","",(2*A3)/(2-($C3*A3)))</f>
        <v>2.4244164274123086</v>
      </c>
      <c r="E3" s="4">
        <f t="shared" ref="E3:E66" si="3">IF(B3="","",(2*B3)/(2-($C3*B3)))</f>
        <v>1.7020418894049603</v>
      </c>
      <c r="G3" s="4">
        <f t="shared" si="1"/>
        <v>1.0297600659046444</v>
      </c>
    </row>
    <row r="4" spans="1:7" x14ac:dyDescent="0.2">
      <c r="A4" s="4">
        <f>IF('True_Odds_Calculator_2-way'!A5="","",'True_Odds_Calculator_2-way'!A5)</f>
        <v>2.06</v>
      </c>
      <c r="B4" s="4">
        <f>IF('True_Odds_Calculator_2-way'!B5="","",'True_Odds_Calculator_2-way'!B5)</f>
        <v>1.85</v>
      </c>
      <c r="C4" s="4">
        <f t="shared" si="0"/>
        <v>2.5977433744424072E-2</v>
      </c>
      <c r="D4" s="4">
        <f t="shared" si="2"/>
        <v>2.1166342682588173</v>
      </c>
      <c r="E4" s="4">
        <f t="shared" si="3"/>
        <v>1.8955483710519774</v>
      </c>
      <c r="G4" s="4">
        <f t="shared" si="1"/>
        <v>1.0259774337444241</v>
      </c>
    </row>
    <row r="5" spans="1:7" x14ac:dyDescent="0.2">
      <c r="A5" s="4">
        <f>IF('True_Odds_Calculator_2-way'!A6="","",'True_Odds_Calculator_2-way'!A6)</f>
        <v>2.2400000000000002</v>
      </c>
      <c r="B5" s="4">
        <f>IF('True_Odds_Calculator_2-way'!B6="","",'True_Odds_Calculator_2-way'!B6)</f>
        <v>1.71</v>
      </c>
      <c r="C5" s="4">
        <f t="shared" si="0"/>
        <v>3.1223893065998265E-2</v>
      </c>
      <c r="D5" s="4">
        <f t="shared" si="2"/>
        <v>2.3211731911283482</v>
      </c>
      <c r="E5" s="4">
        <f t="shared" si="3"/>
        <v>1.7569030364186771</v>
      </c>
      <c r="G5" s="4">
        <f t="shared" si="1"/>
        <v>1.0312238930659983</v>
      </c>
    </row>
    <row r="6" spans="1:7" x14ac:dyDescent="0.2">
      <c r="A6" s="4">
        <f>IF('True_Odds_Calculator_2-way'!A7="","",'True_Odds_Calculator_2-way'!A7)</f>
        <v>2.21</v>
      </c>
      <c r="B6" s="4">
        <f>IF('True_Odds_Calculator_2-way'!B7="","",'True_Odds_Calculator_2-way'!B7)</f>
        <v>1.74</v>
      </c>
      <c r="C6" s="4">
        <f t="shared" si="0"/>
        <v>2.720133146096626E-2</v>
      </c>
      <c r="D6" s="4">
        <f t="shared" si="2"/>
        <v>2.2784855128281092</v>
      </c>
      <c r="E6" s="4">
        <f t="shared" si="3"/>
        <v>1.7821754646150993</v>
      </c>
      <c r="G6" s="4">
        <f t="shared" si="1"/>
        <v>1.0272013314609663</v>
      </c>
    </row>
    <row r="7" spans="1:7" x14ac:dyDescent="0.2">
      <c r="A7" s="4">
        <f>IF('True_Odds_Calculator_2-way'!A8="","",'True_Odds_Calculator_2-way'!A8)</f>
        <v>2.13</v>
      </c>
      <c r="B7" s="4">
        <f>IF('True_Odds_Calculator_2-way'!B8="","",'True_Odds_Calculator_2-way'!B8)</f>
        <v>1.79</v>
      </c>
      <c r="C7" s="4">
        <f t="shared" si="0"/>
        <v>2.8142785952212312E-2</v>
      </c>
      <c r="D7" s="4">
        <f t="shared" si="2"/>
        <v>2.1958130561234772</v>
      </c>
      <c r="E7" s="4">
        <f t="shared" si="3"/>
        <v>1.8362511137332338</v>
      </c>
      <c r="G7" s="4">
        <f t="shared" si="1"/>
        <v>1.0281427859522123</v>
      </c>
    </row>
    <row r="8" spans="1:7" x14ac:dyDescent="0.2">
      <c r="A8" s="4">
        <f>IF('True_Odds_Calculator_2-way'!A9="","",'True_Odds_Calculator_2-way'!A9)</f>
        <v>2.3199999999999998</v>
      </c>
      <c r="B8" s="4">
        <f>IF('True_Odds_Calculator_2-way'!B9="","",'True_Odds_Calculator_2-way'!B9)</f>
        <v>1.67</v>
      </c>
      <c r="C8" s="4">
        <f t="shared" si="0"/>
        <v>2.9836877968201669E-2</v>
      </c>
      <c r="D8" s="4">
        <f t="shared" si="2"/>
        <v>2.4031757846421042</v>
      </c>
      <c r="E8" s="4">
        <f t="shared" si="3"/>
        <v>1.7126690831933518</v>
      </c>
      <c r="G8" s="4">
        <f t="shared" si="1"/>
        <v>1.0298368779682017</v>
      </c>
    </row>
    <row r="9" spans="1:7" x14ac:dyDescent="0.2">
      <c r="A9" s="4">
        <f>IF('True_Odds_Calculator_2-way'!A10="","",'True_Odds_Calculator_2-way'!A10)</f>
        <v>1.81</v>
      </c>
      <c r="B9" s="4">
        <f>IF('True_Odds_Calculator_2-way'!B10="","",'True_Odds_Calculator_2-way'!B10)</f>
        <v>2.1</v>
      </c>
      <c r="C9" s="4">
        <f t="shared" si="0"/>
        <v>2.8676664035780064E-2</v>
      </c>
      <c r="D9" s="4">
        <f t="shared" si="2"/>
        <v>1.858225372769494</v>
      </c>
      <c r="E9" s="4">
        <f t="shared" si="3"/>
        <v>2.1651951011107946</v>
      </c>
      <c r="G9" s="4">
        <f t="shared" si="1"/>
        <v>1.0286766640357801</v>
      </c>
    </row>
    <row r="10" spans="1:7" x14ac:dyDescent="0.2">
      <c r="A10" s="4">
        <f>IF('True_Odds_Calculator_2-way'!A11="","",'True_Odds_Calculator_2-way'!A11)</f>
        <v>2.15</v>
      </c>
      <c r="B10" s="4">
        <f>IF('True_Odds_Calculator_2-way'!B11="","",'True_Odds_Calculator_2-way'!B11)</f>
        <v>1.77</v>
      </c>
      <c r="C10" s="4">
        <f t="shared" si="0"/>
        <v>3.0088030482196881E-2</v>
      </c>
      <c r="D10" s="4">
        <f t="shared" si="2"/>
        <v>2.2218654211064077</v>
      </c>
      <c r="E10" s="4">
        <f t="shared" si="3"/>
        <v>1.8184207382630511</v>
      </c>
      <c r="G10" s="4">
        <f t="shared" si="1"/>
        <v>1.0300880304821969</v>
      </c>
    </row>
    <row r="11" spans="1:7" x14ac:dyDescent="0.2">
      <c r="A11" s="4">
        <f>IF('True_Odds_Calculator_2-way'!A12="","",'True_Odds_Calculator_2-way'!A12)</f>
        <v>1.93</v>
      </c>
      <c r="B11" s="4">
        <f>IF('True_Odds_Calculator_2-way'!B12="","",'True_Odds_Calculator_2-way'!B12)</f>
        <v>1.97</v>
      </c>
      <c r="C11" s="4">
        <f t="shared" si="0"/>
        <v>2.5748928223876311E-2</v>
      </c>
      <c r="D11" s="4">
        <f t="shared" si="2"/>
        <v>1.9791780536685666</v>
      </c>
      <c r="E11" s="4">
        <f t="shared" si="3"/>
        <v>2.0212647191728026</v>
      </c>
      <c r="G11" s="4">
        <f t="shared" si="1"/>
        <v>1.0257489282238763</v>
      </c>
    </row>
    <row r="12" spans="1:7" x14ac:dyDescent="0.2">
      <c r="A12" s="4">
        <f>IF('True_Odds_Calculator_2-way'!A13="","",'True_Odds_Calculator_2-way'!A13)</f>
        <v>1.91</v>
      </c>
      <c r="B12" s="4">
        <f>IF('True_Odds_Calculator_2-way'!B13="","",'True_Odds_Calculator_2-way'!B13)</f>
        <v>1.96</v>
      </c>
      <c r="C12" s="4">
        <f t="shared" si="0"/>
        <v>3.3764291056736839E-2</v>
      </c>
      <c r="D12" s="4">
        <f t="shared" si="2"/>
        <v>1.9736398144242935</v>
      </c>
      <c r="E12" s="4">
        <f t="shared" si="3"/>
        <v>2.0270738574832143</v>
      </c>
      <c r="G12" s="4">
        <f t="shared" si="1"/>
        <v>1.0337642910567368</v>
      </c>
    </row>
    <row r="13" spans="1:7" x14ac:dyDescent="0.2">
      <c r="A13" s="4">
        <f>IF('True_Odds_Calculator_2-way'!A14="","",'True_Odds_Calculator_2-way'!A14)</f>
        <v>2.2400000000000002</v>
      </c>
      <c r="B13" s="4">
        <f>IF('True_Odds_Calculator_2-way'!B14="","",'True_Odds_Calculator_2-way'!B14)</f>
        <v>1.69</v>
      </c>
      <c r="C13" s="4">
        <f t="shared" si="0"/>
        <v>3.8144547759932479E-2</v>
      </c>
      <c r="D13" s="4">
        <f t="shared" si="2"/>
        <v>2.3399678575843743</v>
      </c>
      <c r="E13" s="4">
        <f t="shared" si="3"/>
        <v>1.7462865578005351</v>
      </c>
      <c r="G13" s="4">
        <f t="shared" si="1"/>
        <v>1.0381445477599325</v>
      </c>
    </row>
    <row r="14" spans="1:7" x14ac:dyDescent="0.2">
      <c r="A14" s="4">
        <f>IF('True_Odds_Calculator_2-way'!A15="","",'True_Odds_Calculator_2-way'!A15)</f>
        <v>1.97</v>
      </c>
      <c r="B14" s="4">
        <f>IF('True_Odds_Calculator_2-way'!B15="","",'True_Odds_Calculator_2-way'!B15)</f>
        <v>1.89</v>
      </c>
      <c r="C14" s="4">
        <f t="shared" si="0"/>
        <v>3.6714742298498582E-2</v>
      </c>
      <c r="D14" s="4">
        <f t="shared" si="2"/>
        <v>2.0439162297916722</v>
      </c>
      <c r="E14" s="4">
        <f t="shared" si="3"/>
        <v>1.9579312702127099</v>
      </c>
      <c r="G14" s="4">
        <f t="shared" si="1"/>
        <v>1.0367147422984986</v>
      </c>
    </row>
    <row r="15" spans="1:7" x14ac:dyDescent="0.2">
      <c r="A15" s="4">
        <f>IF('True_Odds_Calculator_2-way'!A16="","",'True_Odds_Calculator_2-way'!A16)</f>
        <v>2.08</v>
      </c>
      <c r="B15" s="4">
        <f>IF('True_Odds_Calculator_2-way'!B16="","",'True_Odds_Calculator_2-way'!B16)</f>
        <v>1.79</v>
      </c>
      <c r="C15" s="4">
        <f t="shared" si="0"/>
        <v>3.9428448646325664E-2</v>
      </c>
      <c r="D15" s="4">
        <f t="shared" si="2"/>
        <v>2.1689385995572641</v>
      </c>
      <c r="E15" s="4">
        <f t="shared" si="3"/>
        <v>1.8554769261437256</v>
      </c>
      <c r="G15" s="4">
        <f t="shared" si="1"/>
        <v>1.0394284486463257</v>
      </c>
    </row>
    <row r="16" spans="1:7" x14ac:dyDescent="0.2">
      <c r="A16" s="4">
        <f>IF('True_Odds_Calculator_2-way'!A17="","",'True_Odds_Calculator_2-way'!A17)</f>
        <v>1.99</v>
      </c>
      <c r="B16" s="4">
        <f>IF('True_Odds_Calculator_2-way'!B17="","",'True_Odds_Calculator_2-way'!B17)</f>
        <v>1.88</v>
      </c>
      <c r="C16" s="4">
        <f t="shared" si="0"/>
        <v>3.4427456431091574E-2</v>
      </c>
      <c r="D16" s="4">
        <f t="shared" si="2"/>
        <v>2.0605860321656753</v>
      </c>
      <c r="E16" s="4">
        <f t="shared" si="3"/>
        <v>1.9428749480681344</v>
      </c>
      <c r="G16" s="4">
        <f t="shared" si="1"/>
        <v>1.0344274564310916</v>
      </c>
    </row>
    <row r="17" spans="1:7" x14ac:dyDescent="0.2">
      <c r="A17" s="4">
        <f>IF('True_Odds_Calculator_2-way'!A18="","",'True_Odds_Calculator_2-way'!A18)</f>
        <v>1.82</v>
      </c>
      <c r="B17" s="4">
        <f>IF('True_Odds_Calculator_2-way'!B18="","",'True_Odds_Calculator_2-way'!B18)</f>
        <v>2.04</v>
      </c>
      <c r="C17" s="4">
        <f t="shared" si="0"/>
        <v>3.9646627881921859E-2</v>
      </c>
      <c r="D17" s="4">
        <f t="shared" si="2"/>
        <v>1.8881204231082178</v>
      </c>
      <c r="E17" s="4">
        <f t="shared" si="3"/>
        <v>2.1259734310581764</v>
      </c>
      <c r="G17" s="4">
        <f t="shared" si="1"/>
        <v>1.0396466278819219</v>
      </c>
    </row>
    <row r="18" spans="1:7" x14ac:dyDescent="0.2">
      <c r="A18" s="4">
        <f>IF('True_Odds_Calculator_2-way'!A19="","",'True_Odds_Calculator_2-way'!A19)</f>
        <v>1.98</v>
      </c>
      <c r="B18" s="4">
        <f>IF('True_Odds_Calculator_2-way'!B19="","",'True_Odds_Calculator_2-way'!B19)</f>
        <v>1.89</v>
      </c>
      <c r="C18" s="4">
        <f t="shared" si="0"/>
        <v>3.4151034151034265E-2</v>
      </c>
      <c r="D18" s="4">
        <f t="shared" si="2"/>
        <v>2.0492853622474128</v>
      </c>
      <c r="E18" s="4">
        <f t="shared" si="3"/>
        <v>1.9530295913574449</v>
      </c>
      <c r="G18" s="4">
        <f t="shared" si="1"/>
        <v>1.0341510341510343</v>
      </c>
    </row>
    <row r="19" spans="1:7" x14ac:dyDescent="0.2">
      <c r="A19" s="4">
        <f>IF('True_Odds_Calculator_2-way'!A20="","",'True_Odds_Calculator_2-way'!A20)</f>
        <v>2.06</v>
      </c>
      <c r="B19" s="4">
        <f>IF('True_Odds_Calculator_2-way'!B20="","",'True_Odds_Calculator_2-way'!B20)</f>
        <v>1.83</v>
      </c>
      <c r="C19" s="4">
        <f t="shared" si="0"/>
        <v>3.1884980635577431E-2</v>
      </c>
      <c r="D19" s="4">
        <f t="shared" si="2"/>
        <v>2.1299508446804905</v>
      </c>
      <c r="E19" s="4">
        <f t="shared" si="3"/>
        <v>1.8849942497124856</v>
      </c>
      <c r="G19" s="4">
        <f t="shared" si="1"/>
        <v>1.0318849806355774</v>
      </c>
    </row>
    <row r="20" spans="1:7" x14ac:dyDescent="0.2">
      <c r="A20" s="4">
        <f>IF('True_Odds_Calculator_2-way'!A21="","",'True_Odds_Calculator_2-way'!A21)</f>
        <v>2.16</v>
      </c>
      <c r="B20" s="4">
        <f>IF('True_Odds_Calculator_2-way'!B21="","",'True_Odds_Calculator_2-way'!B21)</f>
        <v>1.74</v>
      </c>
      <c r="C20" s="4">
        <f t="shared" si="0"/>
        <v>3.7675606641123682E-2</v>
      </c>
      <c r="D20" s="4">
        <f t="shared" si="2"/>
        <v>2.2516175413371671</v>
      </c>
      <c r="E20" s="4">
        <f t="shared" si="3"/>
        <v>1.7989661114302122</v>
      </c>
      <c r="G20" s="4">
        <f t="shared" si="1"/>
        <v>1.0376756066411237</v>
      </c>
    </row>
    <row r="21" spans="1:7" x14ac:dyDescent="0.2">
      <c r="A21" s="4">
        <f>IF('True_Odds_Calculator_2-way'!A22="","",'True_Odds_Calculator_2-way'!A22)</f>
        <v>1.94</v>
      </c>
      <c r="B21" s="4">
        <f>IF('True_Odds_Calculator_2-way'!B22="","",'True_Odds_Calculator_2-way'!B22)</f>
        <v>1.93</v>
      </c>
      <c r="C21" s="4">
        <f t="shared" si="0"/>
        <v>3.3598632551679941E-2</v>
      </c>
      <c r="D21" s="4">
        <f t="shared" si="2"/>
        <v>2.0053558995233249</v>
      </c>
      <c r="E21" s="4">
        <f t="shared" si="3"/>
        <v>1.9946726333173512</v>
      </c>
      <c r="G21" s="4">
        <f t="shared" si="1"/>
        <v>1.0335986325516799</v>
      </c>
    </row>
    <row r="22" spans="1:7" x14ac:dyDescent="0.2">
      <c r="A22" s="4">
        <f>IF('True_Odds_Calculator_2-way'!A23="","",'True_Odds_Calculator_2-way'!A23)</f>
        <v>2.1</v>
      </c>
      <c r="B22" s="4">
        <f>IF('True_Odds_Calculator_2-way'!B23="","",'True_Odds_Calculator_2-way'!B23)</f>
        <v>1.78</v>
      </c>
      <c r="C22" s="4">
        <f t="shared" si="0"/>
        <v>3.7988228999465079E-2</v>
      </c>
      <c r="D22" s="4">
        <f t="shared" si="2"/>
        <v>2.1872440023405506</v>
      </c>
      <c r="E22" s="4">
        <f t="shared" si="3"/>
        <v>1.8422868408082802</v>
      </c>
      <c r="G22" s="4">
        <f t="shared" si="1"/>
        <v>1.0379882289994651</v>
      </c>
    </row>
    <row r="23" spans="1:7" x14ac:dyDescent="0.2">
      <c r="A23" s="4">
        <f>IF('True_Odds_Calculator_2-way'!A24="","",'True_Odds_Calculator_2-way'!A24)</f>
        <v>2.11</v>
      </c>
      <c r="B23" s="4">
        <f>IF('True_Odds_Calculator_2-way'!B24="","",'True_Odds_Calculator_2-way'!B24)</f>
        <v>1.77</v>
      </c>
      <c r="C23" s="4">
        <f t="shared" si="0"/>
        <v>3.8905400701529036E-2</v>
      </c>
      <c r="D23" s="4">
        <f t="shared" si="2"/>
        <v>2.2003122514507911</v>
      </c>
      <c r="E23" s="4">
        <f t="shared" si="3"/>
        <v>1.8331165484575556</v>
      </c>
      <c r="G23" s="4">
        <f t="shared" si="1"/>
        <v>1.038905400701529</v>
      </c>
    </row>
    <row r="24" spans="1:7" x14ac:dyDescent="0.2">
      <c r="A24" s="4">
        <f>IF('True_Odds_Calculator_2-way'!A25="","",'True_Odds_Calculator_2-way'!A25)</f>
        <v>2.31</v>
      </c>
      <c r="B24" s="4">
        <f>IF('True_Odds_Calculator_2-way'!B25="","",'True_Odds_Calculator_2-way'!B25)</f>
        <v>1.65</v>
      </c>
      <c r="C24" s="4">
        <f t="shared" si="0"/>
        <v>3.8961038961038863E-2</v>
      </c>
      <c r="D24" s="4">
        <f t="shared" si="2"/>
        <v>2.418848167539267</v>
      </c>
      <c r="E24" s="4">
        <f t="shared" si="3"/>
        <v>1.7047970479704795</v>
      </c>
      <c r="G24" s="4">
        <f t="shared" si="1"/>
        <v>1.0389610389610389</v>
      </c>
    </row>
    <row r="25" spans="1:7" x14ac:dyDescent="0.2">
      <c r="A25" s="4">
        <f>IF('True_Odds_Calculator_2-way'!A26="","",'True_Odds_Calculator_2-way'!A26)</f>
        <v>2.17</v>
      </c>
      <c r="B25" s="4">
        <f>IF('True_Odds_Calculator_2-way'!B26="","",'True_Odds_Calculator_2-way'!B26)</f>
        <v>1.73</v>
      </c>
      <c r="C25" s="4">
        <f t="shared" si="0"/>
        <v>3.8864175168482618E-2</v>
      </c>
      <c r="D25" s="4">
        <f t="shared" si="2"/>
        <v>2.2655321203343295</v>
      </c>
      <c r="E25" s="4">
        <f t="shared" si="3"/>
        <v>1.7901814453637255</v>
      </c>
      <c r="G25" s="4">
        <f t="shared" si="1"/>
        <v>1.0388641751684826</v>
      </c>
    </row>
    <row r="26" spans="1:7" x14ac:dyDescent="0.2">
      <c r="A26" s="4">
        <f>IF('True_Odds_Calculator_2-way'!A27="","",'True_Odds_Calculator_2-way'!A27)</f>
        <v>2.2599999999999998</v>
      </c>
      <c r="B26" s="4">
        <f>IF('True_Odds_Calculator_2-way'!B27="","",'True_Odds_Calculator_2-way'!B27)</f>
        <v>1.68</v>
      </c>
      <c r="C26" s="4">
        <f t="shared" si="0"/>
        <v>3.7715971344289834E-2</v>
      </c>
      <c r="D26" s="4">
        <f t="shared" si="2"/>
        <v>2.3606068142253167</v>
      </c>
      <c r="E26" s="4">
        <f t="shared" si="3"/>
        <v>1.7349661853408882</v>
      </c>
      <c r="G26" s="4">
        <f t="shared" si="1"/>
        <v>1.0377159713442898</v>
      </c>
    </row>
    <row r="27" spans="1:7" x14ac:dyDescent="0.2">
      <c r="A27" s="4">
        <f>IF('True_Odds_Calculator_2-way'!A28="","",'True_Odds_Calculator_2-way'!A28)</f>
        <v>2.08</v>
      </c>
      <c r="B27" s="4">
        <f>IF('True_Odds_Calculator_2-way'!B28="","",'True_Odds_Calculator_2-way'!B28)</f>
        <v>1.79</v>
      </c>
      <c r="C27" s="4">
        <f t="shared" si="0"/>
        <v>3.9428448646325664E-2</v>
      </c>
      <c r="D27" s="4">
        <f t="shared" si="2"/>
        <v>2.1689385995572641</v>
      </c>
      <c r="E27" s="4">
        <f t="shared" si="3"/>
        <v>1.8554769261437256</v>
      </c>
      <c r="G27" s="4">
        <f t="shared" si="1"/>
        <v>1.0394284486463257</v>
      </c>
    </row>
    <row r="28" spans="1:7" x14ac:dyDescent="0.2">
      <c r="A28" s="4">
        <f>IF('True_Odds_Calculator_2-way'!A29="","",'True_Odds_Calculator_2-way'!A29)</f>
        <v>2.17</v>
      </c>
      <c r="B28" s="4">
        <f>IF('True_Odds_Calculator_2-way'!B29="","",'True_Odds_Calculator_2-way'!B29)</f>
        <v>1.73</v>
      </c>
      <c r="C28" s="4">
        <f t="shared" si="0"/>
        <v>3.8864175168482618E-2</v>
      </c>
      <c r="D28" s="4">
        <f t="shared" si="2"/>
        <v>2.2655321203343295</v>
      </c>
      <c r="E28" s="4">
        <f t="shared" si="3"/>
        <v>1.7901814453637255</v>
      </c>
      <c r="G28" s="4">
        <f t="shared" si="1"/>
        <v>1.0388641751684826</v>
      </c>
    </row>
    <row r="29" spans="1:7" x14ac:dyDescent="0.2">
      <c r="A29" s="4">
        <f>IF('True_Odds_Calculator_2-way'!A30="","",'True_Odds_Calculator_2-way'!A30)</f>
        <v>1.99</v>
      </c>
      <c r="B29" s="4">
        <f>IF('True_Odds_Calculator_2-way'!B30="","",'True_Odds_Calculator_2-way'!B30)</f>
        <v>1.88</v>
      </c>
      <c r="C29" s="4">
        <f t="shared" si="0"/>
        <v>3.4427456431091574E-2</v>
      </c>
      <c r="D29" s="4">
        <f t="shared" si="2"/>
        <v>2.0605860321656753</v>
      </c>
      <c r="E29" s="4">
        <f t="shared" si="3"/>
        <v>1.9428749480681344</v>
      </c>
      <c r="G29" s="4">
        <f t="shared" si="1"/>
        <v>1.0344274564310916</v>
      </c>
    </row>
    <row r="30" spans="1:7" x14ac:dyDescent="0.2">
      <c r="A30" s="4">
        <f>IF('True_Odds_Calculator_2-way'!A31="","",'True_Odds_Calculator_2-way'!A31)</f>
        <v>2.27</v>
      </c>
      <c r="B30" s="4">
        <f>IF('True_Odds_Calculator_2-way'!B31="","",'True_Odds_Calculator_2-way'!B31)</f>
        <v>1.65</v>
      </c>
      <c r="C30" s="4">
        <f t="shared" si="0"/>
        <v>4.658924042183954E-2</v>
      </c>
      <c r="D30" s="4">
        <f t="shared" si="2"/>
        <v>2.3967365221564547</v>
      </c>
      <c r="E30" s="4">
        <f t="shared" si="3"/>
        <v>1.7159546443706333</v>
      </c>
      <c r="G30" s="4">
        <f t="shared" si="1"/>
        <v>1.0465892404218395</v>
      </c>
    </row>
    <row r="31" spans="1:7" x14ac:dyDescent="0.2">
      <c r="A31" s="4">
        <f>IF('True_Odds_Calculator_2-way'!A32="","",'True_Odds_Calculator_2-way'!A32)</f>
        <v>1.86</v>
      </c>
      <c r="B31" s="4">
        <f>IF('True_Odds_Calculator_2-way'!B32="","",'True_Odds_Calculator_2-way'!B32)</f>
        <v>1.97</v>
      </c>
      <c r="C31" s="4">
        <f t="shared" si="0"/>
        <v>4.5248621800120015E-2</v>
      </c>
      <c r="D31" s="4">
        <f t="shared" si="2"/>
        <v>1.9417095013512797</v>
      </c>
      <c r="E31" s="4">
        <f t="shared" si="3"/>
        <v>2.0618985988408078</v>
      </c>
      <c r="G31" s="4">
        <f t="shared" si="1"/>
        <v>1.04524862180012</v>
      </c>
    </row>
    <row r="32" spans="1:7" x14ac:dyDescent="0.2">
      <c r="A32" s="4">
        <f>IF('True_Odds_Calculator_2-way'!A33="","",'True_Odds_Calculator_2-way'!A33)</f>
        <v>1.55</v>
      </c>
      <c r="B32" s="4">
        <f>IF('True_Odds_Calculator_2-way'!B33="","",'True_Odds_Calculator_2-way'!B33)</f>
        <v>2.4900000000000002</v>
      </c>
      <c r="C32" s="4">
        <f t="shared" si="0"/>
        <v>4.676771602539187E-2</v>
      </c>
      <c r="D32" s="4">
        <f t="shared" si="2"/>
        <v>1.6082925304719242</v>
      </c>
      <c r="E32" s="4">
        <f t="shared" si="3"/>
        <v>2.643945881144032</v>
      </c>
      <c r="G32" s="4">
        <f t="shared" si="1"/>
        <v>1.0467677160253919</v>
      </c>
    </row>
    <row r="33" spans="1:7" x14ac:dyDescent="0.2">
      <c r="A33" s="4">
        <f>IF('True_Odds_Calculator_2-way'!A34="","",'True_Odds_Calculator_2-way'!A34)</f>
        <v>1.68</v>
      </c>
      <c r="B33" s="4">
        <f>IF('True_Odds_Calculator_2-way'!B34="","",'True_Odds_Calculator_2-way'!B34)</f>
        <v>2.2200000000000002</v>
      </c>
      <c r="C33" s="4">
        <f t="shared" si="0"/>
        <v>4.5688545688545634E-2</v>
      </c>
      <c r="D33" s="4">
        <f t="shared" si="2"/>
        <v>1.7470489038785832</v>
      </c>
      <c r="E33" s="4">
        <f t="shared" si="3"/>
        <v>2.3386004514672689</v>
      </c>
      <c r="G33" s="4">
        <f t="shared" si="1"/>
        <v>1.0456885456885456</v>
      </c>
    </row>
    <row r="34" spans="1:7" x14ac:dyDescent="0.2">
      <c r="A34" s="4">
        <f>IF('True_Odds_Calculator_2-way'!A35="","",'True_Odds_Calculator_2-way'!A35)</f>
        <v>1.68</v>
      </c>
      <c r="B34" s="4">
        <f>IF('True_Odds_Calculator_2-way'!B35="","",'True_Odds_Calculator_2-way'!B35)</f>
        <v>2.21</v>
      </c>
      <c r="C34" s="4">
        <f t="shared" si="0"/>
        <v>4.772678302090072E-2</v>
      </c>
      <c r="D34" s="4">
        <f t="shared" si="2"/>
        <v>1.7501649853870085</v>
      </c>
      <c r="E34" s="4">
        <f t="shared" si="3"/>
        <v>2.3330400904863642</v>
      </c>
      <c r="G34" s="4">
        <f t="shared" si="1"/>
        <v>1.0477267830209007</v>
      </c>
    </row>
    <row r="35" spans="1:7" x14ac:dyDescent="0.2">
      <c r="A35" s="4">
        <f>IF('True_Odds_Calculator_2-way'!A36="","",'True_Odds_Calculator_2-way'!A36)</f>
        <v>1.77</v>
      </c>
      <c r="B35" s="4">
        <f>IF('True_Odds_Calculator_2-way'!B36="","",'True_Odds_Calculator_2-way'!B36)</f>
        <v>2.08</v>
      </c>
      <c r="C35" s="4">
        <f t="shared" si="0"/>
        <v>4.5740982181660117E-2</v>
      </c>
      <c r="D35" s="4">
        <f t="shared" si="2"/>
        <v>1.8446738150115241</v>
      </c>
      <c r="E35" s="4">
        <f t="shared" si="3"/>
        <v>2.1838889547989084</v>
      </c>
      <c r="G35" s="4">
        <f t="shared" si="1"/>
        <v>1.0457409821816601</v>
      </c>
    </row>
    <row r="36" spans="1:7" x14ac:dyDescent="0.2">
      <c r="A36" s="4">
        <f>IF('True_Odds_Calculator_2-way'!A37="","",'True_Odds_Calculator_2-way'!A37)</f>
        <v>1.7</v>
      </c>
      <c r="B36" s="4">
        <f>IF('True_Odds_Calculator_2-way'!B37="","",'True_Odds_Calculator_2-way'!B37)</f>
        <v>2.1800000000000002</v>
      </c>
      <c r="C36" s="4">
        <f t="shared" si="0"/>
        <v>4.6950890447922333E-2</v>
      </c>
      <c r="D36" s="4">
        <f t="shared" si="2"/>
        <v>1.7706641184902054</v>
      </c>
      <c r="E36" s="4">
        <f t="shared" si="3"/>
        <v>2.2975821450712961</v>
      </c>
      <c r="G36" s="4">
        <f t="shared" si="1"/>
        <v>1.0469508904479223</v>
      </c>
    </row>
    <row r="37" spans="1:7" x14ac:dyDescent="0.2">
      <c r="A37" s="4">
        <f>IF('True_Odds_Calculator_2-way'!A38="","",'True_Odds_Calculator_2-way'!A38)</f>
        <v>2.02</v>
      </c>
      <c r="B37" s="4">
        <f>IF('True_Odds_Calculator_2-way'!B38="","",'True_Odds_Calculator_2-way'!B38)</f>
        <v>1.83</v>
      </c>
      <c r="C37" s="4">
        <f t="shared" si="0"/>
        <v>4.1497592382188975E-2</v>
      </c>
      <c r="D37" s="4">
        <f t="shared" si="2"/>
        <v>2.1083670792220381</v>
      </c>
      <c r="E37" s="4">
        <f t="shared" si="3"/>
        <v>1.9022281685792208</v>
      </c>
      <c r="G37" s="4">
        <f t="shared" si="1"/>
        <v>1.041497592382189</v>
      </c>
    </row>
    <row r="38" spans="1:7" x14ac:dyDescent="0.2">
      <c r="A38" s="4">
        <f>IF('True_Odds_Calculator_2-way'!A39="","",'True_Odds_Calculator_2-way'!A39)</f>
        <v>2.12</v>
      </c>
      <c r="B38" s="4">
        <f>IF('True_Odds_Calculator_2-way'!B39="","",'True_Odds_Calculator_2-way'!B39)</f>
        <v>1.74</v>
      </c>
      <c r="C38" s="4">
        <f t="shared" si="0"/>
        <v>4.6410756885707949E-2</v>
      </c>
      <c r="D38" s="4">
        <f t="shared" si="2"/>
        <v>2.2296905222437133</v>
      </c>
      <c r="E38" s="4">
        <f t="shared" si="3"/>
        <v>1.8132127408572549</v>
      </c>
      <c r="G38" s="4">
        <f t="shared" si="1"/>
        <v>1.0464107568857079</v>
      </c>
    </row>
    <row r="39" spans="1:7" x14ac:dyDescent="0.2">
      <c r="A39" s="4">
        <f>IF('True_Odds_Calculator_2-way'!A40="","",'True_Odds_Calculator_2-way'!A40)</f>
        <v>1.67</v>
      </c>
      <c r="B39" s="4">
        <f>IF('True_Odds_Calculator_2-way'!B40="","",'True_Odds_Calculator_2-way'!B40)</f>
        <v>2.19</v>
      </c>
      <c r="C39" s="4">
        <f t="shared" si="0"/>
        <v>5.5423399775790916E-2</v>
      </c>
      <c r="D39" s="4">
        <f t="shared" si="2"/>
        <v>1.7510353577669786</v>
      </c>
      <c r="E39" s="4">
        <f t="shared" si="3"/>
        <v>2.3314952347560003</v>
      </c>
      <c r="G39" s="4">
        <f t="shared" si="1"/>
        <v>1.0554233997757909</v>
      </c>
    </row>
    <row r="40" spans="1:7" x14ac:dyDescent="0.2">
      <c r="A40" s="4">
        <f>IF('True_Odds_Calculator_2-way'!A41="","",'True_Odds_Calculator_2-way'!A41)</f>
        <v>1.59</v>
      </c>
      <c r="B40" s="4">
        <f>IF('True_Odds_Calculator_2-way'!B41="","",'True_Odds_Calculator_2-way'!B41)</f>
        <v>2.2999999999999998</v>
      </c>
      <c r="C40" s="4">
        <f t="shared" si="0"/>
        <v>6.3713426305715082E-2</v>
      </c>
      <c r="D40" s="4">
        <f t="shared" si="2"/>
        <v>1.6748339821387681</v>
      </c>
      <c r="E40" s="4">
        <f t="shared" si="3"/>
        <v>2.4818459450288426</v>
      </c>
      <c r="G40" s="4">
        <f t="shared" si="1"/>
        <v>1.0637134263057151</v>
      </c>
    </row>
    <row r="41" spans="1:7" x14ac:dyDescent="0.2">
      <c r="A41" s="4">
        <f>IF('True_Odds_Calculator_2-way'!A42="","",'True_Odds_Calculator_2-way'!A42)</f>
        <v>2.77</v>
      </c>
      <c r="B41" s="4">
        <f>IF('True_Odds_Calculator_2-way'!B42="","",'True_Odds_Calculator_2-way'!B42)</f>
        <v>1.48</v>
      </c>
      <c r="C41" s="4">
        <f t="shared" si="0"/>
        <v>3.6686506000585428E-2</v>
      </c>
      <c r="D41" s="4">
        <f t="shared" si="2"/>
        <v>2.9182801822323463</v>
      </c>
      <c r="E41" s="4">
        <f t="shared" si="3"/>
        <v>1.5213002820246402</v>
      </c>
      <c r="G41" s="4">
        <f t="shared" si="1"/>
        <v>1.0366865060005854</v>
      </c>
    </row>
    <row r="42" spans="1:7" x14ac:dyDescent="0.2">
      <c r="A42" s="4">
        <f>IF('True_Odds_Calculator_2-way'!A43="","",'True_Odds_Calculator_2-way'!A43)</f>
        <v>2.59</v>
      </c>
      <c r="B42" s="4">
        <f>IF('True_Odds_Calculator_2-way'!B43="","",'True_Odds_Calculator_2-way'!B43)</f>
        <v>1.53</v>
      </c>
      <c r="C42" s="4">
        <f t="shared" si="0"/>
        <v>3.9695157342216181E-2</v>
      </c>
      <c r="D42" s="4">
        <f t="shared" si="2"/>
        <v>2.7303544975367759</v>
      </c>
      <c r="E42" s="4">
        <f t="shared" si="3"/>
        <v>1.5779162601787884</v>
      </c>
      <c r="G42" s="4">
        <f t="shared" si="1"/>
        <v>1.0396951573422162</v>
      </c>
    </row>
    <row r="43" spans="1:7" x14ac:dyDescent="0.2">
      <c r="A43" s="4">
        <f>IF('True_Odds_Calculator_2-way'!A44="","",'True_Odds_Calculator_2-way'!A44)</f>
        <v>2.77</v>
      </c>
      <c r="B43" s="4">
        <f>IF('True_Odds_Calculator_2-way'!B44="","",'True_Odds_Calculator_2-way'!B44)</f>
        <v>1.48</v>
      </c>
      <c r="C43" s="4">
        <f t="shared" si="0"/>
        <v>3.6686506000585428E-2</v>
      </c>
      <c r="D43" s="4">
        <f t="shared" si="2"/>
        <v>2.9182801822323463</v>
      </c>
      <c r="E43" s="4">
        <f t="shared" si="3"/>
        <v>1.5213002820246402</v>
      </c>
      <c r="G43" s="4">
        <f t="shared" si="1"/>
        <v>1.0366865060005854</v>
      </c>
    </row>
    <row r="44" spans="1:7" x14ac:dyDescent="0.2">
      <c r="A44" s="4">
        <f>IF('True_Odds_Calculator_2-way'!A45="","",'True_Odds_Calculator_2-way'!A45)</f>
        <v>2.0299999999999998</v>
      </c>
      <c r="B44" s="4">
        <f>IF('True_Odds_Calculator_2-way'!B45="","",'True_Odds_Calculator_2-way'!B45)</f>
        <v>1.88</v>
      </c>
      <c r="C44" s="4">
        <f t="shared" si="0"/>
        <v>2.4525731055444977E-2</v>
      </c>
      <c r="D44" s="4">
        <f t="shared" si="2"/>
        <v>2.0818241326641935</v>
      </c>
      <c r="E44" s="4">
        <f t="shared" si="3"/>
        <v>1.9243646631706333</v>
      </c>
      <c r="G44" s="4">
        <f t="shared" si="1"/>
        <v>1.024525731055445</v>
      </c>
    </row>
    <row r="45" spans="1:7" x14ac:dyDescent="0.2">
      <c r="A45" s="4">
        <f>IF('True_Odds_Calculator_2-way'!A46="","",'True_Odds_Calculator_2-way'!A46)</f>
        <v>2.06</v>
      </c>
      <c r="B45" s="4">
        <f>IF('True_Odds_Calculator_2-way'!B46="","",'True_Odds_Calculator_2-way'!B46)</f>
        <v>1.85</v>
      </c>
      <c r="C45" s="4">
        <f t="shared" si="0"/>
        <v>2.5977433744424072E-2</v>
      </c>
      <c r="D45" s="4">
        <f t="shared" si="2"/>
        <v>2.1166342682588173</v>
      </c>
      <c r="E45" s="4">
        <f t="shared" si="3"/>
        <v>1.8955483710519774</v>
      </c>
      <c r="G45" s="4">
        <f t="shared" si="1"/>
        <v>1.0259774337444241</v>
      </c>
    </row>
    <row r="46" spans="1:7" x14ac:dyDescent="0.2">
      <c r="A46" s="4">
        <f>IF('True_Odds_Calculator_2-way'!A47="","",'True_Odds_Calculator_2-way'!A47)</f>
        <v>2.42</v>
      </c>
      <c r="B46" s="4">
        <f>IF('True_Odds_Calculator_2-way'!B47="","",'True_Odds_Calculator_2-way'!B47)</f>
        <v>1.6</v>
      </c>
      <c r="C46" s="4">
        <f t="shared" si="0"/>
        <v>3.8223140495867725E-2</v>
      </c>
      <c r="D46" s="4">
        <f t="shared" si="2"/>
        <v>2.5373525557011791</v>
      </c>
      <c r="E46" s="4">
        <f t="shared" si="3"/>
        <v>1.6504688832054561</v>
      </c>
      <c r="G46" s="4">
        <f t="shared" si="1"/>
        <v>1.0382231404958677</v>
      </c>
    </row>
    <row r="47" spans="1:7" x14ac:dyDescent="0.2">
      <c r="A47" s="4">
        <f>IF('True_Odds_Calculator_2-way'!A48="","",'True_Odds_Calculator_2-way'!A48)</f>
        <v>1.86</v>
      </c>
      <c r="B47" s="4">
        <f>IF('True_Odds_Calculator_2-way'!B48="","",'True_Odds_Calculator_2-way'!B48)</f>
        <v>1.93</v>
      </c>
      <c r="C47" s="4">
        <f t="shared" si="0"/>
        <v>5.5769123628057304E-2</v>
      </c>
      <c r="D47" s="4">
        <f t="shared" si="2"/>
        <v>1.9617465435269688</v>
      </c>
      <c r="E47" s="4">
        <f t="shared" si="3"/>
        <v>2.0397749872151825</v>
      </c>
      <c r="G47" s="4">
        <f t="shared" si="1"/>
        <v>1.0557691236280573</v>
      </c>
    </row>
    <row r="48" spans="1:7" x14ac:dyDescent="0.2">
      <c r="A48" s="4">
        <f>IF('True_Odds_Calculator_2-way'!A49="","",'True_Odds_Calculator_2-way'!A49)</f>
        <v>2.15</v>
      </c>
      <c r="B48" s="4">
        <f>IF('True_Odds_Calculator_2-way'!B49="","",'True_Odds_Calculator_2-way'!B49)</f>
        <v>1.76</v>
      </c>
      <c r="C48" s="4">
        <f t="shared" si="0"/>
        <v>3.3298097251585723E-2</v>
      </c>
      <c r="D48" s="4">
        <f t="shared" si="2"/>
        <v>2.2298173246906305</v>
      </c>
      <c r="E48" s="4">
        <f t="shared" si="3"/>
        <v>1.8131288931480596</v>
      </c>
      <c r="G48" s="4">
        <f t="shared" si="1"/>
        <v>1.0332980972515857</v>
      </c>
    </row>
    <row r="49" spans="1:7" x14ac:dyDescent="0.2">
      <c r="A49" s="4">
        <f>IF('True_Odds_Calculator_2-way'!A50="","",'True_Odds_Calculator_2-way'!A50)</f>
        <v>2.38</v>
      </c>
      <c r="B49" s="4">
        <f>IF('True_Odds_Calculator_2-way'!B50="","",'True_Odds_Calculator_2-way'!B50)</f>
        <v>1.63</v>
      </c>
      <c r="C49" s="4">
        <f t="shared" si="0"/>
        <v>3.3664999742228252E-2</v>
      </c>
      <c r="D49" s="4">
        <f t="shared" si="2"/>
        <v>2.4793251102447753</v>
      </c>
      <c r="E49" s="4">
        <f t="shared" si="3"/>
        <v>1.6759839288028686</v>
      </c>
      <c r="G49" s="4">
        <f t="shared" si="1"/>
        <v>1.0336649997422283</v>
      </c>
    </row>
    <row r="50" spans="1:7" x14ac:dyDescent="0.2">
      <c r="A50" s="4">
        <f>IF('True_Odds_Calculator_2-way'!A51="","",'True_Odds_Calculator_2-way'!A51)</f>
        <v>2.5299999999999998</v>
      </c>
      <c r="B50" s="4">
        <f>IF('True_Odds_Calculator_2-way'!B51="","",'True_Odds_Calculator_2-way'!B51)</f>
        <v>1.57</v>
      </c>
      <c r="C50" s="4">
        <f t="shared" si="0"/>
        <v>3.2199592155283119E-2</v>
      </c>
      <c r="D50" s="4">
        <f t="shared" si="2"/>
        <v>2.6374290362205768</v>
      </c>
      <c r="E50" s="4">
        <f t="shared" si="3"/>
        <v>1.6107134891831068</v>
      </c>
      <c r="G50" s="4">
        <f t="shared" si="1"/>
        <v>1.0321995921552831</v>
      </c>
    </row>
    <row r="51" spans="1:7" x14ac:dyDescent="0.2">
      <c r="A51" s="4">
        <f>IF('True_Odds_Calculator_2-way'!A52="","",'True_Odds_Calculator_2-way'!A52)</f>
        <v>2.06</v>
      </c>
      <c r="B51" s="4">
        <f>IF('True_Odds_Calculator_2-way'!B52="","",'True_Odds_Calculator_2-way'!B52)</f>
        <v>1.84</v>
      </c>
      <c r="C51" s="4">
        <f t="shared" si="0"/>
        <v>2.891515407344869E-2</v>
      </c>
      <c r="D51" s="4">
        <f t="shared" si="2"/>
        <v>2.1232354918216445</v>
      </c>
      <c r="E51" s="4">
        <f t="shared" si="3"/>
        <v>1.8902852583283463</v>
      </c>
      <c r="G51" s="4">
        <f t="shared" si="1"/>
        <v>1.0289151540734487</v>
      </c>
    </row>
    <row r="52" spans="1:7" x14ac:dyDescent="0.2">
      <c r="A52" s="4">
        <f>IF('True_Odds_Calculator_2-way'!A53="","",'True_Odds_Calculator_2-way'!A53)</f>
        <v>2.27</v>
      </c>
      <c r="B52" s="4">
        <f>IF('True_Odds_Calculator_2-way'!B53="","",'True_Odds_Calculator_2-way'!B53)</f>
        <v>1.69</v>
      </c>
      <c r="C52" s="4">
        <f t="shared" si="0"/>
        <v>3.2244610692594433E-2</v>
      </c>
      <c r="D52" s="4">
        <f t="shared" si="2"/>
        <v>2.3562325338574457</v>
      </c>
      <c r="E52" s="4">
        <f t="shared" si="3"/>
        <v>1.7373366845549443</v>
      </c>
      <c r="G52" s="4">
        <f t="shared" si="1"/>
        <v>1.0322446106925944</v>
      </c>
    </row>
    <row r="53" spans="1:7" x14ac:dyDescent="0.2">
      <c r="A53" s="4">
        <f>IF('True_Odds_Calculator_2-way'!A54="","",'True_Odds_Calculator_2-way'!A54)</f>
        <v>2.23</v>
      </c>
      <c r="B53" s="4">
        <f>IF('True_Odds_Calculator_2-way'!B54="","",'True_Odds_Calculator_2-way'!B54)</f>
        <v>1.71</v>
      </c>
      <c r="C53" s="4">
        <f t="shared" si="0"/>
        <v>3.3225814910969431E-2</v>
      </c>
      <c r="D53" s="4">
        <f t="shared" si="2"/>
        <v>2.315792669966295</v>
      </c>
      <c r="E53" s="4">
        <f t="shared" si="3"/>
        <v>1.7599981538319522</v>
      </c>
      <c r="G53" s="4">
        <f t="shared" si="1"/>
        <v>1.0332258149109694</v>
      </c>
    </row>
    <row r="54" spans="1:7" x14ac:dyDescent="0.2">
      <c r="A54" s="4">
        <f>IF('True_Odds_Calculator_2-way'!A55="","",'True_Odds_Calculator_2-way'!A55)</f>
        <v>2.1</v>
      </c>
      <c r="B54" s="4">
        <f>IF('True_Odds_Calculator_2-way'!B55="","",'True_Odds_Calculator_2-way'!B55)</f>
        <v>1.8</v>
      </c>
      <c r="C54" s="4">
        <f t="shared" si="0"/>
        <v>3.1746031746031633E-2</v>
      </c>
      <c r="D54" s="4">
        <f t="shared" si="2"/>
        <v>2.172413793103448</v>
      </c>
      <c r="E54" s="4">
        <f t="shared" si="3"/>
        <v>1.8529411764705881</v>
      </c>
      <c r="G54" s="4">
        <f t="shared" si="1"/>
        <v>1.0317460317460316</v>
      </c>
    </row>
    <row r="55" spans="1:7" x14ac:dyDescent="0.2">
      <c r="A55" s="4">
        <f>IF('True_Odds_Calculator_2-way'!A56="","",'True_Odds_Calculator_2-way'!A56)</f>
        <v>2.08</v>
      </c>
      <c r="B55" s="4">
        <f>IF('True_Odds_Calculator_2-way'!B56="","",'True_Odds_Calculator_2-way'!B56)</f>
        <v>1.81</v>
      </c>
      <c r="C55" s="4">
        <f t="shared" si="0"/>
        <v>3.3255418614534626E-2</v>
      </c>
      <c r="D55" s="4">
        <f t="shared" si="2"/>
        <v>2.1545152798443401</v>
      </c>
      <c r="E55" s="4">
        <f t="shared" si="3"/>
        <v>1.8661643699811639</v>
      </c>
      <c r="G55" s="4">
        <f t="shared" si="1"/>
        <v>1.0332554186145346</v>
      </c>
    </row>
    <row r="56" spans="1:7" x14ac:dyDescent="0.2">
      <c r="A56" s="4">
        <f>IF('True_Odds_Calculator_2-way'!A57="","",'True_Odds_Calculator_2-way'!A57)</f>
        <v>2.09</v>
      </c>
      <c r="B56" s="4">
        <f>IF('True_Odds_Calculator_2-way'!B57="","",'True_Odds_Calculator_2-way'!B57)</f>
        <v>1.8</v>
      </c>
      <c r="C56" s="4">
        <f t="shared" si="0"/>
        <v>3.4024455077086735E-2</v>
      </c>
      <c r="D56" s="4">
        <f t="shared" si="2"/>
        <v>2.1670506912442398</v>
      </c>
      <c r="E56" s="4">
        <f t="shared" si="3"/>
        <v>1.8568608094768018</v>
      </c>
      <c r="G56" s="4">
        <f t="shared" si="1"/>
        <v>1.0340244550770867</v>
      </c>
    </row>
    <row r="57" spans="1:7" x14ac:dyDescent="0.2">
      <c r="A57" s="4">
        <f>IF('True_Odds_Calculator_2-way'!A58="","",'True_Odds_Calculator_2-way'!A58)</f>
        <v>2.57</v>
      </c>
      <c r="B57" s="4">
        <f>IF('True_Odds_Calculator_2-way'!B58="","",'True_Odds_Calculator_2-way'!B58)</f>
        <v>1.52</v>
      </c>
      <c r="C57" s="4">
        <f t="shared" si="0"/>
        <v>4.6999795207864015E-2</v>
      </c>
      <c r="D57" s="4">
        <f t="shared" si="2"/>
        <v>2.7351911496989216</v>
      </c>
      <c r="E57" s="4">
        <f t="shared" si="3"/>
        <v>1.5763053829392302</v>
      </c>
      <c r="G57" s="4">
        <f t="shared" si="1"/>
        <v>1.046999795207864</v>
      </c>
    </row>
    <row r="58" spans="1:7" x14ac:dyDescent="0.2">
      <c r="A58" s="4">
        <f>IF('True_Odds_Calculator_2-way'!A59="","",'True_Odds_Calculator_2-way'!A59)</f>
        <v>2.1</v>
      </c>
      <c r="B58" s="4">
        <f>IF('True_Odds_Calculator_2-way'!B59="","",'True_Odds_Calculator_2-way'!B59)</f>
        <v>1.75</v>
      </c>
      <c r="C58" s="4">
        <f t="shared" si="0"/>
        <v>4.761904761904745E-2</v>
      </c>
      <c r="D58" s="4">
        <f t="shared" si="2"/>
        <v>2.2105263157894735</v>
      </c>
      <c r="E58" s="4">
        <f t="shared" si="3"/>
        <v>1.8260869565217388</v>
      </c>
      <c r="G58" s="4">
        <f t="shared" si="1"/>
        <v>1.0476190476190474</v>
      </c>
    </row>
    <row r="59" spans="1:7" x14ac:dyDescent="0.2">
      <c r="A59" s="4">
        <f>IF('True_Odds_Calculator_2-way'!A60="","",'True_Odds_Calculator_2-way'!A60)</f>
        <v>2.4500000000000002</v>
      </c>
      <c r="B59" s="4">
        <f>IF('True_Odds_Calculator_2-way'!B60="","",'True_Odds_Calculator_2-way'!B60)</f>
        <v>1.56</v>
      </c>
      <c r="C59" s="4">
        <f t="shared" si="0"/>
        <v>4.9188906331763427E-2</v>
      </c>
      <c r="D59" s="4">
        <f t="shared" si="2"/>
        <v>2.6070941336971352</v>
      </c>
      <c r="E59" s="4">
        <f t="shared" si="3"/>
        <v>1.6222410865874364</v>
      </c>
      <c r="G59" s="4">
        <f t="shared" si="1"/>
        <v>1.0491889063317634</v>
      </c>
    </row>
    <row r="60" spans="1:7" x14ac:dyDescent="0.2">
      <c r="A60" s="4">
        <f>IF('True_Odds_Calculator_2-way'!A61="","",'True_Odds_Calculator_2-way'!A61)</f>
        <v>2.68</v>
      </c>
      <c r="B60" s="4">
        <f>IF('True_Odds_Calculator_2-way'!B61="","",'True_Odds_Calculator_2-way'!B61)</f>
        <v>1.48</v>
      </c>
      <c r="C60" s="4">
        <f t="shared" si="0"/>
        <v>4.881000403388458E-2</v>
      </c>
      <c r="D60" s="4">
        <f t="shared" si="2"/>
        <v>2.8675534991324465</v>
      </c>
      <c r="E60" s="4">
        <f t="shared" si="3"/>
        <v>1.5354598947042426</v>
      </c>
      <c r="G60" s="4">
        <f t="shared" si="1"/>
        <v>1.0488100040338846</v>
      </c>
    </row>
    <row r="61" spans="1:7" x14ac:dyDescent="0.2">
      <c r="A61" s="4">
        <f>IF('True_Odds_Calculator_2-way'!A62="","",'True_Odds_Calculator_2-way'!A62)</f>
        <v>2.63</v>
      </c>
      <c r="B61" s="4">
        <f>IF('True_Odds_Calculator_2-way'!B62="","",'True_Odds_Calculator_2-way'!B62)</f>
        <v>1.5</v>
      </c>
      <c r="C61" s="4">
        <f t="shared" si="0"/>
        <v>4.6894803548795938E-2</v>
      </c>
      <c r="D61" s="4">
        <f t="shared" si="2"/>
        <v>2.802841918294849</v>
      </c>
      <c r="E61" s="4">
        <f t="shared" si="3"/>
        <v>1.554679802955665</v>
      </c>
      <c r="G61" s="4">
        <f t="shared" si="1"/>
        <v>1.0468948035487959</v>
      </c>
    </row>
    <row r="62" spans="1:7" x14ac:dyDescent="0.2">
      <c r="A62" s="4">
        <f>IF('True_Odds_Calculator_2-way'!A63="","",'True_Odds_Calculator_2-way'!A63)</f>
        <v>2.46</v>
      </c>
      <c r="B62" s="4">
        <f>IF('True_Odds_Calculator_2-way'!B63="","",'True_Odds_Calculator_2-way'!B63)</f>
        <v>1.56</v>
      </c>
      <c r="C62" s="4">
        <f t="shared" si="0"/>
        <v>4.7529706066291366E-2</v>
      </c>
      <c r="D62" s="4">
        <f t="shared" si="2"/>
        <v>2.6127450980392153</v>
      </c>
      <c r="E62" s="4">
        <f t="shared" si="3"/>
        <v>1.6200607902735562</v>
      </c>
      <c r="G62" s="4">
        <f t="shared" si="1"/>
        <v>1.0475297060662914</v>
      </c>
    </row>
    <row r="63" spans="1:7" x14ac:dyDescent="0.2">
      <c r="A63" s="4">
        <f>IF('True_Odds_Calculator_2-way'!A64="","",'True_Odds_Calculator_2-way'!A64)</f>
        <v>2.5299999999999998</v>
      </c>
      <c r="B63" s="4">
        <f>IF('True_Odds_Calculator_2-way'!B64="","",'True_Odds_Calculator_2-way'!B64)</f>
        <v>1.53</v>
      </c>
      <c r="C63" s="4">
        <f t="shared" si="0"/>
        <v>4.8851688237877555E-2</v>
      </c>
      <c r="D63" s="4">
        <f t="shared" si="2"/>
        <v>2.6966456511895225</v>
      </c>
      <c r="E63" s="4">
        <f t="shared" si="3"/>
        <v>1.5893982631546533</v>
      </c>
      <c r="G63" s="4">
        <f t="shared" si="1"/>
        <v>1.0488516882378776</v>
      </c>
    </row>
    <row r="64" spans="1:7" x14ac:dyDescent="0.2">
      <c r="A64" s="4">
        <f>IF('True_Odds_Calculator_2-way'!A65="","",'True_Odds_Calculator_2-way'!A65)</f>
        <v>2.12</v>
      </c>
      <c r="B64" s="4">
        <f>IF('True_Odds_Calculator_2-way'!B65="","",'True_Odds_Calculator_2-way'!B65)</f>
        <v>1.78</v>
      </c>
      <c r="C64" s="4">
        <f t="shared" si="0"/>
        <v>3.3495866016535869E-2</v>
      </c>
      <c r="D64" s="4">
        <f t="shared" si="2"/>
        <v>2.1980428704566637</v>
      </c>
      <c r="E64" s="4">
        <f t="shared" si="3"/>
        <v>1.8346946713341112</v>
      </c>
      <c r="G64" s="4">
        <f t="shared" si="1"/>
        <v>1.0334958660165359</v>
      </c>
    </row>
    <row r="65" spans="1:7" x14ac:dyDescent="0.2">
      <c r="A65" s="4">
        <f>IF('True_Odds_Calculator_2-way'!A66="","",'True_Odds_Calculator_2-way'!A66)</f>
        <v>2.16</v>
      </c>
      <c r="B65" s="4">
        <f>IF('True_Odds_Calculator_2-way'!B66="","",'True_Odds_Calculator_2-way'!B66)</f>
        <v>1.74</v>
      </c>
      <c r="C65" s="4">
        <f t="shared" si="0"/>
        <v>3.7675606641123682E-2</v>
      </c>
      <c r="D65" s="4">
        <f t="shared" si="2"/>
        <v>2.2516175413371671</v>
      </c>
      <c r="E65" s="4">
        <f t="shared" si="3"/>
        <v>1.7989661114302122</v>
      </c>
      <c r="G65" s="4">
        <f t="shared" si="1"/>
        <v>1.0376756066411237</v>
      </c>
    </row>
    <row r="66" spans="1:7" x14ac:dyDescent="0.2">
      <c r="A66" s="4">
        <f>IF('True_Odds_Calculator_2-way'!A67="","",'True_Odds_Calculator_2-way'!A67)</f>
        <v>2.5</v>
      </c>
      <c r="B66" s="4">
        <f>IF('True_Odds_Calculator_2-way'!B67="","",'True_Odds_Calculator_2-way'!B67)</f>
        <v>1.55</v>
      </c>
      <c r="C66" s="4">
        <f t="shared" ref="C66:C129" si="4">IF(A66="","",((1/A66)+(1/B66))-1)</f>
        <v>4.5161290322580649E-2</v>
      </c>
      <c r="D66" s="4">
        <f t="shared" si="2"/>
        <v>2.6495726495726495</v>
      </c>
      <c r="E66" s="4">
        <f t="shared" si="3"/>
        <v>1.606217616580311</v>
      </c>
      <c r="G66" s="4">
        <f t="shared" ref="G66:G129" si="5">IF(A66="","",C66+1)</f>
        <v>1.0451612903225806</v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</v>
      </c>
      <c r="B2" s="4">
        <f>IF('True_Odds_Calculator_3-way'!B3="","",'True_Odds_Calculator_3-way'!B3)</f>
        <v>3.75</v>
      </c>
      <c r="C2" s="4">
        <f>IF('True_Odds_Calculator_3-way'!C3="","",'True_Odds_Calculator_3-way'!C3)</f>
        <v>3.74</v>
      </c>
      <c r="D2" s="4">
        <f>IF(A2="","",((1/A2)+(1/B2)+(1/C2))-1)</f>
        <v>3.4046345811051593E-2</v>
      </c>
      <c r="E2" s="4">
        <f>IF(A2="","",(3*A2)/(3-($D2*A2)))</f>
        <v>2.0464494163424125</v>
      </c>
      <c r="F2" s="4">
        <f>IF(B2="","",(3*B2)/(3-($D2*B2)))</f>
        <v>3.9166860600418896</v>
      </c>
      <c r="G2" s="4">
        <f>IF(C2="","",(3*C2)/(3-($D2*C2)))</f>
        <v>3.9057786029241122</v>
      </c>
      <c r="I2" s="4">
        <f>IF(A2="","",D2+1)</f>
        <v>1.0340463458110516</v>
      </c>
    </row>
    <row r="3" spans="1:9" x14ac:dyDescent="0.2">
      <c r="A3" s="4">
        <f>IF('True_Odds_Calculator_3-way'!A4="","",'True_Odds_Calculator_3-way'!A4)</f>
        <v>2.31</v>
      </c>
      <c r="B3" s="4">
        <f>IF('True_Odds_Calculator_3-way'!B4="","",'True_Odds_Calculator_3-way'!B4)</f>
        <v>3.2</v>
      </c>
      <c r="C3" s="4">
        <f>IF('True_Odds_Calculator_3-way'!C4="","",'True_Odds_Calculator_3-way'!C4)</f>
        <v>3.54</v>
      </c>
      <c r="D3" s="4">
        <f t="shared" ref="D3:D66" si="0">IF(A3="","",((1/A3)+(1/B3)+(1/C3))-1)</f>
        <v>2.7886308606647647E-2</v>
      </c>
      <c r="E3" s="4">
        <f t="shared" ref="E3:E66" si="1">IF(A3="","",(3*A3)/(3-($D3*A3)))</f>
        <v>2.3606898119580397</v>
      </c>
      <c r="F3" s="4">
        <f t="shared" ref="F3:F66" si="2">IF(B3="","",(3*B3)/(3-($D3*B3)))</f>
        <v>3.2981033909071664</v>
      </c>
      <c r="G3" s="4">
        <f t="shared" ref="G3:G66" si="3">IF(C3="","",(3*C3)/(3-($D3*C3)))</f>
        <v>3.6604502039514553</v>
      </c>
      <c r="I3" s="4">
        <f t="shared" ref="I3:I66" si="4">IF(A3="","",D3+1)</f>
        <v>1.0278863086066476</v>
      </c>
    </row>
    <row r="4" spans="1:9" x14ac:dyDescent="0.2">
      <c r="A4" s="4">
        <f>IF('True_Odds_Calculator_3-way'!A5="","",'True_Odds_Calculator_3-way'!A5)</f>
        <v>3.07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2.44</v>
      </c>
      <c r="D4" s="4">
        <f t="shared" si="0"/>
        <v>2.7966625415285273E-2</v>
      </c>
      <c r="E4" s="4">
        <f t="shared" si="1"/>
        <v>3.1604494723565355</v>
      </c>
      <c r="F4" s="4">
        <f t="shared" si="2"/>
        <v>3.5326270494636498</v>
      </c>
      <c r="G4" s="4">
        <f t="shared" si="3"/>
        <v>2.4967925135866285</v>
      </c>
      <c r="I4" s="4">
        <f t="shared" si="4"/>
        <v>1.0279666254152853</v>
      </c>
    </row>
    <row r="5" spans="1:9" x14ac:dyDescent="0.2">
      <c r="A5" s="4">
        <f>IF('True_Odds_Calculator_3-way'!A6="","",'True_Odds_Calculator_3-way'!A6)</f>
        <v>2.65</v>
      </c>
      <c r="B5" s="4">
        <f>IF('True_Odds_Calculator_3-way'!B6="","",'True_Odds_Calculator_3-way'!B6)</f>
        <v>3.24</v>
      </c>
      <c r="C5" s="4">
        <f>IF('True_Odds_Calculator_3-way'!C6="","",'True_Odds_Calculator_3-way'!C6)</f>
        <v>2.93</v>
      </c>
      <c r="D5" s="4">
        <f t="shared" si="0"/>
        <v>2.7297394202324687E-2</v>
      </c>
      <c r="E5" s="4">
        <f t="shared" si="1"/>
        <v>2.7154774891986722</v>
      </c>
      <c r="F5" s="4">
        <f t="shared" si="2"/>
        <v>3.338420597714491</v>
      </c>
      <c r="G5" s="4">
        <f t="shared" si="3"/>
        <v>3.0102547616236586</v>
      </c>
      <c r="I5" s="4">
        <f t="shared" si="4"/>
        <v>1.0272973942023247</v>
      </c>
    </row>
    <row r="6" spans="1:9" x14ac:dyDescent="0.2">
      <c r="A6" s="4">
        <f>IF('True_Odds_Calculator_3-way'!A7="","",'True_Odds_Calculator_3-way'!A7)</f>
        <v>2.85</v>
      </c>
      <c r="B6" s="4">
        <f>IF('True_Odds_Calculator_3-way'!B7="","",'True_Odds_Calculator_3-way'!B7)</f>
        <v>3.3</v>
      </c>
      <c r="C6" s="4">
        <f>IF('True_Odds_Calculator_3-way'!C7="","",'True_Odds_Calculator_3-way'!C7)</f>
        <v>2.67</v>
      </c>
      <c r="D6" s="4">
        <f t="shared" si="0"/>
        <v>2.843933121875164E-2</v>
      </c>
      <c r="E6" s="4">
        <f t="shared" si="1"/>
        <v>2.9291375780798909</v>
      </c>
      <c r="F6" s="4">
        <f t="shared" si="2"/>
        <v>3.4065685855564363</v>
      </c>
      <c r="G6" s="4">
        <f t="shared" si="3"/>
        <v>2.7393353296352658</v>
      </c>
      <c r="I6" s="4">
        <f t="shared" si="4"/>
        <v>1.0284393312187516</v>
      </c>
    </row>
    <row r="7" spans="1:9" x14ac:dyDescent="0.2">
      <c r="A7" s="4">
        <f>IF('True_Odds_Calculator_3-way'!A8="","",'True_Odds_Calculator_3-way'!A8)</f>
        <v>1.88</v>
      </c>
      <c r="B7" s="4">
        <f>IF('True_Odds_Calculator_3-way'!B8="","",'True_Odds_Calculator_3-way'!B8)</f>
        <v>3.63</v>
      </c>
      <c r="C7" s="4">
        <f>IF('True_Odds_Calculator_3-way'!C8="","",'True_Odds_Calculator_3-way'!C8)</f>
        <v>4.5</v>
      </c>
      <c r="D7" s="4">
        <f t="shared" si="0"/>
        <v>2.961920950315533E-2</v>
      </c>
      <c r="E7" s="4">
        <f t="shared" si="1"/>
        <v>1.9155553337741238</v>
      </c>
      <c r="F7" s="4">
        <f t="shared" si="2"/>
        <v>3.7649323264025107</v>
      </c>
      <c r="G7" s="4">
        <f t="shared" si="3"/>
        <v>4.7092252959577996</v>
      </c>
      <c r="I7" s="4">
        <f t="shared" si="4"/>
        <v>1.0296192095031553</v>
      </c>
    </row>
    <row r="8" spans="1:9" x14ac:dyDescent="0.2">
      <c r="A8" s="4">
        <f>IF('True_Odds_Calculator_3-way'!A9="","",'True_Odds_Calculator_3-way'!A9)</f>
        <v>1.91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4.57</v>
      </c>
      <c r="D8" s="4">
        <f t="shared" si="0"/>
        <v>2.8092875882351986E-2</v>
      </c>
      <c r="E8" s="4">
        <f t="shared" si="1"/>
        <v>1.9447840133257648</v>
      </c>
      <c r="F8" s="4">
        <f t="shared" si="2"/>
        <v>3.6185996837473371</v>
      </c>
      <c r="G8" s="4">
        <f t="shared" si="3"/>
        <v>4.7743159649419828</v>
      </c>
      <c r="I8" s="4">
        <f t="shared" si="4"/>
        <v>1.028092875882352</v>
      </c>
    </row>
    <row r="9" spans="1:9" x14ac:dyDescent="0.2">
      <c r="A9" s="4">
        <f>IF('True_Odds_Calculator_3-way'!A10="","",'True_Odds_Calculator_3-way'!A10)</f>
        <v>1.5</v>
      </c>
      <c r="B9" s="4">
        <f>IF('True_Odds_Calculator_3-way'!B10="","",'True_Odds_Calculator_3-way'!B10)</f>
        <v>4.58</v>
      </c>
      <c r="C9" s="4">
        <f>IF('True_Odds_Calculator_3-way'!C10="","",'True_Odds_Calculator_3-way'!C10)</f>
        <v>6.91</v>
      </c>
      <c r="D9" s="4">
        <f t="shared" si="0"/>
        <v>2.9725078309813968E-2</v>
      </c>
      <c r="E9" s="4">
        <f t="shared" si="1"/>
        <v>1.5226301502261785</v>
      </c>
      <c r="F9" s="4">
        <f t="shared" si="2"/>
        <v>4.7977219974464269</v>
      </c>
      <c r="G9" s="4">
        <f t="shared" si="3"/>
        <v>7.417878107599913</v>
      </c>
      <c r="I9" s="4">
        <f t="shared" si="4"/>
        <v>1.029725078309814</v>
      </c>
    </row>
    <row r="10" spans="1:9" x14ac:dyDescent="0.2">
      <c r="A10" s="4">
        <f>IF('True_Odds_Calculator_3-way'!A11="","",'True_Odds_Calculator_3-way'!A11)</f>
        <v>2.12</v>
      </c>
      <c r="B10" s="4">
        <f>IF('True_Odds_Calculator_3-way'!B11="","",'True_Odds_Calculator_3-way'!B11)</f>
        <v>3.45</v>
      </c>
      <c r="C10" s="4">
        <f>IF('True_Odds_Calculator_3-way'!C11="","",'True_Odds_Calculator_3-way'!C11)</f>
        <v>3.74</v>
      </c>
      <c r="D10" s="4">
        <f t="shared" si="0"/>
        <v>2.8932864815700121E-2</v>
      </c>
      <c r="E10" s="4">
        <f t="shared" si="1"/>
        <v>2.1642500203072137</v>
      </c>
      <c r="F10" s="4">
        <f t="shared" si="2"/>
        <v>3.5687420199904669</v>
      </c>
      <c r="G10" s="4">
        <f t="shared" si="3"/>
        <v>3.8799483323372992</v>
      </c>
      <c r="I10" s="4">
        <f t="shared" si="4"/>
        <v>1.0289328648157001</v>
      </c>
    </row>
    <row r="11" spans="1:9" x14ac:dyDescent="0.2">
      <c r="A11" s="4">
        <f>IF('True_Odds_Calculator_3-way'!A12="","",'True_Odds_Calculator_3-way'!A12)</f>
        <v>2.4900000000000002</v>
      </c>
      <c r="B11" s="4">
        <f>IF('True_Odds_Calculator_3-way'!B12="","",'True_Odds_Calculator_3-way'!B12)</f>
        <v>3.6</v>
      </c>
      <c r="C11" s="4">
        <f>IF('True_Odds_Calculator_3-way'!C12="","",'True_Odds_Calculator_3-way'!C12)</f>
        <v>2.88</v>
      </c>
      <c r="D11" s="4">
        <f t="shared" si="0"/>
        <v>2.6606425702811354E-2</v>
      </c>
      <c r="E11" s="4">
        <f t="shared" si="1"/>
        <v>2.5462292288027273</v>
      </c>
      <c r="F11" s="4">
        <f t="shared" si="2"/>
        <v>3.7187305538270077</v>
      </c>
      <c r="G11" s="4">
        <f t="shared" si="3"/>
        <v>2.9554896142433238</v>
      </c>
      <c r="I11" s="4">
        <f t="shared" si="4"/>
        <v>1.0266064257028114</v>
      </c>
    </row>
    <row r="12" spans="1:9" x14ac:dyDescent="0.2">
      <c r="A12" s="4">
        <f>IF('True_Odds_Calculator_3-way'!A13="","",'True_Odds_Calculator_3-way'!A13)</f>
        <v>1.56</v>
      </c>
      <c r="B12" s="4">
        <f>IF('True_Odds_Calculator_3-way'!B13="","",'True_Odds_Calculator_3-way'!B13)</f>
        <v>4.21</v>
      </c>
      <c r="C12" s="4">
        <f>IF('True_Odds_Calculator_3-way'!C13="","",'True_Odds_Calculator_3-way'!C13)</f>
        <v>6.19</v>
      </c>
      <c r="D12" s="4">
        <f t="shared" si="0"/>
        <v>4.0106220766929379E-2</v>
      </c>
      <c r="E12" s="4">
        <f t="shared" si="1"/>
        <v>1.5932271257963044</v>
      </c>
      <c r="F12" s="4">
        <f t="shared" si="2"/>
        <v>4.4610802895699964</v>
      </c>
      <c r="G12" s="4">
        <f t="shared" si="3"/>
        <v>6.748451224700017</v>
      </c>
      <c r="I12" s="4">
        <f t="shared" si="4"/>
        <v>1.0401062207669294</v>
      </c>
    </row>
    <row r="13" spans="1:9" x14ac:dyDescent="0.2">
      <c r="A13" s="4">
        <f>IF('True_Odds_Calculator_3-way'!A14="","",'True_Odds_Calculator_3-way'!A14)</f>
        <v>3.66</v>
      </c>
      <c r="B13" s="4">
        <f>IF('True_Odds_Calculator_3-way'!B14="","",'True_Odds_Calculator_3-way'!B14)</f>
        <v>3.29</v>
      </c>
      <c r="C13" s="4">
        <f>IF('True_Odds_Calculator_3-way'!C14="","",'True_Odds_Calculator_3-way'!C14)</f>
        <v>2.19</v>
      </c>
      <c r="D13" s="4">
        <f t="shared" si="0"/>
        <v>3.3796416063212043E-2</v>
      </c>
      <c r="E13" s="4">
        <f t="shared" si="1"/>
        <v>3.8173975126309672</v>
      </c>
      <c r="F13" s="4">
        <f t="shared" si="2"/>
        <v>3.4166320088744677</v>
      </c>
      <c r="G13" s="4">
        <f t="shared" si="3"/>
        <v>2.2453970522947175</v>
      </c>
      <c r="I13" s="4">
        <f t="shared" si="4"/>
        <v>1.033796416063212</v>
      </c>
    </row>
    <row r="14" spans="1:9" x14ac:dyDescent="0.2">
      <c r="A14" s="4">
        <f>IF('True_Odds_Calculator_3-way'!A15="","",'True_Odds_Calculator_3-way'!A15)</f>
        <v>3.28</v>
      </c>
      <c r="B14" s="4">
        <f>IF('True_Odds_Calculator_3-way'!B15="","",'True_Odds_Calculator_3-way'!B15)</f>
        <v>3.53</v>
      </c>
      <c r="C14" s="4">
        <f>IF('True_Odds_Calculator_3-way'!C15="","",'True_Odds_Calculator_3-way'!C15)</f>
        <v>2.2400000000000002</v>
      </c>
      <c r="D14" s="4">
        <f t="shared" si="0"/>
        <v>3.4592739189229116E-2</v>
      </c>
      <c r="E14" s="4">
        <f t="shared" si="1"/>
        <v>3.4089305066994919</v>
      </c>
      <c r="F14" s="4">
        <f t="shared" si="2"/>
        <v>3.6797823122662736</v>
      </c>
      <c r="G14" s="4">
        <f t="shared" si="3"/>
        <v>2.2993915482515286</v>
      </c>
      <c r="I14" s="4">
        <f t="shared" si="4"/>
        <v>1.0345927391892291</v>
      </c>
    </row>
    <row r="15" spans="1:9" x14ac:dyDescent="0.2">
      <c r="A15" s="4">
        <f>IF('True_Odds_Calculator_3-way'!A16="","",'True_Odds_Calculator_3-way'!A16)</f>
        <v>2.48</v>
      </c>
      <c r="B15" s="4">
        <f>IF('True_Odds_Calculator_3-way'!B16="","",'True_Odds_Calculator_3-way'!B16)</f>
        <v>3.33</v>
      </c>
      <c r="C15" s="4">
        <f>IF('True_Odds_Calculator_3-way'!C16="","",'True_Odds_Calculator_3-way'!C16)</f>
        <v>3.03</v>
      </c>
      <c r="D15" s="4">
        <f t="shared" si="0"/>
        <v>3.3559110052243213E-2</v>
      </c>
      <c r="E15" s="4">
        <f t="shared" si="1"/>
        <v>2.5507637932946676</v>
      </c>
      <c r="F15" s="4">
        <f t="shared" si="2"/>
        <v>3.4588440585396278</v>
      </c>
      <c r="G15" s="4">
        <f t="shared" si="3"/>
        <v>3.1363040898496504</v>
      </c>
      <c r="I15" s="4">
        <f t="shared" si="4"/>
        <v>1.0335591100522432</v>
      </c>
    </row>
    <row r="16" spans="1:9" x14ac:dyDescent="0.2">
      <c r="A16" s="4">
        <f>IF('True_Odds_Calculator_3-way'!A17="","",'True_Odds_Calculator_3-way'!A17)</f>
        <v>2.5299999999999998</v>
      </c>
      <c r="B16" s="4">
        <f>IF('True_Odds_Calculator_3-way'!B17="","",'True_Odds_Calculator_3-way'!B17)</f>
        <v>3.37</v>
      </c>
      <c r="C16" s="4">
        <f>IF('True_Odds_Calculator_3-way'!C17="","",'True_Odds_Calculator_3-way'!C17)</f>
        <v>2.93</v>
      </c>
      <c r="D16" s="4">
        <f t="shared" si="0"/>
        <v>3.3289750368202808E-2</v>
      </c>
      <c r="E16" s="4">
        <f t="shared" si="1"/>
        <v>2.6030797890691888</v>
      </c>
      <c r="F16" s="4">
        <f t="shared" si="2"/>
        <v>3.5009185515460235</v>
      </c>
      <c r="G16" s="4">
        <f t="shared" si="3"/>
        <v>3.0284644323703636</v>
      </c>
      <c r="I16" s="4">
        <f t="shared" si="4"/>
        <v>1.0332897503682028</v>
      </c>
    </row>
    <row r="17" spans="1:9" x14ac:dyDescent="0.2">
      <c r="A17" s="4">
        <f>IF('True_Odds_Calculator_3-way'!A18="","",'True_Odds_Calculator_3-way'!A18)</f>
        <v>3.33</v>
      </c>
      <c r="B17" s="4">
        <f>IF('True_Odds_Calculator_3-way'!B18="","",'True_Odds_Calculator_3-way'!B18)</f>
        <v>3.72</v>
      </c>
      <c r="C17" s="4">
        <f>IF('True_Odds_Calculator_3-way'!C18="","",'True_Odds_Calculator_3-way'!C18)</f>
        <v>2.15</v>
      </c>
      <c r="D17" s="4">
        <f t="shared" si="0"/>
        <v>3.4233783671143048E-2</v>
      </c>
      <c r="E17" s="4">
        <f t="shared" si="1"/>
        <v>3.4615366619530863</v>
      </c>
      <c r="F17" s="4">
        <f t="shared" si="2"/>
        <v>3.884914186691717</v>
      </c>
      <c r="G17" s="4">
        <f t="shared" si="3"/>
        <v>2.2040752485997639</v>
      </c>
      <c r="I17" s="4">
        <f t="shared" si="4"/>
        <v>1.034233783671143</v>
      </c>
    </row>
    <row r="18" spans="1:9" x14ac:dyDescent="0.2">
      <c r="A18" s="4">
        <f>IF('True_Odds_Calculator_3-way'!A19="","",'True_Odds_Calculator_3-way'!A19)</f>
        <v>4</v>
      </c>
      <c r="B18" s="4">
        <f>IF('True_Odds_Calculator_3-way'!B19="","",'True_Odds_Calculator_3-way'!B19)</f>
        <v>3.59</v>
      </c>
      <c r="C18" s="4">
        <f>IF('True_Odds_Calculator_3-way'!C19="","",'True_Odds_Calculator_3-way'!C19)</f>
        <v>1.98</v>
      </c>
      <c r="D18" s="4">
        <f t="shared" si="0"/>
        <v>3.3602037083931169E-2</v>
      </c>
      <c r="E18" s="4">
        <f t="shared" si="1"/>
        <v>4.1876165976081534</v>
      </c>
      <c r="F18" s="4">
        <f t="shared" si="2"/>
        <v>3.740403251975478</v>
      </c>
      <c r="G18" s="4">
        <f t="shared" si="3"/>
        <v>2.024907061432037</v>
      </c>
      <c r="I18" s="4">
        <f t="shared" si="4"/>
        <v>1.0336020370839312</v>
      </c>
    </row>
    <row r="19" spans="1:9" x14ac:dyDescent="0.2">
      <c r="A19" s="4">
        <f>IF('True_Odds_Calculator_3-way'!A20="","",'True_Odds_Calculator_3-way'!A20)</f>
        <v>2.92</v>
      </c>
      <c r="B19" s="4">
        <f>IF('True_Odds_Calculator_3-way'!B20="","",'True_Odds_Calculator_3-way'!B20)</f>
        <v>3.39</v>
      </c>
      <c r="C19" s="4">
        <f>IF('True_Odds_Calculator_3-way'!C20="","",'True_Odds_Calculator_3-way'!C20)</f>
        <v>2.5299999999999998</v>
      </c>
      <c r="D19" s="4">
        <f t="shared" si="0"/>
        <v>3.2707921158168229E-2</v>
      </c>
      <c r="E19" s="4">
        <f t="shared" si="1"/>
        <v>3.0160170437402583</v>
      </c>
      <c r="F19" s="4">
        <f t="shared" si="2"/>
        <v>3.5201028277056841</v>
      </c>
      <c r="G19" s="4">
        <f t="shared" si="3"/>
        <v>2.6017662892163194</v>
      </c>
      <c r="I19" s="4">
        <f t="shared" si="4"/>
        <v>1.0327079211581682</v>
      </c>
    </row>
    <row r="20" spans="1:9" x14ac:dyDescent="0.2">
      <c r="A20" s="4">
        <f>IF('True_Odds_Calculator_3-way'!A21="","",'True_Odds_Calculator_3-way'!A21)</f>
        <v>2.25</v>
      </c>
      <c r="B20" s="4">
        <f>IF('True_Odds_Calculator_3-way'!B21="","",'True_Odds_Calculator_3-way'!B21)</f>
        <v>3.36</v>
      </c>
      <c r="C20" s="4">
        <f>IF('True_Odds_Calculator_3-way'!C21="","",'True_Odds_Calculator_3-way'!C21)</f>
        <v>3.43</v>
      </c>
      <c r="D20" s="4">
        <f t="shared" si="0"/>
        <v>3.3608681567865339E-2</v>
      </c>
      <c r="E20" s="4">
        <f t="shared" si="1"/>
        <v>2.3081811950900373</v>
      </c>
      <c r="F20" s="4">
        <f t="shared" si="2"/>
        <v>3.4914231856738929</v>
      </c>
      <c r="G20" s="4">
        <f t="shared" si="3"/>
        <v>3.5670678863745793</v>
      </c>
      <c r="I20" s="4">
        <f t="shared" si="4"/>
        <v>1.0336086815678653</v>
      </c>
    </row>
    <row r="21" spans="1:9" x14ac:dyDescent="0.2">
      <c r="A21" s="4">
        <f>IF('True_Odds_Calculator_3-way'!A22="","",'True_Odds_Calculator_3-way'!A22)</f>
        <v>3.79</v>
      </c>
      <c r="B21" s="4">
        <f>IF('True_Odds_Calculator_3-way'!B22="","",'True_Odds_Calculator_3-way'!B22)</f>
        <v>3.62</v>
      </c>
      <c r="C21" s="4">
        <f>IF('True_Odds_Calculator_3-way'!C22="","",'True_Odds_Calculator_3-way'!C22)</f>
        <v>2.02</v>
      </c>
      <c r="D21" s="4">
        <f t="shared" si="0"/>
        <v>3.5144841617210432E-2</v>
      </c>
      <c r="E21" s="4">
        <f t="shared" si="1"/>
        <v>3.966093147247205</v>
      </c>
      <c r="F21" s="4">
        <f t="shared" si="2"/>
        <v>3.7803160548739272</v>
      </c>
      <c r="G21" s="4">
        <f t="shared" si="3"/>
        <v>2.0689602760166905</v>
      </c>
      <c r="I21" s="4">
        <f t="shared" si="4"/>
        <v>1.0351448416172104</v>
      </c>
    </row>
    <row r="22" spans="1:9" x14ac:dyDescent="0.2">
      <c r="A22" s="4">
        <f>IF('True_Odds_Calculator_3-way'!A23="","",'True_Odds_Calculator_3-way'!A23)</f>
        <v>2.44</v>
      </c>
      <c r="B22" s="4">
        <f>IF('True_Odds_Calculator_3-way'!B23="","",'True_Odds_Calculator_3-way'!B23)</f>
        <v>3.3</v>
      </c>
      <c r="C22" s="4">
        <f>IF('True_Odds_Calculator_3-way'!C23="","",'True_Odds_Calculator_3-way'!C23)</f>
        <v>3.13</v>
      </c>
      <c r="D22" s="4">
        <f t="shared" si="0"/>
        <v>3.2355186495447219E-2</v>
      </c>
      <c r="E22" s="4">
        <f t="shared" si="1"/>
        <v>2.5059453339502498</v>
      </c>
      <c r="F22" s="4">
        <f t="shared" si="2"/>
        <v>3.4217836945423992</v>
      </c>
      <c r="G22" s="4">
        <f t="shared" si="3"/>
        <v>3.2393515836809397</v>
      </c>
      <c r="I22" s="4">
        <f t="shared" si="4"/>
        <v>1.0323551864954472</v>
      </c>
    </row>
    <row r="23" spans="1:9" x14ac:dyDescent="0.2">
      <c r="A23" s="4">
        <f>IF('True_Odds_Calculator_3-way'!A24="","",'True_Odds_Calculator_3-way'!A24)</f>
        <v>3.06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2.41</v>
      </c>
      <c r="D23" s="4">
        <f t="shared" si="0"/>
        <v>3.2432819375619371E-2</v>
      </c>
      <c r="E23" s="4">
        <f t="shared" si="1"/>
        <v>3.1646927050188403</v>
      </c>
      <c r="F23" s="4">
        <f t="shared" si="2"/>
        <v>3.5728738674722873</v>
      </c>
      <c r="G23" s="4">
        <f t="shared" si="3"/>
        <v>2.4744707642214845</v>
      </c>
      <c r="I23" s="4">
        <f t="shared" si="4"/>
        <v>1.0324328193756194</v>
      </c>
    </row>
    <row r="24" spans="1:9" x14ac:dyDescent="0.2">
      <c r="A24" s="4">
        <f>IF('True_Odds_Calculator_3-way'!A25="","",'True_Odds_Calculator_3-way'!A25)</f>
        <v>2.5299999999999998</v>
      </c>
      <c r="B24" s="4">
        <f>IF('True_Odds_Calculator_3-way'!B25="","",'True_Odds_Calculator_3-way'!B25)</f>
        <v>3.15</v>
      </c>
      <c r="C24" s="4">
        <f>IF('True_Odds_Calculator_3-way'!C25="","",'True_Odds_Calculator_3-way'!C25)</f>
        <v>3.13</v>
      </c>
      <c r="D24" s="4">
        <f t="shared" si="0"/>
        <v>3.2206052347738767E-2</v>
      </c>
      <c r="E24" s="4">
        <f t="shared" si="1"/>
        <v>2.6006343671367658</v>
      </c>
      <c r="F24" s="4">
        <f t="shared" si="2"/>
        <v>3.260249763269695</v>
      </c>
      <c r="G24" s="4">
        <f t="shared" si="3"/>
        <v>3.2388300263123329</v>
      </c>
      <c r="I24" s="4">
        <f t="shared" si="4"/>
        <v>1.0322060523477388</v>
      </c>
    </row>
    <row r="25" spans="1:9" x14ac:dyDescent="0.2">
      <c r="A25" s="4">
        <f>IF('True_Odds_Calculator_3-way'!A26="","",'True_Odds_Calculator_3-way'!A26)</f>
        <v>2.09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3.87</v>
      </c>
      <c r="D25" s="4">
        <f t="shared" si="0"/>
        <v>3.4485879957116161E-2</v>
      </c>
      <c r="E25" s="4">
        <f t="shared" si="1"/>
        <v>2.1414486530238133</v>
      </c>
      <c r="F25" s="4">
        <f t="shared" si="2"/>
        <v>3.494991188153751</v>
      </c>
      <c r="G25" s="4">
        <f t="shared" si="3"/>
        <v>4.0501794635943149</v>
      </c>
      <c r="I25" s="4">
        <f t="shared" si="4"/>
        <v>1.0344858799571162</v>
      </c>
    </row>
    <row r="26" spans="1:9" x14ac:dyDescent="0.2">
      <c r="A26" s="4">
        <f>IF('True_Odds_Calculator_3-way'!A27="","",'True_Odds_Calculator_3-way'!A27)</f>
        <v>2.4700000000000002</v>
      </c>
      <c r="B26" s="4">
        <f>IF('True_Odds_Calculator_3-way'!B27="","",'True_Odds_Calculator_3-way'!B27)</f>
        <v>3.25</v>
      </c>
      <c r="C26" s="4">
        <f>IF('True_Odds_Calculator_3-way'!C27="","",'True_Odds_Calculator_3-way'!C27)</f>
        <v>3.11</v>
      </c>
      <c r="D26" s="4">
        <f t="shared" si="0"/>
        <v>3.4094015647577969E-2</v>
      </c>
      <c r="E26" s="4">
        <f t="shared" si="1"/>
        <v>2.541337215072617</v>
      </c>
      <c r="F26" s="4">
        <f t="shared" si="2"/>
        <v>3.3746430611079385</v>
      </c>
      <c r="G26" s="4">
        <f t="shared" si="3"/>
        <v>3.2239476224451251</v>
      </c>
      <c r="I26" s="4">
        <f t="shared" si="4"/>
        <v>1.034094015647578</v>
      </c>
    </row>
    <row r="27" spans="1: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3.47</v>
      </c>
      <c r="C27" s="4">
        <f>IF('True_Odds_Calculator_3-way'!C28="","",'True_Odds_Calculator_3-way'!C28)</f>
        <v>3.67</v>
      </c>
      <c r="D27" s="4">
        <f t="shared" si="0"/>
        <v>3.4597651362142878E-2</v>
      </c>
      <c r="E27" s="4">
        <f t="shared" si="1"/>
        <v>2.162624618581888</v>
      </c>
      <c r="F27" s="4">
        <f t="shared" si="2"/>
        <v>3.6146509200594634</v>
      </c>
      <c r="G27" s="4">
        <f t="shared" si="3"/>
        <v>3.832195610464797</v>
      </c>
      <c r="I27" s="4">
        <f t="shared" si="4"/>
        <v>1.0345976513621429</v>
      </c>
    </row>
    <row r="28" spans="1:9" x14ac:dyDescent="0.2">
      <c r="A28" s="4">
        <f>IF('True_Odds_Calculator_3-way'!A29="","",'True_Odds_Calculator_3-way'!A29)</f>
        <v>1.96</v>
      </c>
      <c r="B28" s="4">
        <f>IF('True_Odds_Calculator_3-way'!B29="","",'True_Odds_Calculator_3-way'!B29)</f>
        <v>3.56</v>
      </c>
      <c r="C28" s="4">
        <f>IF('True_Odds_Calculator_3-way'!C29="","",'True_Odds_Calculator_3-way'!C29)</f>
        <v>4.12</v>
      </c>
      <c r="D28" s="4">
        <f t="shared" si="0"/>
        <v>3.3821404639089225E-2</v>
      </c>
      <c r="E28" s="4">
        <f t="shared" si="1"/>
        <v>2.0042880536876817</v>
      </c>
      <c r="F28" s="4">
        <f t="shared" si="2"/>
        <v>3.7088538613338176</v>
      </c>
      <c r="G28" s="4">
        <f t="shared" si="3"/>
        <v>4.320687565529381</v>
      </c>
      <c r="I28" s="4">
        <f t="shared" si="4"/>
        <v>1.0338214046390892</v>
      </c>
    </row>
    <row r="29" spans="1:9" x14ac:dyDescent="0.2">
      <c r="A29" s="4">
        <f>IF('True_Odds_Calculator_3-way'!A30="","",'True_Odds_Calculator_3-way'!A30)</f>
        <v>2.08</v>
      </c>
      <c r="B29" s="4">
        <f>IF('True_Odds_Calculator_3-way'!B30="","",'True_Odds_Calculator_3-way'!B30)</f>
        <v>3.64</v>
      </c>
      <c r="C29" s="4">
        <f>IF('True_Odds_Calculator_3-way'!C30="","",'True_Odds_Calculator_3-way'!C30)</f>
        <v>3.57</v>
      </c>
      <c r="D29" s="4">
        <f t="shared" si="0"/>
        <v>3.5606550312432539E-2</v>
      </c>
      <c r="E29" s="4">
        <f t="shared" si="1"/>
        <v>2.1326491537106533</v>
      </c>
      <c r="F29" s="4">
        <f t="shared" si="2"/>
        <v>3.8043582211899709</v>
      </c>
      <c r="G29" s="4">
        <f t="shared" si="3"/>
        <v>3.7279603721801986</v>
      </c>
      <c r="I29" s="4">
        <f t="shared" si="4"/>
        <v>1.0356065503124325</v>
      </c>
    </row>
    <row r="30" spans="1:9" x14ac:dyDescent="0.2">
      <c r="A30" s="4">
        <f>IF('True_Odds_Calculator_3-way'!A31="","",'True_Odds_Calculator_3-way'!A31)</f>
        <v>2.46</v>
      </c>
      <c r="B30" s="4">
        <f>IF('True_Odds_Calculator_3-way'!B31="","",'True_Odds_Calculator_3-way'!B31)</f>
        <v>3.26</v>
      </c>
      <c r="C30" s="4">
        <f>IF('True_Odds_Calculator_3-way'!C31="","",'True_Odds_Calculator_3-way'!C31)</f>
        <v>3.02</v>
      </c>
      <c r="D30" s="4">
        <f t="shared" si="0"/>
        <v>4.4378359112888788E-2</v>
      </c>
      <c r="E30" s="4">
        <f t="shared" si="1"/>
        <v>2.5529007063471743</v>
      </c>
      <c r="F30" s="4">
        <f t="shared" si="2"/>
        <v>3.4251774118183032</v>
      </c>
      <c r="G30" s="4">
        <f t="shared" si="3"/>
        <v>3.1612252562566159</v>
      </c>
      <c r="I30" s="4">
        <f t="shared" si="4"/>
        <v>1.0443783591128888</v>
      </c>
    </row>
    <row r="31" spans="1:9" x14ac:dyDescent="0.2">
      <c r="A31" s="4">
        <f>IF('True_Odds_Calculator_3-way'!A32="","",'True_Odds_Calculator_3-way'!A32)</f>
        <v>1.72</v>
      </c>
      <c r="B31" s="4">
        <f>IF('True_Odds_Calculator_3-way'!B32="","",'True_Odds_Calculator_3-way'!B32)</f>
        <v>3.84</v>
      </c>
      <c r="C31" s="4">
        <f>IF('True_Odds_Calculator_3-way'!C32="","",'True_Odds_Calculator_3-way'!C32)</f>
        <v>4.55</v>
      </c>
      <c r="D31" s="4">
        <f t="shared" si="0"/>
        <v>6.1592235284095853E-2</v>
      </c>
      <c r="E31" s="4">
        <f t="shared" si="1"/>
        <v>1.7829615085837964</v>
      </c>
      <c r="F31" s="4">
        <f t="shared" si="2"/>
        <v>4.1686481367769241</v>
      </c>
      <c r="G31" s="4">
        <f t="shared" si="3"/>
        <v>5.018833809114513</v>
      </c>
      <c r="I31" s="4">
        <f t="shared" si="4"/>
        <v>1.0615922352840959</v>
      </c>
    </row>
    <row r="32" spans="1: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5.09</v>
      </c>
      <c r="C32" s="4">
        <f>IF('True_Odds_Calculator_3-way'!C33="","",'True_Odds_Calculator_3-way'!C33)</f>
        <v>7.13</v>
      </c>
      <c r="D32" s="4">
        <f t="shared" si="0"/>
        <v>5.1001822927635221E-2</v>
      </c>
      <c r="E32" s="4">
        <f t="shared" si="1"/>
        <v>1.4341335996894351</v>
      </c>
      <c r="F32" s="4">
        <f t="shared" si="2"/>
        <v>5.5721777772578589</v>
      </c>
      <c r="G32" s="4">
        <f t="shared" si="3"/>
        <v>8.113468691647487</v>
      </c>
      <c r="I32" s="4">
        <f t="shared" si="4"/>
        <v>1.0510018229276352</v>
      </c>
    </row>
    <row r="33" spans="1:9" x14ac:dyDescent="0.2">
      <c r="A33" s="4">
        <f>IF('True_Odds_Calculator_3-way'!A34="","",'True_Odds_Calculator_3-way'!A34)</f>
        <v>5.33</v>
      </c>
      <c r="B33" s="4">
        <f>IF('True_Odds_Calculator_3-way'!B34="","",'True_Odds_Calculator_3-way'!B34)</f>
        <v>4.34</v>
      </c>
      <c r="C33" s="4">
        <f>IF('True_Odds_Calculator_3-way'!C34="","",'True_Odds_Calculator_3-way'!C34)</f>
        <v>1.58</v>
      </c>
      <c r="D33" s="4">
        <f t="shared" si="0"/>
        <v>5.0943399736834483E-2</v>
      </c>
      <c r="E33" s="4">
        <f t="shared" si="1"/>
        <v>5.860423665273518</v>
      </c>
      <c r="F33" s="4">
        <f t="shared" si="2"/>
        <v>4.685297618060738</v>
      </c>
      <c r="G33" s="4">
        <f t="shared" si="3"/>
        <v>1.6235604358270705</v>
      </c>
      <c r="I33" s="4">
        <f t="shared" si="4"/>
        <v>1.0509433997368345</v>
      </c>
    </row>
    <row r="34" spans="1:9" x14ac:dyDescent="0.2">
      <c r="A34" s="4">
        <f>IF('True_Odds_Calculator_3-way'!A35="","",'True_Odds_Calculator_3-way'!A35)</f>
        <v>7.63</v>
      </c>
      <c r="B34" s="4">
        <f>IF('True_Odds_Calculator_3-way'!B35="","",'True_Odds_Calculator_3-way'!B35)</f>
        <v>4.8899999999999997</v>
      </c>
      <c r="C34" s="4">
        <f>IF('True_Odds_Calculator_3-way'!C35="","",'True_Odds_Calculator_3-way'!C35)</f>
        <v>1.4</v>
      </c>
      <c r="D34" s="4">
        <f t="shared" si="0"/>
        <v>4.9846290742334043E-2</v>
      </c>
      <c r="E34" s="4">
        <f t="shared" si="1"/>
        <v>8.7377324319682774</v>
      </c>
      <c r="F34" s="4">
        <f t="shared" si="2"/>
        <v>5.3224458160169661</v>
      </c>
      <c r="G34" s="4">
        <f t="shared" si="3"/>
        <v>1.4333418276206049</v>
      </c>
      <c r="I34" s="4">
        <f t="shared" si="4"/>
        <v>1.049846290742334</v>
      </c>
    </row>
    <row r="35" spans="1:9" x14ac:dyDescent="0.2">
      <c r="A35" s="4">
        <f>IF('True_Odds_Calculator_3-way'!A36="","",'True_Odds_Calculator_3-way'!A36)</f>
        <v>3.17</v>
      </c>
      <c r="B35" s="4">
        <f>IF('True_Odds_Calculator_3-way'!B36="","",'True_Odds_Calculator_3-way'!B36)</f>
        <v>3.72</v>
      </c>
      <c r="C35" s="4">
        <f>IF('True_Odds_Calculator_3-way'!C36="","",'True_Odds_Calculator_3-way'!C36)</f>
        <v>2.17</v>
      </c>
      <c r="D35" s="4">
        <f t="shared" si="0"/>
        <v>4.5104110637844252E-2</v>
      </c>
      <c r="E35" s="4">
        <f t="shared" si="1"/>
        <v>3.3286431674480625</v>
      </c>
      <c r="F35" s="4">
        <f t="shared" si="2"/>
        <v>3.9403820083122771</v>
      </c>
      <c r="G35" s="4">
        <f t="shared" si="3"/>
        <v>2.2431845850604364</v>
      </c>
      <c r="I35" s="4">
        <f t="shared" si="4"/>
        <v>1.0451041106378443</v>
      </c>
    </row>
    <row r="36" spans="1:9" x14ac:dyDescent="0.2">
      <c r="A36" s="4">
        <f>IF('True_Odds_Calculator_3-way'!A37="","",'True_Odds_Calculator_3-way'!A37)</f>
        <v>1.6</v>
      </c>
      <c r="B36" s="4">
        <f>IF('True_Odds_Calculator_3-way'!B37="","",'True_Odds_Calculator_3-way'!B37)</f>
        <v>4.33</v>
      </c>
      <c r="C36" s="4">
        <f>IF('True_Odds_Calculator_3-way'!C37="","",'True_Odds_Calculator_3-way'!C37)</f>
        <v>5.17</v>
      </c>
      <c r="D36" s="4">
        <f t="shared" si="0"/>
        <v>4.9370479896006847E-2</v>
      </c>
      <c r="E36" s="4">
        <f t="shared" si="1"/>
        <v>1.6432687831587602</v>
      </c>
      <c r="F36" s="4">
        <f t="shared" si="2"/>
        <v>4.6622208067977393</v>
      </c>
      <c r="G36" s="4">
        <f t="shared" si="3"/>
        <v>5.6507783584687559</v>
      </c>
      <c r="I36" s="4">
        <f t="shared" si="4"/>
        <v>1.0493704798960068</v>
      </c>
    </row>
    <row r="37" spans="1:9" x14ac:dyDescent="0.2">
      <c r="A37" s="4">
        <f>IF('True_Odds_Calculator_3-way'!A38="","",'True_Odds_Calculator_3-way'!A38)</f>
        <v>1.61</v>
      </c>
      <c r="B37" s="4">
        <f>IF('True_Odds_Calculator_3-way'!B38="","",'True_Odds_Calculator_3-way'!B38)</f>
        <v>3.88</v>
      </c>
      <c r="C37" s="4">
        <f>IF('True_Odds_Calculator_3-way'!C38="","",'True_Odds_Calculator_3-way'!C38)</f>
        <v>5.8</v>
      </c>
      <c r="D37" s="4">
        <f t="shared" si="0"/>
        <v>5.1263764288695057E-2</v>
      </c>
      <c r="E37" s="4">
        <f t="shared" si="1"/>
        <v>1.6555466605254405</v>
      </c>
      <c r="F37" s="4">
        <f t="shared" si="2"/>
        <v>4.1555153872974504</v>
      </c>
      <c r="G37" s="4">
        <f t="shared" si="3"/>
        <v>6.4380775026298567</v>
      </c>
      <c r="I37" s="4">
        <f t="shared" si="4"/>
        <v>1.0512637642886951</v>
      </c>
    </row>
    <row r="38" spans="1:9" x14ac:dyDescent="0.2">
      <c r="A38" s="4">
        <f>IF('True_Odds_Calculator_3-way'!A39="","",'True_Odds_Calculator_3-way'!A39)</f>
        <v>1.98</v>
      </c>
      <c r="B38" s="4">
        <f>IF('True_Odds_Calculator_3-way'!B39="","",'True_Odds_Calculator_3-way'!B39)</f>
        <v>3.45</v>
      </c>
      <c r="C38" s="4">
        <f>IF('True_Odds_Calculator_3-way'!C39="","",'True_Odds_Calculator_3-way'!C39)</f>
        <v>3.98</v>
      </c>
      <c r="D38" s="4">
        <f t="shared" si="0"/>
        <v>4.6161858921308419E-2</v>
      </c>
      <c r="E38" s="4">
        <f t="shared" si="1"/>
        <v>2.0422199620511603</v>
      </c>
      <c r="F38" s="4">
        <f t="shared" si="2"/>
        <v>3.6434148211083812</v>
      </c>
      <c r="G38" s="4">
        <f t="shared" si="3"/>
        <v>4.2396415839916672</v>
      </c>
      <c r="I38" s="4">
        <f t="shared" si="4"/>
        <v>1.0461618589213084</v>
      </c>
    </row>
    <row r="39" spans="1:9" x14ac:dyDescent="0.2">
      <c r="A39" s="4">
        <f>IF('True_Odds_Calculator_3-way'!A40="","",'True_Odds_Calculator_3-way'!A40)</f>
        <v>2.1</v>
      </c>
      <c r="B39" s="4">
        <f>IF('True_Odds_Calculator_3-way'!B40="","",'True_Odds_Calculator_3-way'!B40)</f>
        <v>3.78</v>
      </c>
      <c r="C39" s="4">
        <f>IF('True_Odds_Calculator_3-way'!C40="","",'True_Odds_Calculator_3-way'!C40)</f>
        <v>3.1</v>
      </c>
      <c r="D39" s="4">
        <f t="shared" si="0"/>
        <v>6.3321385902030958E-2</v>
      </c>
      <c r="E39" s="4">
        <f t="shared" si="1"/>
        <v>2.1973996749593696</v>
      </c>
      <c r="F39" s="4">
        <f t="shared" si="2"/>
        <v>4.107735452208459</v>
      </c>
      <c r="G39" s="4">
        <f t="shared" si="3"/>
        <v>3.3170409511228534</v>
      </c>
      <c r="I39" s="4">
        <f t="shared" si="4"/>
        <v>1.063321385902031</v>
      </c>
    </row>
    <row r="40" spans="1:9" x14ac:dyDescent="0.2">
      <c r="A40" s="4">
        <f>IF('True_Odds_Calculator_3-way'!A41="","",'True_Odds_Calculator_3-way'!A41)</f>
        <v>2.2400000000000002</v>
      </c>
      <c r="B40" s="4">
        <f>IF('True_Odds_Calculator_3-way'!B41="","",'True_Odds_Calculator_3-way'!B41)</f>
        <v>3.34</v>
      </c>
      <c r="C40" s="4">
        <f>IF('True_Odds_Calculator_3-way'!C41="","",'True_Odds_Calculator_3-way'!C41)</f>
        <v>3.14</v>
      </c>
      <c r="D40" s="4">
        <f t="shared" si="0"/>
        <v>6.4301106612979719E-2</v>
      </c>
      <c r="E40" s="4">
        <f t="shared" si="1"/>
        <v>2.352969582492439</v>
      </c>
      <c r="F40" s="4">
        <f t="shared" si="2"/>
        <v>3.597542937742825</v>
      </c>
      <c r="G40" s="4">
        <f t="shared" si="3"/>
        <v>3.366576759663984</v>
      </c>
      <c r="I40" s="4">
        <f t="shared" si="4"/>
        <v>1.0643011066129797</v>
      </c>
    </row>
    <row r="41" spans="1:9" x14ac:dyDescent="0.2">
      <c r="A41" s="4">
        <f>IF('True_Odds_Calculator_3-way'!A42="","",'True_Odds_Calculator_3-way'!A42)</f>
        <v>2.2000000000000002</v>
      </c>
      <c r="B41" s="4">
        <f>IF('True_Odds_Calculator_3-way'!B42="","",'True_Odds_Calculator_3-way'!B42)</f>
        <v>3.03</v>
      </c>
      <c r="C41" s="4">
        <f>IF('True_Odds_Calculator_3-way'!C42="","",'True_Odds_Calculator_3-way'!C42)</f>
        <v>4.01</v>
      </c>
      <c r="D41" s="4">
        <f t="shared" si="0"/>
        <v>3.3955016449275899E-2</v>
      </c>
      <c r="E41" s="4">
        <f t="shared" si="1"/>
        <v>2.2561796526261242</v>
      </c>
      <c r="F41" s="4">
        <f t="shared" si="2"/>
        <v>3.1376027256834949</v>
      </c>
      <c r="G41" s="4">
        <f t="shared" si="3"/>
        <v>4.2006531044988158</v>
      </c>
      <c r="I41" s="4">
        <f t="shared" si="4"/>
        <v>1.0339550164492759</v>
      </c>
    </row>
    <row r="42" spans="1:9" x14ac:dyDescent="0.2">
      <c r="A42" s="4">
        <f>IF('True_Odds_Calculator_3-way'!A43="","",'True_Odds_Calculator_3-way'!A43)</f>
        <v>3.05</v>
      </c>
      <c r="B42" s="4">
        <f>IF('True_Odds_Calculator_3-way'!B43="","",'True_Odds_Calculator_3-way'!B43)</f>
        <v>3.02</v>
      </c>
      <c r="C42" s="4">
        <f>IF('True_Odds_Calculator_3-way'!C43="","",'True_Odds_Calculator_3-way'!C43)</f>
        <v>2.67</v>
      </c>
      <c r="D42" s="4">
        <f t="shared" si="0"/>
        <v>3.3526515479578523E-2</v>
      </c>
      <c r="E42" s="4">
        <f t="shared" si="1"/>
        <v>3.1576286920084033</v>
      </c>
      <c r="F42" s="4">
        <f t="shared" si="2"/>
        <v>3.1254852056492495</v>
      </c>
      <c r="G42" s="4">
        <f t="shared" si="3"/>
        <v>2.7521193861492281</v>
      </c>
      <c r="I42" s="4">
        <f t="shared" si="4"/>
        <v>1.0335265154795785</v>
      </c>
    </row>
    <row r="43" spans="1:9" x14ac:dyDescent="0.2">
      <c r="A43" s="4">
        <f>IF('True_Odds_Calculator_3-way'!A44="","",'True_Odds_Calculator_3-way'!A44)</f>
        <v>1.99</v>
      </c>
      <c r="B43" s="4">
        <f>IF('True_Odds_Calculator_3-way'!B44="","",'True_Odds_Calculator_3-way'!B44)</f>
        <v>3.11</v>
      </c>
      <c r="C43" s="4">
        <f>IF('True_Odds_Calculator_3-way'!C44="","",'True_Odds_Calculator_3-way'!C44)</f>
        <v>4.7300000000000004</v>
      </c>
      <c r="D43" s="4">
        <f t="shared" si="0"/>
        <v>3.5472461660456922E-2</v>
      </c>
      <c r="E43" s="4">
        <f t="shared" si="1"/>
        <v>2.0379531731475202</v>
      </c>
      <c r="F43" s="4">
        <f t="shared" si="2"/>
        <v>3.2287304891668462</v>
      </c>
      <c r="G43" s="4">
        <f t="shared" si="3"/>
        <v>5.0102124011248792</v>
      </c>
      <c r="I43" s="4">
        <f t="shared" si="4"/>
        <v>1.0354724616604569</v>
      </c>
    </row>
    <row r="44" spans="1:9" x14ac:dyDescent="0.2">
      <c r="A44" s="4">
        <f>IF('True_Odds_Calculator_3-way'!A45="","",'True_Odds_Calculator_3-way'!A45)</f>
        <v>3.08</v>
      </c>
      <c r="B44" s="4">
        <f>IF('True_Odds_Calculator_3-way'!B45="","",'True_Odds_Calculator_3-way'!B45)</f>
        <v>3.59</v>
      </c>
      <c r="C44" s="4">
        <f>IF('True_Odds_Calculator_3-way'!C45="","",'True_Odds_Calculator_3-way'!C45)</f>
        <v>2.36</v>
      </c>
      <c r="D44" s="4">
        <f t="shared" si="0"/>
        <v>2.6955670268072884E-2</v>
      </c>
      <c r="E44" s="4">
        <f t="shared" si="1"/>
        <v>3.1676634649996247</v>
      </c>
      <c r="F44" s="4">
        <f t="shared" si="2"/>
        <v>3.709662402374033</v>
      </c>
      <c r="G44" s="4">
        <f t="shared" si="3"/>
        <v>2.4111282821045288</v>
      </c>
      <c r="I44" s="4">
        <f t="shared" si="4"/>
        <v>1.0269556702680729</v>
      </c>
    </row>
    <row r="45" spans="1:9" x14ac:dyDescent="0.2">
      <c r="A45" s="4">
        <f>IF('True_Odds_Calculator_3-way'!A46="","",'True_Odds_Calculator_3-way'!A46)</f>
        <v>1.68</v>
      </c>
      <c r="B45" s="4">
        <f>IF('True_Odds_Calculator_3-way'!B46="","",'True_Odds_Calculator_3-way'!B46)</f>
        <v>3.85</v>
      </c>
      <c r="C45" s="4">
        <f>IF('True_Odds_Calculator_3-way'!C46="","",'True_Odds_Calculator_3-way'!C46)</f>
        <v>5.67</v>
      </c>
      <c r="D45" s="4">
        <f t="shared" si="0"/>
        <v>3.1345198011864639E-2</v>
      </c>
      <c r="E45" s="4">
        <f t="shared" si="1"/>
        <v>1.7100164503747031</v>
      </c>
      <c r="F45" s="4">
        <f t="shared" si="2"/>
        <v>4.0113624182656231</v>
      </c>
      <c r="G45" s="4">
        <f t="shared" si="3"/>
        <v>6.0270574971815103</v>
      </c>
      <c r="I45" s="4">
        <f t="shared" si="4"/>
        <v>1.0313451980118646</v>
      </c>
    </row>
    <row r="46" spans="1:9" x14ac:dyDescent="0.2">
      <c r="A46" s="4">
        <f>IF('True_Odds_Calculator_3-way'!A47="","",'True_Odds_Calculator_3-way'!A47)</f>
        <v>3.21</v>
      </c>
      <c r="B46" s="4">
        <f>IF('True_Odds_Calculator_3-way'!B47="","",'True_Odds_Calculator_3-way'!B47)</f>
        <v>3.19</v>
      </c>
      <c r="C46" s="4">
        <f>IF('True_Odds_Calculator_3-way'!C47="","",'True_Odds_Calculator_3-way'!C47)</f>
        <v>2.4500000000000002</v>
      </c>
      <c r="D46" s="4">
        <f t="shared" si="0"/>
        <v>3.3169368881352579E-2</v>
      </c>
      <c r="E46" s="4">
        <f t="shared" si="1"/>
        <v>3.3281190199764699</v>
      </c>
      <c r="F46" s="4">
        <f t="shared" si="2"/>
        <v>3.3066249790489186</v>
      </c>
      <c r="G46" s="4">
        <f t="shared" si="3"/>
        <v>2.5182141864732661</v>
      </c>
      <c r="I46" s="4">
        <f t="shared" si="4"/>
        <v>1.0331693688813526</v>
      </c>
    </row>
    <row r="47" spans="1:9" x14ac:dyDescent="0.2">
      <c r="A47" s="4">
        <f>IF('True_Odds_Calculator_3-way'!A48="","",'True_Odds_Calculator_3-way'!A48)</f>
        <v>1.83</v>
      </c>
      <c r="B47" s="4">
        <f>IF('True_Odds_Calculator_3-way'!B48="","",'True_Odds_Calculator_3-way'!B48)</f>
        <v>3.57</v>
      </c>
      <c r="C47" s="4">
        <f>IF('True_Odds_Calculator_3-way'!C48="","",'True_Odds_Calculator_3-way'!C48)</f>
        <v>4.28</v>
      </c>
      <c r="D47" s="4">
        <f t="shared" si="0"/>
        <v>6.0204992062705243E-2</v>
      </c>
      <c r="E47" s="4">
        <f t="shared" si="1"/>
        <v>1.8997691062160325</v>
      </c>
      <c r="F47" s="4">
        <f t="shared" si="2"/>
        <v>3.8455072961260059</v>
      </c>
      <c r="G47" s="4">
        <f t="shared" si="3"/>
        <v>4.6821624271846609</v>
      </c>
      <c r="I47" s="4">
        <f t="shared" si="4"/>
        <v>1.0602049920627052</v>
      </c>
    </row>
    <row r="48" spans="1:9" x14ac:dyDescent="0.2">
      <c r="A48" s="4">
        <f>IF('True_Odds_Calculator_3-way'!A49="","",'True_Odds_Calculator_3-way'!A49)</f>
        <v>1.86</v>
      </c>
      <c r="B48" s="4">
        <f>IF('True_Odds_Calculator_3-way'!B49="","",'True_Odds_Calculator_3-way'!B49)</f>
        <v>3.43</v>
      </c>
      <c r="C48" s="4">
        <f>IF('True_Odds_Calculator_3-way'!C49="","",'True_Odds_Calculator_3-way'!C49)</f>
        <v>4.96</v>
      </c>
      <c r="D48" s="4">
        <f t="shared" si="0"/>
        <v>3.0792501332330025E-2</v>
      </c>
      <c r="E48" s="4">
        <f t="shared" si="1"/>
        <v>1.8962010392775583</v>
      </c>
      <c r="F48" s="4">
        <f t="shared" si="2"/>
        <v>3.5551634144755782</v>
      </c>
      <c r="G48" s="4">
        <f t="shared" si="3"/>
        <v>5.226060126150232</v>
      </c>
      <c r="I48" s="4">
        <f t="shared" si="4"/>
        <v>1.03079250133233</v>
      </c>
    </row>
    <row r="49" spans="1:9" x14ac:dyDescent="0.2">
      <c r="A49" s="4">
        <f>IF('True_Odds_Calculator_3-way'!A50="","",'True_Odds_Calculator_3-way'!A50)</f>
        <v>3.91</v>
      </c>
      <c r="B49" s="4">
        <f>IF('True_Odds_Calculator_3-way'!B50="","",'True_Odds_Calculator_3-way'!B50)</f>
        <v>3.22</v>
      </c>
      <c r="C49" s="4">
        <f>IF('True_Odds_Calculator_3-way'!C50="","",'True_Odds_Calculator_3-way'!C50)</f>
        <v>2.16</v>
      </c>
      <c r="D49" s="4">
        <f t="shared" si="0"/>
        <v>2.9276444877467833E-2</v>
      </c>
      <c r="E49" s="4">
        <f t="shared" si="1"/>
        <v>4.065112355945101</v>
      </c>
      <c r="F49" s="4">
        <f t="shared" si="2"/>
        <v>3.3244659713735163</v>
      </c>
      <c r="G49" s="4">
        <f t="shared" si="3"/>
        <v>2.2065111372096267</v>
      </c>
      <c r="I49" s="4">
        <f t="shared" si="4"/>
        <v>1.0292764448774678</v>
      </c>
    </row>
    <row r="50" spans="1:9" x14ac:dyDescent="0.2">
      <c r="A50" s="4">
        <f>IF('True_Odds_Calculator_3-way'!A51="","",'True_Odds_Calculator_3-way'!A51)</f>
        <v>2.2999999999999998</v>
      </c>
      <c r="B50" s="4">
        <f>IF('True_Odds_Calculator_3-way'!B51="","",'True_Odds_Calculator_3-way'!B51)</f>
        <v>2.95</v>
      </c>
      <c r="C50" s="4">
        <f>IF('True_Odds_Calculator_3-way'!C51="","",'True_Odds_Calculator_3-way'!C51)</f>
        <v>3.94</v>
      </c>
      <c r="D50" s="4">
        <f t="shared" si="0"/>
        <v>2.7572766142094585E-2</v>
      </c>
      <c r="E50" s="4">
        <f t="shared" si="1"/>
        <v>2.3496699568438908</v>
      </c>
      <c r="F50" s="4">
        <f t="shared" si="2"/>
        <v>3.0322130599004122</v>
      </c>
      <c r="G50" s="4">
        <f t="shared" si="3"/>
        <v>4.0880369458504733</v>
      </c>
      <c r="I50" s="4">
        <f t="shared" si="4"/>
        <v>1.0275727661420946</v>
      </c>
    </row>
    <row r="51" spans="1:9" x14ac:dyDescent="0.2">
      <c r="A51" s="4">
        <f>IF('True_Odds_Calculator_3-way'!A52="","",'True_Odds_Calculator_3-way'!A52)</f>
        <v>3.23</v>
      </c>
      <c r="B51" s="4">
        <f>IF('True_Odds_Calculator_3-way'!B52="","",'True_Odds_Calculator_3-way'!B52)</f>
        <v>3.39</v>
      </c>
      <c r="C51" s="4">
        <f>IF('True_Odds_Calculator_3-way'!C52="","",'True_Odds_Calculator_3-way'!C52)</f>
        <v>2.36</v>
      </c>
      <c r="D51" s="4">
        <f t="shared" si="0"/>
        <v>2.8311587516599346E-2</v>
      </c>
      <c r="E51" s="4">
        <f t="shared" si="1"/>
        <v>3.3315528695131396</v>
      </c>
      <c r="F51" s="4">
        <f t="shared" si="2"/>
        <v>3.50203751293322</v>
      </c>
      <c r="G51" s="4">
        <f t="shared" si="3"/>
        <v>2.4137587081830669</v>
      </c>
      <c r="I51" s="4">
        <f t="shared" si="4"/>
        <v>1.0283115875165993</v>
      </c>
    </row>
    <row r="52" spans="1:9" x14ac:dyDescent="0.2">
      <c r="A52" s="4">
        <f>IF('True_Odds_Calculator_3-way'!A53="","",'True_Odds_Calculator_3-way'!A53)</f>
        <v>2.5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3.33</v>
      </c>
      <c r="D52" s="4">
        <f t="shared" si="0"/>
        <v>2.8169152759316862E-2</v>
      </c>
      <c r="E52" s="4">
        <f t="shared" si="1"/>
        <v>2.5600964568086915</v>
      </c>
      <c r="F52" s="4">
        <f t="shared" si="2"/>
        <v>3.1399231236925362</v>
      </c>
      <c r="G52" s="4">
        <f t="shared" si="3"/>
        <v>3.4374823723191827</v>
      </c>
      <c r="I52" s="4">
        <f t="shared" si="4"/>
        <v>1.0281691527593169</v>
      </c>
    </row>
    <row r="53" spans="1:9" x14ac:dyDescent="0.2">
      <c r="A53" s="4">
        <f>IF('True_Odds_Calculator_3-way'!A54="","",'True_Odds_Calculator_3-way'!A54)</f>
        <v>2.73</v>
      </c>
      <c r="B53" s="4">
        <f>IF('True_Odds_Calculator_3-way'!B54="","",'True_Odds_Calculator_3-way'!B54)</f>
        <v>3.03</v>
      </c>
      <c r="C53" s="4">
        <f>IF('True_Odds_Calculator_3-way'!C54="","",'True_Odds_Calculator_3-way'!C54)</f>
        <v>3.03</v>
      </c>
      <c r="D53" s="4">
        <f t="shared" si="0"/>
        <v>2.6366372901026391E-2</v>
      </c>
      <c r="E53" s="4">
        <f t="shared" si="1"/>
        <v>2.797112230751023</v>
      </c>
      <c r="F53" s="4">
        <f t="shared" si="2"/>
        <v>3.112896549128815</v>
      </c>
      <c r="G53" s="4">
        <f t="shared" si="3"/>
        <v>3.112896549128815</v>
      </c>
      <c r="I53" s="4">
        <f t="shared" si="4"/>
        <v>1.0263663729010264</v>
      </c>
    </row>
    <row r="54" spans="1:9" x14ac:dyDescent="0.2">
      <c r="A54" s="4">
        <f>IF('True_Odds_Calculator_3-way'!A55="","",'True_Odds_Calculator_3-way'!A55)</f>
        <v>1.71</v>
      </c>
      <c r="B54" s="4">
        <f>IF('True_Odds_Calculator_3-way'!B55="","",'True_Odds_Calculator_3-way'!B55)</f>
        <v>3.62</v>
      </c>
      <c r="C54" s="4">
        <f>IF('True_Odds_Calculator_3-way'!C55="","",'True_Odds_Calculator_3-way'!C55)</f>
        <v>5.88</v>
      </c>
      <c r="D54" s="4">
        <f t="shared" si="0"/>
        <v>3.1106442770963083E-2</v>
      </c>
      <c r="E54" s="4">
        <f t="shared" si="1"/>
        <v>1.7408667377839269</v>
      </c>
      <c r="F54" s="4">
        <f t="shared" si="2"/>
        <v>3.7611761515912545</v>
      </c>
      <c r="G54" s="4">
        <f t="shared" si="3"/>
        <v>6.2617716236878929</v>
      </c>
      <c r="I54" s="4">
        <f t="shared" si="4"/>
        <v>1.0311064427709631</v>
      </c>
    </row>
    <row r="55" spans="1:9" x14ac:dyDescent="0.2">
      <c r="A55" s="4">
        <f>IF('True_Odds_Calculator_3-way'!A56="","",'True_Odds_Calculator_3-way'!A56)</f>
        <v>1.93</v>
      </c>
      <c r="B55" s="4">
        <f>IF('True_Odds_Calculator_3-way'!B56="","",'True_Odds_Calculator_3-way'!B56)</f>
        <v>3.31</v>
      </c>
      <c r="C55" s="4">
        <f>IF('True_Odds_Calculator_3-way'!C56="","",'True_Odds_Calculator_3-way'!C56)</f>
        <v>4.76</v>
      </c>
      <c r="D55" s="4">
        <f t="shared" si="0"/>
        <v>3.0333552264729668E-2</v>
      </c>
      <c r="E55" s="4">
        <f t="shared" si="1"/>
        <v>1.9684127586655114</v>
      </c>
      <c r="F55" s="4">
        <f t="shared" si="2"/>
        <v>3.424615083830592</v>
      </c>
      <c r="G55" s="4">
        <f t="shared" si="3"/>
        <v>5.0006788540259919</v>
      </c>
      <c r="I55" s="4">
        <f t="shared" si="4"/>
        <v>1.0303335522647297</v>
      </c>
    </row>
    <row r="56" spans="1:9" x14ac:dyDescent="0.2">
      <c r="A56" s="4">
        <f>IF('True_Odds_Calculator_3-way'!A57="","",'True_Odds_Calculator_3-way'!A57)</f>
        <v>1.91</v>
      </c>
      <c r="B56" s="4">
        <f>IF('True_Odds_Calculator_3-way'!B57="","",'True_Odds_Calculator_3-way'!B57)</f>
        <v>3.4</v>
      </c>
      <c r="C56" s="4">
        <f>IF('True_Odds_Calculator_3-way'!C57="","",'True_Odds_Calculator_3-way'!C57)</f>
        <v>4.72</v>
      </c>
      <c r="D56" s="4">
        <f t="shared" si="0"/>
        <v>2.9542263262568369E-2</v>
      </c>
      <c r="E56" s="4">
        <f t="shared" si="1"/>
        <v>1.9466130154907608</v>
      </c>
      <c r="F56" s="4">
        <f t="shared" si="2"/>
        <v>3.5177795936355207</v>
      </c>
      <c r="G56" s="4">
        <f t="shared" si="3"/>
        <v>4.9500788093330925</v>
      </c>
      <c r="I56" s="4">
        <f t="shared" si="4"/>
        <v>1.0295422632625684</v>
      </c>
    </row>
    <row r="57" spans="1:9" x14ac:dyDescent="0.2">
      <c r="A57" s="4">
        <f>IF('True_Odds_Calculator_3-way'!A58="","",'True_Odds_Calculator_3-way'!A58)</f>
        <v>2.34</v>
      </c>
      <c r="B57" s="4">
        <f>IF('True_Odds_Calculator_3-way'!B58="","",'True_Odds_Calculator_3-way'!B58)</f>
        <v>3.05</v>
      </c>
      <c r="C57" s="4">
        <f>IF('True_Odds_Calculator_3-way'!C58="","",'True_Odds_Calculator_3-way'!C58)</f>
        <v>3.46</v>
      </c>
      <c r="D57" s="4">
        <f t="shared" si="0"/>
        <v>4.4236620849906316E-2</v>
      </c>
      <c r="E57" s="4">
        <f t="shared" si="1"/>
        <v>2.4236261647509605</v>
      </c>
      <c r="F57" s="4">
        <f t="shared" si="2"/>
        <v>3.193629988938139</v>
      </c>
      <c r="G57" s="4">
        <f t="shared" si="3"/>
        <v>3.6460182827377059</v>
      </c>
      <c r="I57" s="4">
        <f t="shared" si="4"/>
        <v>1.0442366208499063</v>
      </c>
    </row>
    <row r="58" spans="1:9" x14ac:dyDescent="0.2">
      <c r="A58" s="4">
        <f>IF('True_Odds_Calculator_3-way'!A59="","",'True_Odds_Calculator_3-way'!A59)</f>
        <v>2.2400000000000002</v>
      </c>
      <c r="B58" s="4">
        <f>IF('True_Odds_Calculator_3-way'!B59="","",'True_Odds_Calculator_3-way'!B59)</f>
        <v>3.25</v>
      </c>
      <c r="C58" s="4">
        <f>IF('True_Odds_Calculator_3-way'!C59="","",'True_Odds_Calculator_3-way'!C59)</f>
        <v>3.43</v>
      </c>
      <c r="D58" s="4">
        <f t="shared" si="0"/>
        <v>4.5666068625252354E-2</v>
      </c>
      <c r="E58" s="4">
        <f t="shared" si="1"/>
        <v>2.3190742426212458</v>
      </c>
      <c r="F58" s="4">
        <f t="shared" si="2"/>
        <v>3.4191507715901466</v>
      </c>
      <c r="G58" s="4">
        <f t="shared" si="3"/>
        <v>3.6189509992898454</v>
      </c>
      <c r="I58" s="4">
        <f t="shared" si="4"/>
        <v>1.0456660686252524</v>
      </c>
    </row>
    <row r="59" spans="1:9" x14ac:dyDescent="0.2">
      <c r="A59" s="4">
        <f>IF('True_Odds_Calculator_3-way'!A60="","",'True_Odds_Calculator_3-way'!A60)</f>
        <v>2.31</v>
      </c>
      <c r="B59" s="4">
        <f>IF('True_Odds_Calculator_3-way'!B60="","",'True_Odds_Calculator_3-way'!B60)</f>
        <v>3.19</v>
      </c>
      <c r="C59" s="4">
        <f>IF('True_Odds_Calculator_3-way'!C60="","",'True_Odds_Calculator_3-way'!C60)</f>
        <v>3.37</v>
      </c>
      <c r="D59" s="4">
        <f t="shared" si="0"/>
        <v>4.3115961769394806E-2</v>
      </c>
      <c r="E59" s="4">
        <f t="shared" si="1"/>
        <v>2.3893238569754844</v>
      </c>
      <c r="F59" s="4">
        <f t="shared" si="2"/>
        <v>3.3432780636234352</v>
      </c>
      <c r="G59" s="4">
        <f t="shared" si="3"/>
        <v>3.5415289879588761</v>
      </c>
      <c r="I59" s="4">
        <f t="shared" si="4"/>
        <v>1.0431159617693948</v>
      </c>
    </row>
    <row r="60" spans="1:9" x14ac:dyDescent="0.2">
      <c r="A60" s="4">
        <f>IF('True_Odds_Calculator_3-way'!A61="","",'True_Odds_Calculator_3-way'!A61)</f>
        <v>1.74</v>
      </c>
      <c r="B60" s="4">
        <f>IF('True_Odds_Calculator_3-way'!B61="","",'True_Odds_Calculator_3-way'!B61)</f>
        <v>3.33</v>
      </c>
      <c r="C60" s="4">
        <f>IF('True_Odds_Calculator_3-way'!C61="","",'True_Odds_Calculator_3-way'!C61)</f>
        <v>5.83</v>
      </c>
      <c r="D60" s="4">
        <f t="shared" si="0"/>
        <v>4.6539530599387424E-2</v>
      </c>
      <c r="E60" s="4">
        <f t="shared" si="1"/>
        <v>1.7882706607385483</v>
      </c>
      <c r="F60" s="4">
        <f t="shared" si="2"/>
        <v>3.5113947145588607</v>
      </c>
      <c r="G60" s="4">
        <f t="shared" si="3"/>
        <v>6.4097054322049303</v>
      </c>
      <c r="I60" s="4">
        <f t="shared" si="4"/>
        <v>1.0465395305993874</v>
      </c>
    </row>
    <row r="61" spans="1:9" x14ac:dyDescent="0.2">
      <c r="A61" s="4">
        <f>IF('True_Odds_Calculator_3-way'!A62="","",'True_Odds_Calculator_3-way'!A62)</f>
        <v>1.83</v>
      </c>
      <c r="B61" s="4">
        <f>IF('True_Odds_Calculator_3-way'!B62="","",'True_Odds_Calculator_3-way'!B62)</f>
        <v>3.27</v>
      </c>
      <c r="C61" s="4">
        <f>IF('True_Odds_Calculator_3-way'!C62="","",'True_Odds_Calculator_3-way'!C62)</f>
        <v>5.1100000000000003</v>
      </c>
      <c r="D61" s="4">
        <f t="shared" si="0"/>
        <v>4.7953201227872277E-2</v>
      </c>
      <c r="E61" s="4">
        <f t="shared" si="1"/>
        <v>1.8851431765540752</v>
      </c>
      <c r="F61" s="4">
        <f t="shared" si="2"/>
        <v>3.4503461037084615</v>
      </c>
      <c r="G61" s="4">
        <f t="shared" si="3"/>
        <v>5.5645108371364209</v>
      </c>
      <c r="I61" s="4">
        <f t="shared" si="4"/>
        <v>1.0479532012278723</v>
      </c>
    </row>
    <row r="62" spans="1:9" x14ac:dyDescent="0.2">
      <c r="A62" s="4">
        <f>IF('True_Odds_Calculator_3-way'!A63="","",'True_Odds_Calculator_3-way'!A63)</f>
        <v>1.85</v>
      </c>
      <c r="B62" s="4">
        <f>IF('True_Odds_Calculator_3-way'!B63="","",'True_Odds_Calculator_3-way'!B63)</f>
        <v>3.12</v>
      </c>
      <c r="C62" s="4">
        <f>IF('True_Odds_Calculator_3-way'!C63="","",'True_Odds_Calculator_3-way'!C63)</f>
        <v>5.36</v>
      </c>
      <c r="D62" s="4">
        <f t="shared" si="0"/>
        <v>4.7620525232465294E-2</v>
      </c>
      <c r="E62" s="4">
        <f t="shared" si="1"/>
        <v>1.9059707181158658</v>
      </c>
      <c r="F62" s="4">
        <f t="shared" si="2"/>
        <v>3.2825704374791322</v>
      </c>
      <c r="G62" s="4">
        <f t="shared" si="3"/>
        <v>5.858448549239017</v>
      </c>
      <c r="I62" s="4">
        <f t="shared" si="4"/>
        <v>1.0476205252324653</v>
      </c>
    </row>
    <row r="63" spans="1:9" x14ac:dyDescent="0.2">
      <c r="A63" s="4">
        <f>IF('True_Odds_Calculator_3-way'!A64="","",'True_Odds_Calculator_3-way'!A64)</f>
        <v>2.14</v>
      </c>
      <c r="B63" s="4">
        <f>IF('True_Odds_Calculator_3-way'!B64="","",'True_Odds_Calculator_3-way'!B64)</f>
        <v>2.96</v>
      </c>
      <c r="C63" s="4">
        <f>IF('True_Odds_Calculator_3-way'!C64="","",'True_Odds_Calculator_3-way'!C64)</f>
        <v>4.17</v>
      </c>
      <c r="D63" s="4">
        <f t="shared" si="0"/>
        <v>4.4935710941224283E-2</v>
      </c>
      <c r="E63" s="4">
        <f t="shared" si="1"/>
        <v>2.2108674559982289</v>
      </c>
      <c r="F63" s="4">
        <f t="shared" si="2"/>
        <v>3.0973247497854941</v>
      </c>
      <c r="G63" s="4">
        <f t="shared" si="3"/>
        <v>4.4478132545079081</v>
      </c>
      <c r="I63" s="4">
        <f t="shared" si="4"/>
        <v>1.0449357109412243</v>
      </c>
    </row>
    <row r="64" spans="1:9" x14ac:dyDescent="0.2">
      <c r="A64" s="4">
        <f>IF('True_Odds_Calculator_3-way'!A65="","",'True_Odds_Calculator_3-way'!A65)</f>
        <v>3.15</v>
      </c>
      <c r="B64" s="4">
        <f>IF('True_Odds_Calculator_3-way'!B65="","",'True_Odds_Calculator_3-way'!B65)</f>
        <v>3.33</v>
      </c>
      <c r="C64" s="4">
        <f>IF('True_Odds_Calculator_3-way'!C65="","",'True_Odds_Calculator_3-way'!C65)</f>
        <v>2.41</v>
      </c>
      <c r="D64" s="4">
        <f t="shared" si="0"/>
        <v>3.2698377096717302E-2</v>
      </c>
      <c r="E64" s="4">
        <f t="shared" si="1"/>
        <v>3.261995041139957</v>
      </c>
      <c r="F64" s="4">
        <f t="shared" si="2"/>
        <v>3.4554149725975996</v>
      </c>
      <c r="G64" s="4">
        <f t="shared" si="3"/>
        <v>2.4750128867682628</v>
      </c>
      <c r="I64" s="4">
        <f t="shared" si="4"/>
        <v>1.0326983770967173</v>
      </c>
    </row>
    <row r="65" spans="1:9" x14ac:dyDescent="0.2">
      <c r="A65" s="4">
        <f>IF('True_Odds_Calculator_3-way'!A66="","",'True_Odds_Calculator_3-way'!A66)</f>
        <v>3.13</v>
      </c>
      <c r="B65" s="4">
        <f>IF('True_Odds_Calculator_3-way'!B66="","",'True_Odds_Calculator_3-way'!B66)</f>
        <v>3.05</v>
      </c>
      <c r="C65" s="4">
        <f>IF('True_Odds_Calculator_3-way'!C66="","",'True_Odds_Calculator_3-way'!C66)</f>
        <v>2.59</v>
      </c>
      <c r="D65" s="4">
        <f t="shared" si="0"/>
        <v>3.3458056450776485E-2</v>
      </c>
      <c r="E65" s="4">
        <f t="shared" si="1"/>
        <v>3.2432138010911968</v>
      </c>
      <c r="F65" s="4">
        <f t="shared" si="2"/>
        <v>3.1574011821050969</v>
      </c>
      <c r="G65" s="4">
        <f t="shared" si="3"/>
        <v>2.6670386252669016</v>
      </c>
      <c r="I65" s="4">
        <f t="shared" si="4"/>
        <v>1.0334580564507765</v>
      </c>
    </row>
    <row r="66" spans="1:9" x14ac:dyDescent="0.2">
      <c r="A66" s="4">
        <f>IF('True_Odds_Calculator_3-way'!A67="","",'True_Odds_Calculator_3-way'!A67)</f>
        <v>2.37</v>
      </c>
      <c r="B66" s="4">
        <f>IF('True_Odds_Calculator_3-way'!B67="","",'True_Odds_Calculator_3-way'!B67)</f>
        <v>3.08</v>
      </c>
      <c r="C66" s="4">
        <f>IF('True_Odds_Calculator_3-way'!C67="","",'True_Odds_Calculator_3-way'!C67)</f>
        <v>3.36</v>
      </c>
      <c r="D66" s="4">
        <f t="shared" si="0"/>
        <v>4.4235300564414493E-2</v>
      </c>
      <c r="E66" s="4">
        <f t="shared" si="1"/>
        <v>2.4558208386134508</v>
      </c>
      <c r="F66" s="4">
        <f t="shared" si="2"/>
        <v>3.2265326870091791</v>
      </c>
      <c r="G66" s="4">
        <f t="shared" si="3"/>
        <v>3.5351435120911763</v>
      </c>
      <c r="I66" s="4">
        <f t="shared" si="4"/>
        <v>1.0442353005644145</v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1.91</v>
      </c>
      <c r="B2" s="4">
        <f>IF('True_Odds_Calculator_2-way'!B3="","",'True_Odds_Calculator_2-way'!B3)</f>
        <v>1.96</v>
      </c>
      <c r="C2" s="4">
        <f>1/A2</f>
        <v>0.52356020942408377</v>
      </c>
      <c r="D2">
        <f>1/B2</f>
        <v>0.51020408163265307</v>
      </c>
      <c r="E2">
        <f>C2+D2-1</f>
        <v>3.3764291056736839E-2</v>
      </c>
      <c r="F2">
        <f>C2+D2-(C2*D2)-1</f>
        <v>-0.23335826477187727</v>
      </c>
      <c r="G2">
        <v>0</v>
      </c>
      <c r="H2">
        <f>C2*D2</f>
        <v>0.26712255582861416</v>
      </c>
      <c r="I2">
        <f>((-4*F2*H2)^0.5)/(2*F2)</f>
        <v>-1.0699012312772824</v>
      </c>
      <c r="J2">
        <f>(-((-4*F2*H2)^0.5))/(2*F2)</f>
        <v>1.0699012312772824</v>
      </c>
      <c r="K2">
        <f>IF(A2="","",(C2/($J2+C2-($J2*C2))))</f>
        <v>0.50668568712332396</v>
      </c>
      <c r="L2">
        <f>IF(B2="","",(D2/($J2+D2-($J2*D2))))</f>
        <v>0.49331431287667615</v>
      </c>
      <c r="M2">
        <f>IF(A2="","",1/K2)</f>
        <v>1.9736101204623264</v>
      </c>
      <c r="N2">
        <f>IF(B2="","",1/L2)</f>
        <v>2.0271051820261912</v>
      </c>
    </row>
    <row r="3" spans="1:14" x14ac:dyDescent="0.25">
      <c r="A3" s="4">
        <f>IF('True_Odds_Calculator_2-way'!A4="","",'True_Odds_Calculator_2-way'!A4)</f>
        <v>2.34</v>
      </c>
      <c r="B3" s="4">
        <f>IF('True_Odds_Calculator_2-way'!B4="","",'True_Odds_Calculator_2-way'!B4)</f>
        <v>1.66</v>
      </c>
      <c r="C3" s="4">
        <f t="shared" ref="C3:C66" si="0">1/A3</f>
        <v>0.42735042735042739</v>
      </c>
      <c r="D3">
        <f t="shared" ref="D3:D66" si="1">1/B3</f>
        <v>0.60240963855421692</v>
      </c>
      <c r="E3">
        <f t="shared" ref="E3:E66" si="2">C3+D3-1</f>
        <v>2.9760065904644417E-2</v>
      </c>
      <c r="F3">
        <f t="shared" ref="F3:F66" si="3">C3+D3-(C3*D3)-1</f>
        <v>-0.22767995057151669</v>
      </c>
      <c r="G3">
        <v>0</v>
      </c>
      <c r="H3">
        <f t="shared" ref="H3:H66" si="4">C3*D3</f>
        <v>0.2574400164761611</v>
      </c>
      <c r="I3">
        <f t="shared" ref="I3:I66" si="5">((-4*F3*H3)^0.5)/(2*F3)</f>
        <v>-1.0633485251477839</v>
      </c>
      <c r="J3">
        <f t="shared" ref="J3:J66" si="6">(-((-4*F3*H3)^0.5))/(2*F3)</f>
        <v>1.0633485251477839</v>
      </c>
      <c r="K3">
        <f t="shared" ref="K3:K66" si="7">IF(A3="","",(C3/($J3+C3-($J3*C3))))</f>
        <v>0.41239034653044082</v>
      </c>
      <c r="L3">
        <f t="shared" ref="L3:L66" si="8">IF(B3="","",(D3/($J3+D3-($J3*D3))))</f>
        <v>0.58760965346955907</v>
      </c>
      <c r="M3">
        <f t="shared" ref="M3:M66" si="9">IF(A3="","",1/K3)</f>
        <v>2.4248870236980302</v>
      </c>
      <c r="N3">
        <f t="shared" ref="N3:N66" si="10">IF(B3="","",1/L3)</f>
        <v>1.7018100265975373</v>
      </c>
    </row>
    <row r="4" spans="1:14" x14ac:dyDescent="0.25">
      <c r="A4" s="4">
        <f>IF('True_Odds_Calculator_2-way'!A5="","",'True_Odds_Calculator_2-way'!A5)</f>
        <v>2.06</v>
      </c>
      <c r="B4" s="4">
        <f>IF('True_Odds_Calculator_2-way'!B5="","",'True_Odds_Calculator_2-way'!B5)</f>
        <v>1.85</v>
      </c>
      <c r="C4" s="4">
        <f t="shared" si="0"/>
        <v>0.4854368932038835</v>
      </c>
      <c r="D4">
        <f t="shared" si="1"/>
        <v>0.54054054054054046</v>
      </c>
      <c r="E4">
        <f t="shared" si="2"/>
        <v>2.5977433744424072E-2</v>
      </c>
      <c r="F4">
        <f t="shared" si="3"/>
        <v>-0.23642088690632379</v>
      </c>
      <c r="G4">
        <v>0</v>
      </c>
      <c r="H4">
        <f t="shared" si="4"/>
        <v>0.26239832065074781</v>
      </c>
      <c r="I4">
        <f t="shared" si="5"/>
        <v>-1.0535074339697479</v>
      </c>
      <c r="J4">
        <f t="shared" si="6"/>
        <v>1.0535074339697479</v>
      </c>
      <c r="K4">
        <f t="shared" si="7"/>
        <v>0.47242951431782315</v>
      </c>
      <c r="L4">
        <f t="shared" si="8"/>
        <v>0.52757048568217679</v>
      </c>
      <c r="M4">
        <f t="shared" si="9"/>
        <v>2.1167178800079327</v>
      </c>
      <c r="N4">
        <f t="shared" si="10"/>
        <v>1.8954813188742858</v>
      </c>
    </row>
    <row r="5" spans="1:14" x14ac:dyDescent="0.25">
      <c r="A5" s="4">
        <f>IF('True_Odds_Calculator_2-way'!A6="","",'True_Odds_Calculator_2-way'!A6)</f>
        <v>2.2400000000000002</v>
      </c>
      <c r="B5" s="4">
        <f>IF('True_Odds_Calculator_2-way'!B6="","",'True_Odds_Calculator_2-way'!B6)</f>
        <v>1.71</v>
      </c>
      <c r="C5" s="4">
        <f t="shared" si="0"/>
        <v>0.4464285714285714</v>
      </c>
      <c r="D5">
        <f t="shared" si="1"/>
        <v>0.58479532163742687</v>
      </c>
      <c r="E5">
        <f t="shared" si="2"/>
        <v>3.1223893065998265E-2</v>
      </c>
      <c r="F5">
        <f t="shared" si="3"/>
        <v>-0.22984544695071008</v>
      </c>
      <c r="G5">
        <v>0</v>
      </c>
      <c r="H5">
        <f t="shared" si="4"/>
        <v>0.2610693400167084</v>
      </c>
      <c r="I5">
        <f t="shared" si="5"/>
        <v>-1.0657613907987189</v>
      </c>
      <c r="J5">
        <f t="shared" si="6"/>
        <v>1.0657613907987189</v>
      </c>
      <c r="K5">
        <f t="shared" si="7"/>
        <v>0.4307477895456453</v>
      </c>
      <c r="L5">
        <f t="shared" si="8"/>
        <v>0.56925221045435459</v>
      </c>
      <c r="M5">
        <f t="shared" si="9"/>
        <v>2.3215441245904116</v>
      </c>
      <c r="N5">
        <f t="shared" si="10"/>
        <v>1.7566905874670904</v>
      </c>
    </row>
    <row r="6" spans="1:14" x14ac:dyDescent="0.25">
      <c r="A6" s="4">
        <f>IF('True_Odds_Calculator_2-way'!A7="","",'True_Odds_Calculator_2-way'!A7)</f>
        <v>2.21</v>
      </c>
      <c r="B6" s="4">
        <f>IF('True_Odds_Calculator_2-way'!B7="","",'True_Odds_Calculator_2-way'!B7)</f>
        <v>1.74</v>
      </c>
      <c r="C6" s="4">
        <f t="shared" si="0"/>
        <v>0.45248868778280543</v>
      </c>
      <c r="D6">
        <f t="shared" si="1"/>
        <v>0.57471264367816088</v>
      </c>
      <c r="E6">
        <f t="shared" si="2"/>
        <v>2.720133146096626E-2</v>
      </c>
      <c r="F6">
        <f t="shared" si="3"/>
        <v>-0.23284963852915186</v>
      </c>
      <c r="G6">
        <v>0</v>
      </c>
      <c r="H6">
        <f t="shared" si="4"/>
        <v>0.26005096999011806</v>
      </c>
      <c r="I6">
        <f t="shared" si="5"/>
        <v>-1.0567967158529021</v>
      </c>
      <c r="J6">
        <f t="shared" si="6"/>
        <v>1.0567967158529021</v>
      </c>
      <c r="K6">
        <f t="shared" si="7"/>
        <v>0.43884208377593403</v>
      </c>
      <c r="L6">
        <f t="shared" si="8"/>
        <v>0.56115791622406608</v>
      </c>
      <c r="M6">
        <f t="shared" si="9"/>
        <v>2.2787240261820116</v>
      </c>
      <c r="N6">
        <f t="shared" si="10"/>
        <v>1.7820295697311479</v>
      </c>
    </row>
    <row r="7" spans="1:14" x14ac:dyDescent="0.25">
      <c r="A7" s="4">
        <f>IF('True_Odds_Calculator_2-way'!A8="","",'True_Odds_Calculator_2-way'!A8)</f>
        <v>2.13</v>
      </c>
      <c r="B7" s="4">
        <f>IF('True_Odds_Calculator_2-way'!B8="","",'True_Odds_Calculator_2-way'!B8)</f>
        <v>1.79</v>
      </c>
      <c r="C7" s="4">
        <f t="shared" si="0"/>
        <v>0.46948356807511737</v>
      </c>
      <c r="D7">
        <f t="shared" si="1"/>
        <v>0.55865921787709494</v>
      </c>
      <c r="E7">
        <f t="shared" si="2"/>
        <v>2.8142785952212312E-2</v>
      </c>
      <c r="F7">
        <f t="shared" si="3"/>
        <v>-0.2341385369947806</v>
      </c>
      <c r="G7">
        <v>0</v>
      </c>
      <c r="H7">
        <f t="shared" si="4"/>
        <v>0.26228132294699291</v>
      </c>
      <c r="I7">
        <f t="shared" si="5"/>
        <v>-1.0583936671670078</v>
      </c>
      <c r="J7">
        <f t="shared" si="6"/>
        <v>1.0583936671670078</v>
      </c>
      <c r="K7">
        <f t="shared" si="7"/>
        <v>0.45537654905878816</v>
      </c>
      <c r="L7">
        <f t="shared" si="8"/>
        <v>0.5446234509412119</v>
      </c>
      <c r="M7">
        <f t="shared" si="9"/>
        <v>2.1959848438987186</v>
      </c>
      <c r="N7">
        <f t="shared" si="10"/>
        <v>1.8361309970619364</v>
      </c>
    </row>
    <row r="8" spans="1:14" x14ac:dyDescent="0.25">
      <c r="A8" s="4">
        <f>IF('True_Odds_Calculator_2-way'!A9="","",'True_Odds_Calculator_2-way'!A9)</f>
        <v>2.3199999999999998</v>
      </c>
      <c r="B8" s="4">
        <f>IF('True_Odds_Calculator_2-way'!B9="","",'True_Odds_Calculator_2-way'!B9)</f>
        <v>1.67</v>
      </c>
      <c r="C8" s="4">
        <f t="shared" si="0"/>
        <v>0.43103448275862072</v>
      </c>
      <c r="D8">
        <f t="shared" si="1"/>
        <v>0.5988023952095809</v>
      </c>
      <c r="E8">
        <f t="shared" si="2"/>
        <v>2.9836877968201669E-2</v>
      </c>
      <c r="F8">
        <f t="shared" si="3"/>
        <v>-0.22826760272558322</v>
      </c>
      <c r="G8">
        <v>0</v>
      </c>
      <c r="H8">
        <f t="shared" si="4"/>
        <v>0.25810448069378489</v>
      </c>
      <c r="I8">
        <f t="shared" si="5"/>
        <v>-1.0633485251477839</v>
      </c>
      <c r="J8">
        <f t="shared" si="6"/>
        <v>1.0633485251477839</v>
      </c>
      <c r="K8">
        <f t="shared" si="7"/>
        <v>0.41603913175492269</v>
      </c>
      <c r="L8">
        <f t="shared" si="8"/>
        <v>0.5839608682450772</v>
      </c>
      <c r="M8">
        <f t="shared" si="9"/>
        <v>2.4036200531950747</v>
      </c>
      <c r="N8">
        <f t="shared" si="10"/>
        <v>1.7124435118490151</v>
      </c>
    </row>
    <row r="9" spans="1:14" x14ac:dyDescent="0.25">
      <c r="A9" s="4">
        <f>IF('True_Odds_Calculator_2-way'!A10="","",'True_Odds_Calculator_2-way'!A10)</f>
        <v>1.81</v>
      </c>
      <c r="B9" s="4">
        <f>IF('True_Odds_Calculator_2-way'!B10="","",'True_Odds_Calculator_2-way'!B10)</f>
        <v>2.1</v>
      </c>
      <c r="C9" s="4">
        <f t="shared" si="0"/>
        <v>0.5524861878453039</v>
      </c>
      <c r="D9">
        <f t="shared" si="1"/>
        <v>0.47619047619047616</v>
      </c>
      <c r="E9">
        <f t="shared" si="2"/>
        <v>2.8676664035780064E-2</v>
      </c>
      <c r="F9">
        <f t="shared" si="3"/>
        <v>-0.23441199684293612</v>
      </c>
      <c r="G9">
        <v>0</v>
      </c>
      <c r="H9">
        <f t="shared" si="4"/>
        <v>0.26308866087871613</v>
      </c>
      <c r="I9">
        <f t="shared" si="5"/>
        <v>-1.0594028769395469</v>
      </c>
      <c r="J9">
        <f t="shared" si="6"/>
        <v>1.0594028769395469</v>
      </c>
      <c r="K9">
        <f t="shared" si="7"/>
        <v>0.5381794367133228</v>
      </c>
      <c r="L9">
        <f t="shared" si="8"/>
        <v>0.46182056328667725</v>
      </c>
      <c r="M9">
        <f t="shared" si="9"/>
        <v>1.8581163303210331</v>
      </c>
      <c r="N9">
        <f t="shared" si="10"/>
        <v>2.1653431646335015</v>
      </c>
    </row>
    <row r="10" spans="1:14" x14ac:dyDescent="0.25">
      <c r="A10" s="4">
        <f>IF('True_Odds_Calculator_2-way'!A11="","",'True_Odds_Calculator_2-way'!A11)</f>
        <v>2.15</v>
      </c>
      <c r="B10" s="4">
        <f>IF('True_Odds_Calculator_2-way'!B11="","",'True_Odds_Calculator_2-way'!B11)</f>
        <v>1.77</v>
      </c>
      <c r="C10" s="4">
        <f t="shared" si="0"/>
        <v>0.46511627906976744</v>
      </c>
      <c r="D10">
        <f t="shared" si="1"/>
        <v>0.56497175141242939</v>
      </c>
      <c r="E10">
        <f t="shared" si="2"/>
        <v>3.0088030482196881E-2</v>
      </c>
      <c r="F10">
        <f t="shared" si="3"/>
        <v>-0.23268952831428191</v>
      </c>
      <c r="G10">
        <v>0</v>
      </c>
      <c r="H10">
        <f t="shared" si="4"/>
        <v>0.26277755879647879</v>
      </c>
      <c r="I10">
        <f t="shared" si="5"/>
        <v>-1.0626878549845031</v>
      </c>
      <c r="J10">
        <f t="shared" si="6"/>
        <v>1.0626878549845031</v>
      </c>
      <c r="K10">
        <f t="shared" si="7"/>
        <v>0.45002656733888785</v>
      </c>
      <c r="L10">
        <f t="shared" si="8"/>
        <v>0.54997343266111198</v>
      </c>
      <c r="M10">
        <f t="shared" si="9"/>
        <v>2.2220910332321786</v>
      </c>
      <c r="N10">
        <f t="shared" si="10"/>
        <v>1.8182696483380676</v>
      </c>
    </row>
    <row r="11" spans="1:14" x14ac:dyDescent="0.25">
      <c r="A11" s="4">
        <f>IF('True_Odds_Calculator_2-way'!A12="","",'True_Odds_Calculator_2-way'!A12)</f>
        <v>1.93</v>
      </c>
      <c r="B11" s="4">
        <f>IF('True_Odds_Calculator_2-way'!B12="","",'True_Odds_Calculator_2-way'!B12)</f>
        <v>1.97</v>
      </c>
      <c r="C11" s="4">
        <f t="shared" si="0"/>
        <v>0.5181347150259068</v>
      </c>
      <c r="D11">
        <f t="shared" si="1"/>
        <v>0.50761421319796951</v>
      </c>
      <c r="E11">
        <f t="shared" si="2"/>
        <v>2.5748928223876311E-2</v>
      </c>
      <c r="F11">
        <f t="shared" si="3"/>
        <v>-0.23726361747455349</v>
      </c>
      <c r="G11">
        <v>0</v>
      </c>
      <c r="H11">
        <f t="shared" si="4"/>
        <v>0.26301254569842986</v>
      </c>
      <c r="I11">
        <f t="shared" si="5"/>
        <v>-1.0528649266733445</v>
      </c>
      <c r="J11">
        <f t="shared" si="6"/>
        <v>1.0528649266733445</v>
      </c>
      <c r="K11">
        <f t="shared" si="7"/>
        <v>0.50526374119939821</v>
      </c>
      <c r="L11">
        <f t="shared" si="8"/>
        <v>0.49473625880060179</v>
      </c>
      <c r="M11">
        <f t="shared" si="9"/>
        <v>1.9791643818062103</v>
      </c>
      <c r="N11">
        <f t="shared" si="10"/>
        <v>2.021278978873144</v>
      </c>
    </row>
    <row r="12" spans="1:14" x14ac:dyDescent="0.25">
      <c r="A12" s="4">
        <f>IF('True_Odds_Calculator_2-way'!A13="","",'True_Odds_Calculator_2-way'!A13)</f>
        <v>1.91</v>
      </c>
      <c r="B12" s="4">
        <f>IF('True_Odds_Calculator_2-way'!B13="","",'True_Odds_Calculator_2-way'!B13)</f>
        <v>1.96</v>
      </c>
      <c r="C12" s="4">
        <f t="shared" si="0"/>
        <v>0.52356020942408377</v>
      </c>
      <c r="D12">
        <f t="shared" si="1"/>
        <v>0.51020408163265307</v>
      </c>
      <c r="E12">
        <f t="shared" si="2"/>
        <v>3.3764291056736839E-2</v>
      </c>
      <c r="F12">
        <f t="shared" si="3"/>
        <v>-0.23335826477187727</v>
      </c>
      <c r="G12">
        <v>0</v>
      </c>
      <c r="H12">
        <f t="shared" si="4"/>
        <v>0.26712255582861416</v>
      </c>
      <c r="I12">
        <f t="shared" si="5"/>
        <v>-1.0699012312772824</v>
      </c>
      <c r="J12">
        <f t="shared" si="6"/>
        <v>1.0699012312772824</v>
      </c>
      <c r="K12">
        <f t="shared" si="7"/>
        <v>0.50668568712332396</v>
      </c>
      <c r="L12">
        <f t="shared" si="8"/>
        <v>0.49331431287667615</v>
      </c>
      <c r="M12">
        <f t="shared" si="9"/>
        <v>1.9736101204623264</v>
      </c>
      <c r="N12">
        <f t="shared" si="10"/>
        <v>2.0271051820261912</v>
      </c>
    </row>
    <row r="13" spans="1:14" x14ac:dyDescent="0.25">
      <c r="A13" s="4">
        <f>IF('True_Odds_Calculator_2-way'!A14="","",'True_Odds_Calculator_2-way'!A14)</f>
        <v>2.2400000000000002</v>
      </c>
      <c r="B13" s="4">
        <f>IF('True_Odds_Calculator_2-way'!B14="","",'True_Odds_Calculator_2-way'!B14)</f>
        <v>1.69</v>
      </c>
      <c r="C13" s="4">
        <f t="shared" si="0"/>
        <v>0.4464285714285714</v>
      </c>
      <c r="D13">
        <f t="shared" si="1"/>
        <v>0.59171597633136097</v>
      </c>
      <c r="E13">
        <f t="shared" si="2"/>
        <v>3.8144547759932479E-2</v>
      </c>
      <c r="F13">
        <f t="shared" si="3"/>
        <v>-0.22601437024513937</v>
      </c>
      <c r="G13">
        <v>0</v>
      </c>
      <c r="H13">
        <f t="shared" si="4"/>
        <v>0.26415891800507185</v>
      </c>
      <c r="I13">
        <f t="shared" si="5"/>
        <v>-1.0810968751610266</v>
      </c>
      <c r="J13">
        <f t="shared" si="6"/>
        <v>1.0810968751610266</v>
      </c>
      <c r="K13">
        <f t="shared" si="7"/>
        <v>0.42724815706868025</v>
      </c>
      <c r="L13">
        <f t="shared" si="8"/>
        <v>0.57275184293131953</v>
      </c>
      <c r="M13">
        <f t="shared" si="9"/>
        <v>2.3405601251996737</v>
      </c>
      <c r="N13">
        <f t="shared" si="10"/>
        <v>1.7459568438611086</v>
      </c>
    </row>
    <row r="14" spans="1:14" x14ac:dyDescent="0.25">
      <c r="A14" s="4">
        <f>IF('True_Odds_Calculator_2-way'!A15="","",'True_Odds_Calculator_2-way'!A15)</f>
        <v>1.97</v>
      </c>
      <c r="B14" s="4">
        <f>IF('True_Odds_Calculator_2-way'!B15="","",'True_Odds_Calculator_2-way'!B15)</f>
        <v>1.89</v>
      </c>
      <c r="C14" s="4">
        <f t="shared" si="0"/>
        <v>0.50761421319796951</v>
      </c>
      <c r="D14">
        <f t="shared" si="1"/>
        <v>0.52910052910052918</v>
      </c>
      <c r="E14">
        <f t="shared" si="2"/>
        <v>3.6714742298498582E-2</v>
      </c>
      <c r="F14">
        <f t="shared" si="3"/>
        <v>-0.23186420648349593</v>
      </c>
      <c r="G14">
        <v>0</v>
      </c>
      <c r="H14">
        <f t="shared" si="4"/>
        <v>0.26857894878199451</v>
      </c>
      <c r="I14">
        <f t="shared" si="5"/>
        <v>-1.0762647825142235</v>
      </c>
      <c r="J14">
        <f t="shared" si="6"/>
        <v>1.0762647825142235</v>
      </c>
      <c r="K14">
        <f t="shared" si="7"/>
        <v>0.48924233430661629</v>
      </c>
      <c r="L14">
        <f t="shared" si="8"/>
        <v>0.51075766569338388</v>
      </c>
      <c r="M14">
        <f t="shared" si="9"/>
        <v>2.0439768390387969</v>
      </c>
      <c r="N14">
        <f t="shared" si="10"/>
        <v>1.9578756564376583</v>
      </c>
    </row>
    <row r="15" spans="1:14" x14ac:dyDescent="0.25">
      <c r="A15" s="4">
        <f>IF('True_Odds_Calculator_2-way'!A16="","",'True_Odds_Calculator_2-way'!A16)</f>
        <v>2.08</v>
      </c>
      <c r="B15" s="4">
        <f>IF('True_Odds_Calculator_2-way'!B16="","",'True_Odds_Calculator_2-way'!B16)</f>
        <v>1.79</v>
      </c>
      <c r="C15" s="4">
        <f t="shared" si="0"/>
        <v>0.48076923076923073</v>
      </c>
      <c r="D15">
        <f t="shared" si="1"/>
        <v>0.55865921787709494</v>
      </c>
      <c r="E15">
        <f t="shared" si="2"/>
        <v>3.9428448646325664E-2</v>
      </c>
      <c r="F15">
        <f t="shared" si="3"/>
        <v>-0.22915771379458527</v>
      </c>
      <c r="G15">
        <v>0</v>
      </c>
      <c r="H15">
        <f t="shared" si="4"/>
        <v>0.26858616244091099</v>
      </c>
      <c r="I15">
        <f t="shared" si="5"/>
        <v>-1.0826163374360513</v>
      </c>
      <c r="J15">
        <f t="shared" si="6"/>
        <v>1.0826163374360513</v>
      </c>
      <c r="K15">
        <f t="shared" si="7"/>
        <v>0.46099399689806597</v>
      </c>
      <c r="L15">
        <f t="shared" si="8"/>
        <v>0.53900600310193403</v>
      </c>
      <c r="M15">
        <f t="shared" si="9"/>
        <v>2.1692256444309357</v>
      </c>
      <c r="N15">
        <f t="shared" si="10"/>
        <v>1.8552669065744805</v>
      </c>
    </row>
    <row r="16" spans="1:14" x14ac:dyDescent="0.25">
      <c r="A16" s="4">
        <f>IF('True_Odds_Calculator_2-way'!A17="","",'True_Odds_Calculator_2-way'!A17)</f>
        <v>1.99</v>
      </c>
      <c r="B16" s="4">
        <f>IF('True_Odds_Calculator_2-way'!B17="","",'True_Odds_Calculator_2-way'!B17)</f>
        <v>1.88</v>
      </c>
      <c r="C16" s="4">
        <f t="shared" si="0"/>
        <v>0.50251256281407031</v>
      </c>
      <c r="D16">
        <f t="shared" si="1"/>
        <v>0.53191489361702127</v>
      </c>
      <c r="E16">
        <f t="shared" si="2"/>
        <v>3.4427456431091574E-2</v>
      </c>
      <c r="F16">
        <f t="shared" si="3"/>
        <v>-0.23286645995937127</v>
      </c>
      <c r="G16">
        <v>0</v>
      </c>
      <c r="H16">
        <f t="shared" si="4"/>
        <v>0.2672939163904629</v>
      </c>
      <c r="I16">
        <f t="shared" si="5"/>
        <v>-1.0713739108887084</v>
      </c>
      <c r="J16">
        <f t="shared" si="6"/>
        <v>1.0713739108887084</v>
      </c>
      <c r="K16">
        <f t="shared" si="7"/>
        <v>0.48528137423857021</v>
      </c>
      <c r="L16">
        <f t="shared" si="8"/>
        <v>0.51471862576142968</v>
      </c>
      <c r="M16">
        <f t="shared" si="9"/>
        <v>2.0606601717798219</v>
      </c>
      <c r="N16">
        <f t="shared" si="10"/>
        <v>1.9428090415820634</v>
      </c>
    </row>
    <row r="17" spans="1:14" x14ac:dyDescent="0.25">
      <c r="A17" s="4">
        <f>IF('True_Odds_Calculator_2-way'!A18="","",'True_Odds_Calculator_2-way'!A18)</f>
        <v>1.82</v>
      </c>
      <c r="B17" s="4">
        <f>IF('True_Odds_Calculator_2-way'!B18="","",'True_Odds_Calculator_2-way'!B18)</f>
        <v>2.04</v>
      </c>
      <c r="C17" s="4">
        <f t="shared" si="0"/>
        <v>0.54945054945054939</v>
      </c>
      <c r="D17">
        <f t="shared" si="1"/>
        <v>0.49019607843137253</v>
      </c>
      <c r="E17">
        <f t="shared" si="2"/>
        <v>3.9646627881921859E-2</v>
      </c>
      <c r="F17">
        <f t="shared" si="3"/>
        <v>-0.22969187675070035</v>
      </c>
      <c r="G17">
        <v>0</v>
      </c>
      <c r="H17">
        <f t="shared" si="4"/>
        <v>0.26933850463262221</v>
      </c>
      <c r="I17">
        <f t="shared" si="5"/>
        <v>-1.0828702045605247</v>
      </c>
      <c r="J17">
        <f t="shared" si="6"/>
        <v>1.0828702045605247</v>
      </c>
      <c r="K17">
        <f t="shared" si="7"/>
        <v>0.52967404341265611</v>
      </c>
      <c r="L17">
        <f t="shared" si="8"/>
        <v>0.47032595658734389</v>
      </c>
      <c r="M17">
        <f t="shared" si="9"/>
        <v>1.8879535677396304</v>
      </c>
      <c r="N17">
        <f t="shared" si="10"/>
        <v>2.1261850127429458</v>
      </c>
    </row>
    <row r="18" spans="1:14" x14ac:dyDescent="0.25">
      <c r="A18" s="4">
        <f>IF('True_Odds_Calculator_2-way'!A19="","",'True_Odds_Calculator_2-way'!A19)</f>
        <v>1.98</v>
      </c>
      <c r="B18" s="4">
        <f>IF('True_Odds_Calculator_2-way'!B19="","",'True_Odds_Calculator_2-way'!B19)</f>
        <v>1.89</v>
      </c>
      <c r="C18" s="4">
        <f t="shared" si="0"/>
        <v>0.50505050505050508</v>
      </c>
      <c r="D18">
        <f t="shared" si="1"/>
        <v>0.52910052910052918</v>
      </c>
      <c r="E18">
        <f t="shared" si="2"/>
        <v>3.4151034151034265E-2</v>
      </c>
      <c r="F18">
        <f t="shared" si="3"/>
        <v>-0.23307145529367745</v>
      </c>
      <c r="G18">
        <v>0</v>
      </c>
      <c r="H18">
        <f t="shared" si="4"/>
        <v>0.26722248944471172</v>
      </c>
      <c r="I18">
        <f t="shared" si="5"/>
        <v>-1.0707595557083738</v>
      </c>
      <c r="J18">
        <f t="shared" si="6"/>
        <v>1.0707595557083738</v>
      </c>
      <c r="K18">
        <f t="shared" si="7"/>
        <v>0.48796093876492608</v>
      </c>
      <c r="L18">
        <f t="shared" si="8"/>
        <v>0.5120390612350737</v>
      </c>
      <c r="M18">
        <f t="shared" si="9"/>
        <v>2.0493443645942064</v>
      </c>
      <c r="N18">
        <f t="shared" si="10"/>
        <v>1.9529760045804527</v>
      </c>
    </row>
    <row r="19" spans="1:14" x14ac:dyDescent="0.25">
      <c r="A19" s="4">
        <f>IF('True_Odds_Calculator_2-way'!A20="","",'True_Odds_Calculator_2-way'!A20)</f>
        <v>2.06</v>
      </c>
      <c r="B19" s="4">
        <f>IF('True_Odds_Calculator_2-way'!B20="","",'True_Odds_Calculator_2-way'!B20)</f>
        <v>1.83</v>
      </c>
      <c r="C19" s="4">
        <f t="shared" si="0"/>
        <v>0.4854368932038835</v>
      </c>
      <c r="D19">
        <f t="shared" si="1"/>
        <v>0.54644808743169393</v>
      </c>
      <c r="E19">
        <f t="shared" si="2"/>
        <v>3.1884980635577431E-2</v>
      </c>
      <c r="F19">
        <f t="shared" si="3"/>
        <v>-0.2333810812244681</v>
      </c>
      <c r="G19">
        <v>0</v>
      </c>
      <c r="H19">
        <f t="shared" si="4"/>
        <v>0.26526606186004559</v>
      </c>
      <c r="I19">
        <f t="shared" si="5"/>
        <v>-1.0661247392009334</v>
      </c>
      <c r="J19">
        <f t="shared" si="6"/>
        <v>1.0661247392009334</v>
      </c>
      <c r="K19">
        <f t="shared" si="7"/>
        <v>0.46946324151730962</v>
      </c>
      <c r="L19">
        <f t="shared" si="8"/>
        <v>0.53053675848269044</v>
      </c>
      <c r="M19">
        <f t="shared" si="9"/>
        <v>2.1300922235529893</v>
      </c>
      <c r="N19">
        <f t="shared" si="10"/>
        <v>1.8848835335367746</v>
      </c>
    </row>
    <row r="20" spans="1:14" x14ac:dyDescent="0.25">
      <c r="A20" s="4">
        <f>IF('True_Odds_Calculator_2-way'!A21="","",'True_Odds_Calculator_2-way'!A21)</f>
        <v>2.16</v>
      </c>
      <c r="B20" s="4">
        <f>IF('True_Odds_Calculator_2-way'!B21="","",'True_Odds_Calculator_2-way'!B21)</f>
        <v>1.74</v>
      </c>
      <c r="C20" s="4">
        <f t="shared" si="0"/>
        <v>0.46296296296296291</v>
      </c>
      <c r="D20">
        <f t="shared" si="1"/>
        <v>0.57471264367816088</v>
      </c>
      <c r="E20">
        <f t="shared" si="2"/>
        <v>3.7675606641123682E-2</v>
      </c>
      <c r="F20">
        <f t="shared" si="3"/>
        <v>-0.22839506172839519</v>
      </c>
      <c r="G20">
        <v>0</v>
      </c>
      <c r="H20">
        <f t="shared" si="4"/>
        <v>0.26607066836951887</v>
      </c>
      <c r="I20">
        <f t="shared" si="5"/>
        <v>-1.0793322294408634</v>
      </c>
      <c r="J20">
        <f t="shared" si="6"/>
        <v>1.0793322294408634</v>
      </c>
      <c r="K20">
        <f t="shared" si="7"/>
        <v>0.44404472798104189</v>
      </c>
      <c r="L20">
        <f t="shared" si="8"/>
        <v>0.55595527201895822</v>
      </c>
      <c r="M20">
        <f t="shared" si="9"/>
        <v>2.2520253861514017</v>
      </c>
      <c r="N20">
        <f t="shared" si="10"/>
        <v>1.7987058497862392</v>
      </c>
    </row>
    <row r="21" spans="1:14" x14ac:dyDescent="0.25">
      <c r="A21" s="4">
        <f>IF('True_Odds_Calculator_2-way'!A22="","",'True_Odds_Calculator_2-way'!A22)</f>
        <v>1.94</v>
      </c>
      <c r="B21" s="4">
        <f>IF('True_Odds_Calculator_2-way'!B22="","",'True_Odds_Calculator_2-way'!B22)</f>
        <v>1.93</v>
      </c>
      <c r="C21" s="4">
        <f t="shared" si="0"/>
        <v>0.51546391752577325</v>
      </c>
      <c r="D21">
        <f t="shared" si="1"/>
        <v>0.5181347150259068</v>
      </c>
      <c r="E21">
        <f t="shared" si="2"/>
        <v>3.3598632551679941E-2</v>
      </c>
      <c r="F21">
        <f t="shared" si="3"/>
        <v>-0.2334811174616741</v>
      </c>
      <c r="G21">
        <v>0</v>
      </c>
      <c r="H21">
        <f t="shared" si="4"/>
        <v>0.26707975001335404</v>
      </c>
      <c r="I21">
        <f t="shared" si="5"/>
        <v>-1.0695340092890231</v>
      </c>
      <c r="J21">
        <f t="shared" si="6"/>
        <v>1.0695340092890231</v>
      </c>
      <c r="K21">
        <f t="shared" si="7"/>
        <v>0.49866309204640175</v>
      </c>
      <c r="L21">
        <f t="shared" si="8"/>
        <v>0.50133690795359842</v>
      </c>
      <c r="M21">
        <f t="shared" si="9"/>
        <v>2.0053619687316817</v>
      </c>
      <c r="N21">
        <f t="shared" si="10"/>
        <v>1.9946666286387909</v>
      </c>
    </row>
    <row r="22" spans="1:14" x14ac:dyDescent="0.25">
      <c r="A22" s="4">
        <f>IF('True_Odds_Calculator_2-way'!A23="","",'True_Odds_Calculator_2-way'!A23)</f>
        <v>2.1</v>
      </c>
      <c r="B22" s="4">
        <f>IF('True_Odds_Calculator_2-way'!B23="","",'True_Odds_Calculator_2-way'!B23)</f>
        <v>1.78</v>
      </c>
      <c r="C22" s="4">
        <f t="shared" si="0"/>
        <v>0.47619047619047616</v>
      </c>
      <c r="D22">
        <f t="shared" si="1"/>
        <v>0.5617977528089888</v>
      </c>
      <c r="E22">
        <f t="shared" si="2"/>
        <v>3.7988228999465079E-2</v>
      </c>
      <c r="F22">
        <f t="shared" si="3"/>
        <v>-0.2295345104333868</v>
      </c>
      <c r="G22">
        <v>0</v>
      </c>
      <c r="H22">
        <f t="shared" si="4"/>
        <v>0.26752273943285182</v>
      </c>
      <c r="I22">
        <f t="shared" si="5"/>
        <v>-1.0795837927188263</v>
      </c>
      <c r="J22">
        <f t="shared" si="6"/>
        <v>1.0795837927188263</v>
      </c>
      <c r="K22">
        <f t="shared" si="7"/>
        <v>0.45713404422735271</v>
      </c>
      <c r="L22">
        <f t="shared" si="8"/>
        <v>0.54286595577264729</v>
      </c>
      <c r="M22">
        <f t="shared" si="9"/>
        <v>2.1875421719907089</v>
      </c>
      <c r="N22">
        <f t="shared" si="10"/>
        <v>1.8420753583206844</v>
      </c>
    </row>
    <row r="23" spans="1:14" x14ac:dyDescent="0.25">
      <c r="A23" s="4">
        <f>IF('True_Odds_Calculator_2-way'!A24="","",'True_Odds_Calculator_2-way'!A24)</f>
        <v>2.11</v>
      </c>
      <c r="B23" s="4">
        <f>IF('True_Odds_Calculator_2-way'!B24="","",'True_Odds_Calculator_2-way'!B24)</f>
        <v>1.77</v>
      </c>
      <c r="C23" s="4">
        <f t="shared" si="0"/>
        <v>0.47393364928909953</v>
      </c>
      <c r="D23">
        <f t="shared" si="1"/>
        <v>0.56497175141242939</v>
      </c>
      <c r="E23">
        <f t="shared" si="2"/>
        <v>3.8905400701529036E-2</v>
      </c>
      <c r="F23">
        <f t="shared" si="3"/>
        <v>-0.22885372319061759</v>
      </c>
      <c r="G23">
        <v>0</v>
      </c>
      <c r="H23">
        <f t="shared" si="4"/>
        <v>0.26775912389214662</v>
      </c>
      <c r="I23">
        <f t="shared" si="5"/>
        <v>-1.0816659234722941</v>
      </c>
      <c r="J23">
        <f t="shared" si="6"/>
        <v>1.0816659234722941</v>
      </c>
      <c r="K23">
        <f t="shared" si="7"/>
        <v>0.45441136703461599</v>
      </c>
      <c r="L23">
        <f t="shared" si="8"/>
        <v>0.54558863296538396</v>
      </c>
      <c r="M23">
        <f t="shared" si="9"/>
        <v>2.2006491750542465</v>
      </c>
      <c r="N23">
        <f t="shared" si="10"/>
        <v>1.8328827610736662</v>
      </c>
    </row>
    <row r="24" spans="1:14" x14ac:dyDescent="0.25">
      <c r="A24" s="4">
        <f>IF('True_Odds_Calculator_2-way'!A25="","",'True_Odds_Calculator_2-way'!A25)</f>
        <v>2.31</v>
      </c>
      <c r="B24" s="4">
        <f>IF('True_Odds_Calculator_2-way'!B25="","",'True_Odds_Calculator_2-way'!B25)</f>
        <v>1.65</v>
      </c>
      <c r="C24" s="4">
        <f t="shared" si="0"/>
        <v>0.4329004329004329</v>
      </c>
      <c r="D24">
        <f t="shared" si="1"/>
        <v>0.60606060606060608</v>
      </c>
      <c r="E24">
        <f t="shared" si="2"/>
        <v>3.8961038961038863E-2</v>
      </c>
      <c r="F24">
        <f t="shared" si="3"/>
        <v>-0.22340285976649621</v>
      </c>
      <c r="G24">
        <v>0</v>
      </c>
      <c r="H24">
        <f t="shared" si="4"/>
        <v>0.26236389872753507</v>
      </c>
      <c r="I24">
        <f t="shared" si="5"/>
        <v>-1.0836965077746656</v>
      </c>
      <c r="J24">
        <f t="shared" si="6"/>
        <v>1.0836965077746656</v>
      </c>
      <c r="K24">
        <f t="shared" si="7"/>
        <v>0.41328420662140614</v>
      </c>
      <c r="L24">
        <f t="shared" si="8"/>
        <v>0.58671579337859414</v>
      </c>
      <c r="M24">
        <f t="shared" si="9"/>
        <v>2.4196424251848119</v>
      </c>
      <c r="N24">
        <f t="shared" si="10"/>
        <v>1.7044027300535323</v>
      </c>
    </row>
    <row r="25" spans="1:14" x14ac:dyDescent="0.25">
      <c r="A25" s="4">
        <f>IF('True_Odds_Calculator_2-way'!A26="","",'True_Odds_Calculator_2-way'!A26)</f>
        <v>2.17</v>
      </c>
      <c r="B25" s="4">
        <f>IF('True_Odds_Calculator_2-way'!B26="","",'True_Odds_Calculator_2-way'!B26)</f>
        <v>1.73</v>
      </c>
      <c r="C25" s="4">
        <f t="shared" si="0"/>
        <v>0.46082949308755761</v>
      </c>
      <c r="D25">
        <f t="shared" si="1"/>
        <v>0.5780346820809249</v>
      </c>
      <c r="E25">
        <f t="shared" si="2"/>
        <v>3.8864175168482618E-2</v>
      </c>
      <c r="F25">
        <f t="shared" si="3"/>
        <v>-0.22751125436189756</v>
      </c>
      <c r="G25">
        <v>0</v>
      </c>
      <c r="H25">
        <f t="shared" si="4"/>
        <v>0.26637542953038013</v>
      </c>
      <c r="I25">
        <f t="shared" si="5"/>
        <v>-1.0820457886019927</v>
      </c>
      <c r="J25">
        <f t="shared" si="6"/>
        <v>1.0820457886019927</v>
      </c>
      <c r="K25">
        <f t="shared" si="7"/>
        <v>0.44130751828400394</v>
      </c>
      <c r="L25">
        <f t="shared" si="8"/>
        <v>0.55869248171599584</v>
      </c>
      <c r="M25">
        <f t="shared" si="9"/>
        <v>2.2659935726643319</v>
      </c>
      <c r="N25">
        <f t="shared" si="10"/>
        <v>1.789893425679455</v>
      </c>
    </row>
    <row r="26" spans="1:14" x14ac:dyDescent="0.25">
      <c r="A26" s="4">
        <f>IF('True_Odds_Calculator_2-way'!A27="","",'True_Odds_Calculator_2-way'!A27)</f>
        <v>2.2599999999999998</v>
      </c>
      <c r="B26" s="4">
        <f>IF('True_Odds_Calculator_2-way'!B27="","",'True_Odds_Calculator_2-way'!B27)</f>
        <v>1.68</v>
      </c>
      <c r="C26" s="4">
        <f t="shared" si="0"/>
        <v>0.44247787610619471</v>
      </c>
      <c r="D26">
        <f t="shared" si="1"/>
        <v>0.59523809523809523</v>
      </c>
      <c r="E26">
        <f t="shared" si="2"/>
        <v>3.7715971344289834E-2</v>
      </c>
      <c r="F26">
        <f t="shared" si="3"/>
        <v>-0.22566371681415942</v>
      </c>
      <c r="G26">
        <v>0</v>
      </c>
      <c r="H26">
        <f t="shared" si="4"/>
        <v>0.26337968815844925</v>
      </c>
      <c r="I26">
        <f t="shared" si="5"/>
        <v>-1.080339539253607</v>
      </c>
      <c r="J26">
        <f t="shared" si="6"/>
        <v>1.080339539253607</v>
      </c>
      <c r="K26">
        <f t="shared" si="7"/>
        <v>0.4235084779870531</v>
      </c>
      <c r="L26">
        <f t="shared" si="8"/>
        <v>0.57649152201294696</v>
      </c>
      <c r="M26">
        <f t="shared" si="9"/>
        <v>2.3612278194595446</v>
      </c>
      <c r="N26">
        <f t="shared" si="10"/>
        <v>1.7346308866924531</v>
      </c>
    </row>
    <row r="27" spans="1:14" x14ac:dyDescent="0.25">
      <c r="A27" s="4">
        <f>IF('True_Odds_Calculator_2-way'!A28="","",'True_Odds_Calculator_2-way'!A28)</f>
        <v>2.08</v>
      </c>
      <c r="B27" s="4">
        <f>IF('True_Odds_Calculator_2-way'!B28="","",'True_Odds_Calculator_2-way'!B28)</f>
        <v>1.79</v>
      </c>
      <c r="C27" s="4">
        <f t="shared" si="0"/>
        <v>0.48076923076923073</v>
      </c>
      <c r="D27">
        <f t="shared" si="1"/>
        <v>0.55865921787709494</v>
      </c>
      <c r="E27">
        <f t="shared" si="2"/>
        <v>3.9428448646325664E-2</v>
      </c>
      <c r="F27">
        <f t="shared" si="3"/>
        <v>-0.22915771379458527</v>
      </c>
      <c r="G27">
        <v>0</v>
      </c>
      <c r="H27">
        <f t="shared" si="4"/>
        <v>0.26858616244091099</v>
      </c>
      <c r="I27">
        <f t="shared" si="5"/>
        <v>-1.0826163374360513</v>
      </c>
      <c r="J27">
        <f t="shared" si="6"/>
        <v>1.0826163374360513</v>
      </c>
      <c r="K27">
        <f t="shared" si="7"/>
        <v>0.46099399689806597</v>
      </c>
      <c r="L27">
        <f t="shared" si="8"/>
        <v>0.53900600310193403</v>
      </c>
      <c r="M27">
        <f t="shared" si="9"/>
        <v>2.1692256444309357</v>
      </c>
      <c r="N27">
        <f t="shared" si="10"/>
        <v>1.8552669065744805</v>
      </c>
    </row>
    <row r="28" spans="1:14" x14ac:dyDescent="0.25">
      <c r="A28" s="4">
        <f>IF('True_Odds_Calculator_2-way'!A29="","",'True_Odds_Calculator_2-way'!A29)</f>
        <v>2.17</v>
      </c>
      <c r="B28" s="4">
        <f>IF('True_Odds_Calculator_2-way'!B29="","",'True_Odds_Calculator_2-way'!B29)</f>
        <v>1.73</v>
      </c>
      <c r="C28" s="4">
        <f t="shared" si="0"/>
        <v>0.46082949308755761</v>
      </c>
      <c r="D28">
        <f t="shared" si="1"/>
        <v>0.5780346820809249</v>
      </c>
      <c r="E28">
        <f t="shared" si="2"/>
        <v>3.8864175168482618E-2</v>
      </c>
      <c r="F28">
        <f t="shared" si="3"/>
        <v>-0.22751125436189756</v>
      </c>
      <c r="G28">
        <v>0</v>
      </c>
      <c r="H28">
        <f t="shared" si="4"/>
        <v>0.26637542953038013</v>
      </c>
      <c r="I28">
        <f t="shared" si="5"/>
        <v>-1.0820457886019927</v>
      </c>
      <c r="J28">
        <f t="shared" si="6"/>
        <v>1.0820457886019927</v>
      </c>
      <c r="K28">
        <f t="shared" si="7"/>
        <v>0.44130751828400394</v>
      </c>
      <c r="L28">
        <f t="shared" si="8"/>
        <v>0.55869248171599584</v>
      </c>
      <c r="M28">
        <f t="shared" si="9"/>
        <v>2.2659935726643319</v>
      </c>
      <c r="N28">
        <f t="shared" si="10"/>
        <v>1.789893425679455</v>
      </c>
    </row>
    <row r="29" spans="1:14" x14ac:dyDescent="0.25">
      <c r="A29" s="4">
        <f>IF('True_Odds_Calculator_2-way'!A30="","",'True_Odds_Calculator_2-way'!A30)</f>
        <v>1.99</v>
      </c>
      <c r="B29" s="4">
        <f>IF('True_Odds_Calculator_2-way'!B30="","",'True_Odds_Calculator_2-way'!B30)</f>
        <v>1.88</v>
      </c>
      <c r="C29" s="4">
        <f t="shared" si="0"/>
        <v>0.50251256281407031</v>
      </c>
      <c r="D29">
        <f t="shared" si="1"/>
        <v>0.53191489361702127</v>
      </c>
      <c r="E29">
        <f t="shared" si="2"/>
        <v>3.4427456431091574E-2</v>
      </c>
      <c r="F29">
        <f t="shared" si="3"/>
        <v>-0.23286645995937127</v>
      </c>
      <c r="G29">
        <v>0</v>
      </c>
      <c r="H29">
        <f t="shared" si="4"/>
        <v>0.2672939163904629</v>
      </c>
      <c r="I29">
        <f t="shared" si="5"/>
        <v>-1.0713739108887084</v>
      </c>
      <c r="J29">
        <f t="shared" si="6"/>
        <v>1.0713739108887084</v>
      </c>
      <c r="K29">
        <f t="shared" si="7"/>
        <v>0.48528137423857021</v>
      </c>
      <c r="L29">
        <f t="shared" si="8"/>
        <v>0.51471862576142968</v>
      </c>
      <c r="M29">
        <f t="shared" si="9"/>
        <v>2.0606601717798219</v>
      </c>
      <c r="N29">
        <f t="shared" si="10"/>
        <v>1.9428090415820634</v>
      </c>
    </row>
    <row r="30" spans="1:14" x14ac:dyDescent="0.25">
      <c r="A30" s="4">
        <f>IF('True_Odds_Calculator_2-way'!A31="","",'True_Odds_Calculator_2-way'!A31)</f>
        <v>2.27</v>
      </c>
      <c r="B30" s="4">
        <f>IF('True_Odds_Calculator_2-way'!B31="","",'True_Odds_Calculator_2-way'!B31)</f>
        <v>1.65</v>
      </c>
      <c r="C30" s="4">
        <f t="shared" si="0"/>
        <v>0.44052863436123346</v>
      </c>
      <c r="D30">
        <f t="shared" si="1"/>
        <v>0.60606060606060608</v>
      </c>
      <c r="E30">
        <f t="shared" si="2"/>
        <v>4.658924042183954E-2</v>
      </c>
      <c r="F30">
        <f t="shared" si="3"/>
        <v>-0.22039781070618081</v>
      </c>
      <c r="G30">
        <v>0</v>
      </c>
      <c r="H30">
        <f t="shared" si="4"/>
        <v>0.26698705112802029</v>
      </c>
      <c r="I30">
        <f t="shared" si="5"/>
        <v>-1.1006302913143411</v>
      </c>
      <c r="J30">
        <f t="shared" si="6"/>
        <v>1.1006302913143411</v>
      </c>
      <c r="K30">
        <f t="shared" si="7"/>
        <v>0.41704887980643335</v>
      </c>
      <c r="L30">
        <f t="shared" si="8"/>
        <v>0.58295112019356654</v>
      </c>
      <c r="M30">
        <f t="shared" si="9"/>
        <v>2.3978004699692139</v>
      </c>
      <c r="N30">
        <f t="shared" si="10"/>
        <v>1.715409689354322</v>
      </c>
    </row>
    <row r="31" spans="1:14" x14ac:dyDescent="0.25">
      <c r="A31" s="4">
        <f>IF('True_Odds_Calculator_2-way'!A32="","",'True_Odds_Calculator_2-way'!A32)</f>
        <v>1.86</v>
      </c>
      <c r="B31" s="4">
        <f>IF('True_Odds_Calculator_2-way'!B32="","",'True_Odds_Calculator_2-way'!B32)</f>
        <v>1.97</v>
      </c>
      <c r="C31" s="4">
        <f t="shared" si="0"/>
        <v>0.5376344086021505</v>
      </c>
      <c r="D31">
        <f t="shared" si="1"/>
        <v>0.50761421319796951</v>
      </c>
      <c r="E31">
        <f t="shared" si="2"/>
        <v>4.5248621800120015E-2</v>
      </c>
      <c r="F31">
        <f t="shared" si="3"/>
        <v>-0.22766224551061631</v>
      </c>
      <c r="G31">
        <v>0</v>
      </c>
      <c r="H31">
        <f t="shared" si="4"/>
        <v>0.27291086731073627</v>
      </c>
      <c r="I31">
        <f t="shared" si="5"/>
        <v>-1.0948759274783444</v>
      </c>
      <c r="J31">
        <f t="shared" si="6"/>
        <v>1.0948759274783444</v>
      </c>
      <c r="K31">
        <f t="shared" si="7"/>
        <v>0.51504092088695308</v>
      </c>
      <c r="L31">
        <f t="shared" si="8"/>
        <v>0.48495907911304703</v>
      </c>
      <c r="M31">
        <f t="shared" si="9"/>
        <v>1.9415932976313763</v>
      </c>
      <c r="N31">
        <f t="shared" si="10"/>
        <v>2.062029649653994</v>
      </c>
    </row>
    <row r="32" spans="1:14" x14ac:dyDescent="0.25">
      <c r="A32" s="4">
        <f>IF('True_Odds_Calculator_2-way'!A33="","",'True_Odds_Calculator_2-way'!A33)</f>
        <v>1.55</v>
      </c>
      <c r="B32" s="4">
        <f>IF('True_Odds_Calculator_2-way'!B33="","",'True_Odds_Calculator_2-way'!B33)</f>
        <v>2.4900000000000002</v>
      </c>
      <c r="C32" s="4">
        <f t="shared" si="0"/>
        <v>0.64516129032258063</v>
      </c>
      <c r="D32">
        <f t="shared" si="1"/>
        <v>0.40160642570281119</v>
      </c>
      <c r="E32">
        <f t="shared" si="2"/>
        <v>4.676771602539187E-2</v>
      </c>
      <c r="F32">
        <f t="shared" si="3"/>
        <v>-0.21233320378287335</v>
      </c>
      <c r="G32">
        <v>0</v>
      </c>
      <c r="H32">
        <f t="shared" si="4"/>
        <v>0.25910091980826527</v>
      </c>
      <c r="I32">
        <f t="shared" si="5"/>
        <v>-1.1046520962788695</v>
      </c>
      <c r="J32">
        <f t="shared" si="6"/>
        <v>1.1046520962788695</v>
      </c>
      <c r="K32">
        <f t="shared" si="7"/>
        <v>0.62206128414836859</v>
      </c>
      <c r="L32">
        <f t="shared" si="8"/>
        <v>0.37793871585163136</v>
      </c>
      <c r="M32">
        <f t="shared" si="9"/>
        <v>1.6075586529533781</v>
      </c>
      <c r="N32">
        <f t="shared" si="10"/>
        <v>2.6459316234555161</v>
      </c>
    </row>
    <row r="33" spans="1:14" x14ac:dyDescent="0.25">
      <c r="A33" s="4">
        <f>IF('True_Odds_Calculator_2-way'!A34="","",'True_Odds_Calculator_2-way'!A34)</f>
        <v>1.68</v>
      </c>
      <c r="B33" s="4">
        <f>IF('True_Odds_Calculator_2-way'!B34="","",'True_Odds_Calculator_2-way'!B34)</f>
        <v>2.2200000000000002</v>
      </c>
      <c r="C33" s="4">
        <f t="shared" si="0"/>
        <v>0.59523809523809523</v>
      </c>
      <c r="D33">
        <f t="shared" si="1"/>
        <v>0.4504504504504504</v>
      </c>
      <c r="E33">
        <f t="shared" si="2"/>
        <v>4.5688545688545634E-2</v>
      </c>
      <c r="F33">
        <f t="shared" si="3"/>
        <v>-0.22243672243672252</v>
      </c>
      <c r="G33">
        <v>0</v>
      </c>
      <c r="H33">
        <f t="shared" si="4"/>
        <v>0.2681252681252681</v>
      </c>
      <c r="I33">
        <f t="shared" si="5"/>
        <v>-1.0979071877276467</v>
      </c>
      <c r="J33">
        <f t="shared" si="6"/>
        <v>1.0979071877276467</v>
      </c>
      <c r="K33">
        <f t="shared" si="7"/>
        <v>0.57254851307619281</v>
      </c>
      <c r="L33">
        <f t="shared" si="8"/>
        <v>0.42745148692380741</v>
      </c>
      <c r="M33">
        <f t="shared" si="9"/>
        <v>1.7465768876547993</v>
      </c>
      <c r="N33">
        <f t="shared" si="10"/>
        <v>2.3394467690277296</v>
      </c>
    </row>
    <row r="34" spans="1:14" x14ac:dyDescent="0.25">
      <c r="A34" s="4">
        <f>IF('True_Odds_Calculator_2-way'!A35="","",'True_Odds_Calculator_2-way'!A35)</f>
        <v>1.68</v>
      </c>
      <c r="B34" s="4">
        <f>IF('True_Odds_Calculator_2-way'!B35="","",'True_Odds_Calculator_2-way'!B35)</f>
        <v>2.21</v>
      </c>
      <c r="C34" s="4">
        <f t="shared" si="0"/>
        <v>0.59523809523809523</v>
      </c>
      <c r="D34">
        <f t="shared" si="1"/>
        <v>0.45248868778280543</v>
      </c>
      <c r="E34">
        <f t="shared" si="2"/>
        <v>4.772678302090072E-2</v>
      </c>
      <c r="F34">
        <f t="shared" si="3"/>
        <v>-0.22161172161172149</v>
      </c>
      <c r="G34">
        <v>0</v>
      </c>
      <c r="H34">
        <f t="shared" si="4"/>
        <v>0.26933850463262227</v>
      </c>
      <c r="I34">
        <f t="shared" si="5"/>
        <v>-1.1024346592560592</v>
      </c>
      <c r="J34">
        <f t="shared" si="6"/>
        <v>1.1024346592560592</v>
      </c>
      <c r="K34">
        <f t="shared" si="7"/>
        <v>0.57154106106436731</v>
      </c>
      <c r="L34">
        <f t="shared" si="8"/>
        <v>0.42845893893563264</v>
      </c>
      <c r="M34">
        <f t="shared" si="9"/>
        <v>1.7496555682941202</v>
      </c>
      <c r="N34">
        <f t="shared" si="10"/>
        <v>2.3339459376998315</v>
      </c>
    </row>
    <row r="35" spans="1:14" x14ac:dyDescent="0.25">
      <c r="A35" s="4">
        <f>IF('True_Odds_Calculator_2-way'!A36="","",'True_Odds_Calculator_2-way'!A36)</f>
        <v>1.77</v>
      </c>
      <c r="B35" s="4">
        <f>IF('True_Odds_Calculator_2-way'!B36="","",'True_Odds_Calculator_2-way'!B36)</f>
        <v>2.08</v>
      </c>
      <c r="C35" s="4">
        <f t="shared" si="0"/>
        <v>0.56497175141242939</v>
      </c>
      <c r="D35">
        <f t="shared" si="1"/>
        <v>0.48076923076923073</v>
      </c>
      <c r="E35">
        <f t="shared" si="2"/>
        <v>4.5740982181660117E-2</v>
      </c>
      <c r="F35">
        <f t="shared" si="3"/>
        <v>-0.22588005215123863</v>
      </c>
      <c r="G35">
        <v>0</v>
      </c>
      <c r="H35">
        <f t="shared" si="4"/>
        <v>0.27162103433289875</v>
      </c>
      <c r="I35">
        <f t="shared" si="5"/>
        <v>-1.0965861582662815</v>
      </c>
      <c r="J35">
        <f t="shared" si="6"/>
        <v>1.0965861582662815</v>
      </c>
      <c r="K35">
        <f t="shared" si="7"/>
        <v>0.54219016382503293</v>
      </c>
      <c r="L35">
        <f t="shared" si="8"/>
        <v>0.45780983617496723</v>
      </c>
      <c r="M35">
        <f t="shared" si="9"/>
        <v>1.8443713418650365</v>
      </c>
      <c r="N35">
        <f t="shared" si="10"/>
        <v>2.1843130509275839</v>
      </c>
    </row>
    <row r="36" spans="1:14" x14ac:dyDescent="0.25">
      <c r="A36" s="4">
        <f>IF('True_Odds_Calculator_2-way'!A37="","",'True_Odds_Calculator_2-way'!A37)</f>
        <v>1.7</v>
      </c>
      <c r="B36" s="4">
        <f>IF('True_Odds_Calculator_2-way'!B37="","",'True_Odds_Calculator_2-way'!B37)</f>
        <v>2.1800000000000002</v>
      </c>
      <c r="C36" s="4">
        <f t="shared" si="0"/>
        <v>0.58823529411764708</v>
      </c>
      <c r="D36">
        <f t="shared" si="1"/>
        <v>0.4587155963302752</v>
      </c>
      <c r="E36">
        <f t="shared" si="2"/>
        <v>4.6950890447922333E-2</v>
      </c>
      <c r="F36">
        <f t="shared" si="3"/>
        <v>-0.22288181327576895</v>
      </c>
      <c r="G36">
        <v>0</v>
      </c>
      <c r="H36">
        <f t="shared" si="4"/>
        <v>0.26983270372369128</v>
      </c>
      <c r="I36">
        <f t="shared" si="5"/>
        <v>-1.1002971203391541</v>
      </c>
      <c r="J36">
        <f t="shared" si="6"/>
        <v>1.1002971203391541</v>
      </c>
      <c r="K36">
        <f t="shared" si="7"/>
        <v>0.56490537208303937</v>
      </c>
      <c r="L36">
        <f t="shared" si="8"/>
        <v>0.43509462791696046</v>
      </c>
      <c r="M36">
        <f t="shared" si="9"/>
        <v>1.7702079842374079</v>
      </c>
      <c r="N36">
        <f t="shared" si="10"/>
        <v>2.2983506020002022</v>
      </c>
    </row>
    <row r="37" spans="1:14" x14ac:dyDescent="0.25">
      <c r="A37" s="4">
        <f>IF('True_Odds_Calculator_2-way'!A38="","",'True_Odds_Calculator_2-way'!A38)</f>
        <v>2.02</v>
      </c>
      <c r="B37" s="4">
        <f>IF('True_Odds_Calculator_2-way'!B38="","",'True_Odds_Calculator_2-way'!B38)</f>
        <v>1.83</v>
      </c>
      <c r="C37" s="4">
        <f t="shared" si="0"/>
        <v>0.49504950495049505</v>
      </c>
      <c r="D37">
        <f t="shared" si="1"/>
        <v>0.54644808743169393</v>
      </c>
      <c r="E37">
        <f t="shared" si="2"/>
        <v>4.1497592382188975E-2</v>
      </c>
      <c r="F37">
        <f t="shared" si="3"/>
        <v>-0.22902126278201596</v>
      </c>
      <c r="G37">
        <v>0</v>
      </c>
      <c r="H37">
        <f t="shared" si="4"/>
        <v>0.27051885516420493</v>
      </c>
      <c r="I37">
        <f t="shared" si="5"/>
        <v>-1.0868281233544477</v>
      </c>
      <c r="J37">
        <f t="shared" si="6"/>
        <v>1.0868281233544477</v>
      </c>
      <c r="K37">
        <f t="shared" si="7"/>
        <v>0.47425625911513414</v>
      </c>
      <c r="L37">
        <f t="shared" si="8"/>
        <v>0.52574374088486586</v>
      </c>
      <c r="M37">
        <f t="shared" si="9"/>
        <v>2.1085646858215363</v>
      </c>
      <c r="N37">
        <f t="shared" si="10"/>
        <v>1.9020673423841918</v>
      </c>
    </row>
    <row r="38" spans="1:14" x14ac:dyDescent="0.25">
      <c r="A38" s="4">
        <f>IF('True_Odds_Calculator_2-way'!A39="","",'True_Odds_Calculator_2-way'!A39)</f>
        <v>2.12</v>
      </c>
      <c r="B38" s="4">
        <f>IF('True_Odds_Calculator_2-way'!B39="","",'True_Odds_Calculator_2-way'!B39)</f>
        <v>1.74</v>
      </c>
      <c r="C38" s="4">
        <f t="shared" si="0"/>
        <v>0.47169811320754712</v>
      </c>
      <c r="D38">
        <f t="shared" si="1"/>
        <v>0.57471264367816088</v>
      </c>
      <c r="E38">
        <f t="shared" si="2"/>
        <v>4.6410756885707949E-2</v>
      </c>
      <c r="F38">
        <f t="shared" si="3"/>
        <v>-0.22468011277380184</v>
      </c>
      <c r="G38">
        <v>0</v>
      </c>
      <c r="H38">
        <f t="shared" si="4"/>
        <v>0.27109086965950985</v>
      </c>
      <c r="I38">
        <f t="shared" si="5"/>
        <v>-1.0984369379093668</v>
      </c>
      <c r="J38">
        <f t="shared" si="6"/>
        <v>1.0984369379093668</v>
      </c>
      <c r="K38">
        <f t="shared" si="7"/>
        <v>0.44838035299811413</v>
      </c>
      <c r="L38">
        <f t="shared" si="8"/>
        <v>0.55161964700188582</v>
      </c>
      <c r="M38">
        <f t="shared" si="9"/>
        <v>2.2302493704584911</v>
      </c>
      <c r="N38">
        <f t="shared" si="10"/>
        <v>1.8128433340529317</v>
      </c>
    </row>
    <row r="39" spans="1:14" x14ac:dyDescent="0.25">
      <c r="A39" s="4">
        <f>IF('True_Odds_Calculator_2-way'!A40="","",'True_Odds_Calculator_2-way'!A40)</f>
        <v>1.67</v>
      </c>
      <c r="B39" s="4">
        <f>IF('True_Odds_Calculator_2-way'!B40="","",'True_Odds_Calculator_2-way'!B40)</f>
        <v>2.19</v>
      </c>
      <c r="C39" s="4">
        <f t="shared" si="0"/>
        <v>0.5988023952095809</v>
      </c>
      <c r="D39">
        <f t="shared" si="1"/>
        <v>0.45662100456621008</v>
      </c>
      <c r="E39">
        <f t="shared" si="2"/>
        <v>5.5423399775790916E-2</v>
      </c>
      <c r="F39">
        <f t="shared" si="3"/>
        <v>-0.21800235146146063</v>
      </c>
      <c r="G39">
        <v>0</v>
      </c>
      <c r="H39">
        <f t="shared" si="4"/>
        <v>0.27342575123725155</v>
      </c>
      <c r="I39">
        <f t="shared" si="5"/>
        <v>-1.119925460241967</v>
      </c>
      <c r="J39">
        <f t="shared" si="6"/>
        <v>1.119925460241967</v>
      </c>
      <c r="K39">
        <f t="shared" si="7"/>
        <v>0.5713142895174611</v>
      </c>
      <c r="L39">
        <f t="shared" si="8"/>
        <v>0.42868571048253884</v>
      </c>
      <c r="M39">
        <f t="shared" si="9"/>
        <v>1.7503500583621179</v>
      </c>
      <c r="N39">
        <f t="shared" si="10"/>
        <v>2.3327112976879407</v>
      </c>
    </row>
    <row r="40" spans="1:14" x14ac:dyDescent="0.25">
      <c r="A40" s="4">
        <f>IF('True_Odds_Calculator_2-way'!A41="","",'True_Odds_Calculator_2-way'!A41)</f>
        <v>1.59</v>
      </c>
      <c r="B40" s="4">
        <f>IF('True_Odds_Calculator_2-way'!B41="","",'True_Odds_Calculator_2-way'!B41)</f>
        <v>2.2999999999999998</v>
      </c>
      <c r="C40" s="4">
        <f t="shared" si="0"/>
        <v>0.62893081761006286</v>
      </c>
      <c r="D40">
        <f t="shared" si="1"/>
        <v>0.43478260869565222</v>
      </c>
      <c r="E40">
        <f t="shared" si="2"/>
        <v>6.3713426305715082E-2</v>
      </c>
      <c r="F40">
        <f t="shared" si="3"/>
        <v>-0.20973475526387753</v>
      </c>
      <c r="G40">
        <v>0</v>
      </c>
      <c r="H40">
        <f t="shared" si="4"/>
        <v>0.27344818156959255</v>
      </c>
      <c r="I40">
        <f t="shared" si="5"/>
        <v>-1.1418322840058051</v>
      </c>
      <c r="J40">
        <f t="shared" si="6"/>
        <v>1.1418322840058051</v>
      </c>
      <c r="K40">
        <f t="shared" si="7"/>
        <v>0.59748540586978516</v>
      </c>
      <c r="L40">
        <f t="shared" si="8"/>
        <v>0.40251459413021506</v>
      </c>
      <c r="M40">
        <f t="shared" si="9"/>
        <v>1.6736810475634247</v>
      </c>
      <c r="N40">
        <f t="shared" si="10"/>
        <v>2.4843819692075466</v>
      </c>
    </row>
    <row r="41" spans="1:14" x14ac:dyDescent="0.25">
      <c r="A41" s="4">
        <f>IF('True_Odds_Calculator_2-way'!A42="","",'True_Odds_Calculator_2-way'!A42)</f>
        <v>2.77</v>
      </c>
      <c r="B41" s="4">
        <f>IF('True_Odds_Calculator_2-way'!B42="","",'True_Odds_Calculator_2-way'!B42)</f>
        <v>1.48</v>
      </c>
      <c r="C41" s="4">
        <f t="shared" si="0"/>
        <v>0.36101083032490977</v>
      </c>
      <c r="D41">
        <f t="shared" si="1"/>
        <v>0.67567567567567566</v>
      </c>
      <c r="E41">
        <f t="shared" si="2"/>
        <v>3.6686506000585428E-2</v>
      </c>
      <c r="F41">
        <f t="shared" si="3"/>
        <v>-0.20723973070543467</v>
      </c>
      <c r="G41">
        <v>0</v>
      </c>
      <c r="H41">
        <f t="shared" si="4"/>
        <v>0.24392623670602012</v>
      </c>
      <c r="I41">
        <f t="shared" si="5"/>
        <v>-1.0849075915068656</v>
      </c>
      <c r="J41">
        <f t="shared" si="6"/>
        <v>1.0849075915068656</v>
      </c>
      <c r="K41">
        <f t="shared" si="7"/>
        <v>0.34243216259242865</v>
      </c>
      <c r="L41">
        <f t="shared" si="8"/>
        <v>0.6575678374075713</v>
      </c>
      <c r="M41">
        <f t="shared" si="9"/>
        <v>2.9202864369671522</v>
      </c>
      <c r="N41">
        <f t="shared" si="10"/>
        <v>1.5207556439232957</v>
      </c>
    </row>
    <row r="42" spans="1:14" x14ac:dyDescent="0.25">
      <c r="A42" s="4">
        <f>IF('True_Odds_Calculator_2-way'!A43="","",'True_Odds_Calculator_2-way'!A43)</f>
        <v>2.59</v>
      </c>
      <c r="B42" s="4">
        <f>IF('True_Odds_Calculator_2-way'!B43="","",'True_Odds_Calculator_2-way'!B43)</f>
        <v>1.53</v>
      </c>
      <c r="C42" s="4">
        <f t="shared" si="0"/>
        <v>0.38610038610038611</v>
      </c>
      <c r="D42">
        <f t="shared" si="1"/>
        <v>0.65359477124183007</v>
      </c>
      <c r="E42">
        <f t="shared" si="2"/>
        <v>3.9695157342216181E-2</v>
      </c>
      <c r="F42">
        <f t="shared" si="3"/>
        <v>-0.21265803618744794</v>
      </c>
      <c r="G42">
        <v>0</v>
      </c>
      <c r="H42">
        <f t="shared" si="4"/>
        <v>0.25235319352966412</v>
      </c>
      <c r="I42">
        <f t="shared" si="5"/>
        <v>-1.0893401305464636</v>
      </c>
      <c r="J42">
        <f t="shared" si="6"/>
        <v>1.0893401305464636</v>
      </c>
      <c r="K42">
        <f t="shared" si="7"/>
        <v>0.36602540378443871</v>
      </c>
      <c r="L42">
        <f t="shared" si="8"/>
        <v>0.63397459621556129</v>
      </c>
      <c r="M42">
        <f t="shared" si="9"/>
        <v>2.7320508075688767</v>
      </c>
      <c r="N42">
        <f t="shared" si="10"/>
        <v>1.577350269189626</v>
      </c>
    </row>
    <row r="43" spans="1:14" x14ac:dyDescent="0.25">
      <c r="A43" s="4">
        <f>IF('True_Odds_Calculator_2-way'!A44="","",'True_Odds_Calculator_2-way'!A44)</f>
        <v>2.77</v>
      </c>
      <c r="B43" s="4">
        <f>IF('True_Odds_Calculator_2-way'!B44="","",'True_Odds_Calculator_2-way'!B44)</f>
        <v>1.48</v>
      </c>
      <c r="C43" s="4">
        <f t="shared" si="0"/>
        <v>0.36101083032490977</v>
      </c>
      <c r="D43">
        <f t="shared" si="1"/>
        <v>0.67567567567567566</v>
      </c>
      <c r="E43">
        <f t="shared" si="2"/>
        <v>3.6686506000585428E-2</v>
      </c>
      <c r="F43">
        <f t="shared" si="3"/>
        <v>-0.20723973070543467</v>
      </c>
      <c r="G43">
        <v>0</v>
      </c>
      <c r="H43">
        <f t="shared" si="4"/>
        <v>0.24392623670602012</v>
      </c>
      <c r="I43">
        <f t="shared" si="5"/>
        <v>-1.0849075915068656</v>
      </c>
      <c r="J43">
        <f t="shared" si="6"/>
        <v>1.0849075915068656</v>
      </c>
      <c r="K43">
        <f t="shared" si="7"/>
        <v>0.34243216259242865</v>
      </c>
      <c r="L43">
        <f t="shared" si="8"/>
        <v>0.6575678374075713</v>
      </c>
      <c r="M43">
        <f t="shared" si="9"/>
        <v>2.9202864369671522</v>
      </c>
      <c r="N43">
        <f t="shared" si="10"/>
        <v>1.5207556439232957</v>
      </c>
    </row>
    <row r="44" spans="1:14" x14ac:dyDescent="0.25">
      <c r="A44" s="4">
        <f>IF('True_Odds_Calculator_2-way'!A45="","",'True_Odds_Calculator_2-way'!A45)</f>
        <v>2.0299999999999998</v>
      </c>
      <c r="B44" s="4">
        <f>IF('True_Odds_Calculator_2-way'!B45="","",'True_Odds_Calculator_2-way'!B45)</f>
        <v>1.88</v>
      </c>
      <c r="C44" s="4">
        <f t="shared" si="0"/>
        <v>0.49261083743842371</v>
      </c>
      <c r="D44">
        <f t="shared" si="1"/>
        <v>0.53191489361702127</v>
      </c>
      <c r="E44">
        <f t="shared" si="2"/>
        <v>2.4525731055444977E-2</v>
      </c>
      <c r="F44">
        <f t="shared" si="3"/>
        <v>-0.23750131013520592</v>
      </c>
      <c r="G44">
        <v>0</v>
      </c>
      <c r="H44">
        <f t="shared" si="4"/>
        <v>0.2620270411906509</v>
      </c>
      <c r="I44">
        <f t="shared" si="5"/>
        <v>-1.0503645397539194</v>
      </c>
      <c r="J44">
        <f t="shared" si="6"/>
        <v>1.0503645397539194</v>
      </c>
      <c r="K44">
        <f t="shared" si="7"/>
        <v>0.48033612555301569</v>
      </c>
      <c r="L44">
        <f t="shared" si="8"/>
        <v>0.51966387444698414</v>
      </c>
      <c r="M44">
        <f t="shared" si="9"/>
        <v>2.081875475946537</v>
      </c>
      <c r="N44">
        <f t="shared" si="10"/>
        <v>1.9243207949834495</v>
      </c>
    </row>
    <row r="45" spans="1:14" x14ac:dyDescent="0.25">
      <c r="A45" s="4">
        <f>IF('True_Odds_Calculator_2-way'!A46="","",'True_Odds_Calculator_2-way'!A46)</f>
        <v>2.06</v>
      </c>
      <c r="B45" s="4">
        <f>IF('True_Odds_Calculator_2-way'!B46="","",'True_Odds_Calculator_2-way'!B46)</f>
        <v>1.85</v>
      </c>
      <c r="C45" s="4">
        <f t="shared" si="0"/>
        <v>0.4854368932038835</v>
      </c>
      <c r="D45">
        <f t="shared" si="1"/>
        <v>0.54054054054054046</v>
      </c>
      <c r="E45">
        <f t="shared" si="2"/>
        <v>2.5977433744424072E-2</v>
      </c>
      <c r="F45">
        <f t="shared" si="3"/>
        <v>-0.23642088690632379</v>
      </c>
      <c r="G45">
        <v>0</v>
      </c>
      <c r="H45">
        <f t="shared" si="4"/>
        <v>0.26239832065074781</v>
      </c>
      <c r="I45">
        <f t="shared" si="5"/>
        <v>-1.0535074339697479</v>
      </c>
      <c r="J45">
        <f t="shared" si="6"/>
        <v>1.0535074339697479</v>
      </c>
      <c r="K45">
        <f t="shared" si="7"/>
        <v>0.47242951431782315</v>
      </c>
      <c r="L45">
        <f t="shared" si="8"/>
        <v>0.52757048568217679</v>
      </c>
      <c r="M45">
        <f t="shared" si="9"/>
        <v>2.1167178800079327</v>
      </c>
      <c r="N45">
        <f t="shared" si="10"/>
        <v>1.8954813188742858</v>
      </c>
    </row>
    <row r="46" spans="1:14" x14ac:dyDescent="0.25">
      <c r="A46" s="4">
        <f>IF('True_Odds_Calculator_2-way'!A47="","",'True_Odds_Calculator_2-way'!A47)</f>
        <v>2.42</v>
      </c>
      <c r="B46" s="4">
        <f>IF('True_Odds_Calculator_2-way'!B47="","",'True_Odds_Calculator_2-way'!B47)</f>
        <v>1.6</v>
      </c>
      <c r="C46" s="4">
        <f t="shared" si="0"/>
        <v>0.41322314049586778</v>
      </c>
      <c r="D46">
        <f t="shared" si="1"/>
        <v>0.625</v>
      </c>
      <c r="E46">
        <f t="shared" si="2"/>
        <v>3.8223140495867725E-2</v>
      </c>
      <c r="F46">
        <f t="shared" si="3"/>
        <v>-0.2200413223140496</v>
      </c>
      <c r="G46">
        <v>0</v>
      </c>
      <c r="H46">
        <f t="shared" si="4"/>
        <v>0.25826446280991738</v>
      </c>
      <c r="I46">
        <f t="shared" si="5"/>
        <v>-1.0833784750435986</v>
      </c>
      <c r="J46">
        <f t="shared" si="6"/>
        <v>1.0833784750435986</v>
      </c>
      <c r="K46">
        <f t="shared" si="7"/>
        <v>0.39394934236237333</v>
      </c>
      <c r="L46">
        <f t="shared" si="8"/>
        <v>0.60605065763762667</v>
      </c>
      <c r="M46">
        <f t="shared" si="9"/>
        <v>2.5383974345619098</v>
      </c>
      <c r="N46">
        <f t="shared" si="10"/>
        <v>1.6500270850261594</v>
      </c>
    </row>
    <row r="47" spans="1:14" x14ac:dyDescent="0.25">
      <c r="A47" s="4">
        <f>IF('True_Odds_Calculator_2-way'!A48="","",'True_Odds_Calculator_2-way'!A48)</f>
        <v>1.86</v>
      </c>
      <c r="B47" s="4">
        <f>IF('True_Odds_Calculator_2-way'!B48="","",'True_Odds_Calculator_2-way'!B48)</f>
        <v>1.93</v>
      </c>
      <c r="C47" s="4">
        <f t="shared" si="0"/>
        <v>0.5376344086021505</v>
      </c>
      <c r="D47">
        <f t="shared" si="1"/>
        <v>0.5181347150259068</v>
      </c>
      <c r="E47">
        <f t="shared" si="2"/>
        <v>5.5769123628057304E-2</v>
      </c>
      <c r="F47">
        <f t="shared" si="3"/>
        <v>-0.2227979274611398</v>
      </c>
      <c r="G47">
        <v>0</v>
      </c>
      <c r="H47">
        <f t="shared" si="4"/>
        <v>0.27856705108919716</v>
      </c>
      <c r="I47">
        <f t="shared" si="5"/>
        <v>-1.1181737692078708</v>
      </c>
      <c r="J47">
        <f t="shared" si="6"/>
        <v>1.1181737692078708</v>
      </c>
      <c r="K47">
        <f t="shared" si="7"/>
        <v>0.50978027696493056</v>
      </c>
      <c r="L47">
        <f t="shared" si="8"/>
        <v>0.49021972303506933</v>
      </c>
      <c r="M47">
        <f t="shared" si="9"/>
        <v>1.9616294415187687</v>
      </c>
      <c r="N47">
        <f t="shared" si="10"/>
        <v>2.0399016053633199</v>
      </c>
    </row>
    <row r="48" spans="1:14" x14ac:dyDescent="0.25">
      <c r="A48" s="4">
        <f>IF('True_Odds_Calculator_2-way'!A49="","",'True_Odds_Calculator_2-way'!A49)</f>
        <v>2.15</v>
      </c>
      <c r="B48" s="4">
        <f>IF('True_Odds_Calculator_2-way'!B49="","",'True_Odds_Calculator_2-way'!B49)</f>
        <v>1.76</v>
      </c>
      <c r="C48" s="4">
        <f t="shared" si="0"/>
        <v>0.46511627906976744</v>
      </c>
      <c r="D48">
        <f t="shared" si="1"/>
        <v>0.56818181818181823</v>
      </c>
      <c r="E48">
        <f t="shared" si="2"/>
        <v>3.3298097251585723E-2</v>
      </c>
      <c r="F48">
        <f t="shared" si="3"/>
        <v>-0.23097251585623668</v>
      </c>
      <c r="G48">
        <v>0</v>
      </c>
      <c r="H48">
        <f t="shared" si="4"/>
        <v>0.26427061310782241</v>
      </c>
      <c r="I48">
        <f t="shared" si="5"/>
        <v>-1.0696563746013956</v>
      </c>
      <c r="J48">
        <f t="shared" si="6"/>
        <v>1.0696563746013956</v>
      </c>
      <c r="K48">
        <f t="shared" si="7"/>
        <v>0.44840941385030625</v>
      </c>
      <c r="L48">
        <f t="shared" si="8"/>
        <v>0.5515905861496937</v>
      </c>
      <c r="M48">
        <f t="shared" si="9"/>
        <v>2.2301048307916052</v>
      </c>
      <c r="N48">
        <f t="shared" si="10"/>
        <v>1.8129388446970602</v>
      </c>
    </row>
    <row r="49" spans="1:14" x14ac:dyDescent="0.25">
      <c r="A49" s="4">
        <f>IF('True_Odds_Calculator_2-way'!A50="","",'True_Odds_Calculator_2-way'!A50)</f>
        <v>2.38</v>
      </c>
      <c r="B49" s="4">
        <f>IF('True_Odds_Calculator_2-way'!B50="","",'True_Odds_Calculator_2-way'!B50)</f>
        <v>1.63</v>
      </c>
      <c r="C49" s="4">
        <f t="shared" si="0"/>
        <v>0.42016806722689076</v>
      </c>
      <c r="D49">
        <f t="shared" si="1"/>
        <v>0.61349693251533743</v>
      </c>
      <c r="E49">
        <f t="shared" si="2"/>
        <v>3.3664999742228252E-2</v>
      </c>
      <c r="F49">
        <f t="shared" si="3"/>
        <v>-0.22410682064236731</v>
      </c>
      <c r="G49">
        <v>0</v>
      </c>
      <c r="H49">
        <f t="shared" si="4"/>
        <v>0.25777182038459556</v>
      </c>
      <c r="I49">
        <f t="shared" si="5"/>
        <v>-1.0724824201463117</v>
      </c>
      <c r="J49">
        <f t="shared" si="6"/>
        <v>1.0724824201463117</v>
      </c>
      <c r="K49">
        <f t="shared" si="7"/>
        <v>0.40322162143360418</v>
      </c>
      <c r="L49">
        <f t="shared" si="8"/>
        <v>0.59677837856639582</v>
      </c>
      <c r="M49">
        <f t="shared" si="9"/>
        <v>2.4800257398019103</v>
      </c>
      <c r="N49">
        <f t="shared" si="10"/>
        <v>1.6756639246921761</v>
      </c>
    </row>
    <row r="50" spans="1:14" x14ac:dyDescent="0.25">
      <c r="A50" s="4">
        <f>IF('True_Odds_Calculator_2-way'!A51="","",'True_Odds_Calculator_2-way'!A51)</f>
        <v>2.5299999999999998</v>
      </c>
      <c r="B50" s="4">
        <f>IF('True_Odds_Calculator_2-way'!B51="","",'True_Odds_Calculator_2-way'!B51)</f>
        <v>1.57</v>
      </c>
      <c r="C50" s="4">
        <f t="shared" si="0"/>
        <v>0.39525691699604748</v>
      </c>
      <c r="D50">
        <f t="shared" si="1"/>
        <v>0.63694267515923564</v>
      </c>
      <c r="E50">
        <f t="shared" si="2"/>
        <v>3.2199592155283119E-2</v>
      </c>
      <c r="F50">
        <f t="shared" si="3"/>
        <v>-0.21955640593137127</v>
      </c>
      <c r="G50">
        <v>0</v>
      </c>
      <c r="H50">
        <f t="shared" si="4"/>
        <v>0.25175599808665444</v>
      </c>
      <c r="I50">
        <f t="shared" si="5"/>
        <v>-1.0708209436720593</v>
      </c>
      <c r="J50">
        <f t="shared" si="6"/>
        <v>1.0708209436720593</v>
      </c>
      <c r="K50">
        <f t="shared" si="7"/>
        <v>0.37902390101708633</v>
      </c>
      <c r="L50">
        <f t="shared" si="8"/>
        <v>0.62097609898291362</v>
      </c>
      <c r="M50">
        <f t="shared" si="9"/>
        <v>2.6383560438182503</v>
      </c>
      <c r="N50">
        <f t="shared" si="10"/>
        <v>1.610367937893074</v>
      </c>
    </row>
    <row r="51" spans="1:14" x14ac:dyDescent="0.25">
      <c r="A51" s="4">
        <f>IF('True_Odds_Calculator_2-way'!A52="","",'True_Odds_Calculator_2-way'!A52)</f>
        <v>2.06</v>
      </c>
      <c r="B51" s="4">
        <f>IF('True_Odds_Calculator_2-way'!B52="","",'True_Odds_Calculator_2-way'!B52)</f>
        <v>1.84</v>
      </c>
      <c r="C51" s="4">
        <f t="shared" si="0"/>
        <v>0.4854368932038835</v>
      </c>
      <c r="D51">
        <f t="shared" si="1"/>
        <v>0.54347826086956519</v>
      </c>
      <c r="E51">
        <f t="shared" si="2"/>
        <v>2.891515407344869E-2</v>
      </c>
      <c r="F51">
        <f t="shared" si="3"/>
        <v>-0.23490924440692273</v>
      </c>
      <c r="G51">
        <v>0</v>
      </c>
      <c r="H51">
        <f t="shared" si="4"/>
        <v>0.26382439848037148</v>
      </c>
      <c r="I51">
        <f t="shared" si="5"/>
        <v>-1.0597597584982434</v>
      </c>
      <c r="J51">
        <f t="shared" si="6"/>
        <v>1.0597597584982434</v>
      </c>
      <c r="K51">
        <f t="shared" si="7"/>
        <v>0.47095494984925418</v>
      </c>
      <c r="L51">
        <f t="shared" si="8"/>
        <v>0.52904505015074577</v>
      </c>
      <c r="M51">
        <f t="shared" si="9"/>
        <v>2.123345344008138</v>
      </c>
      <c r="N51">
        <f t="shared" si="10"/>
        <v>1.8901981971385247</v>
      </c>
    </row>
    <row r="52" spans="1:14" x14ac:dyDescent="0.25">
      <c r="A52" s="4">
        <f>IF('True_Odds_Calculator_2-way'!A53="","",'True_Odds_Calculator_2-way'!A53)</f>
        <v>2.27</v>
      </c>
      <c r="B52" s="4">
        <f>IF('True_Odds_Calculator_2-way'!B53="","",'True_Odds_Calculator_2-way'!B53)</f>
        <v>1.69</v>
      </c>
      <c r="C52" s="4">
        <f t="shared" si="0"/>
        <v>0.44052863436123346</v>
      </c>
      <c r="D52">
        <f t="shared" si="1"/>
        <v>0.59171597633136097</v>
      </c>
      <c r="E52">
        <f t="shared" si="2"/>
        <v>3.2244610692594433E-2</v>
      </c>
      <c r="F52">
        <f t="shared" si="3"/>
        <v>-0.22842322029038398</v>
      </c>
      <c r="G52">
        <v>0</v>
      </c>
      <c r="H52">
        <f t="shared" si="4"/>
        <v>0.26066783098297841</v>
      </c>
      <c r="I52">
        <f t="shared" si="5"/>
        <v>-1.0682517037726924</v>
      </c>
      <c r="J52">
        <f t="shared" si="6"/>
        <v>1.0682517037726924</v>
      </c>
      <c r="K52">
        <f t="shared" si="7"/>
        <v>0.42432580692415584</v>
      </c>
      <c r="L52">
        <f t="shared" si="8"/>
        <v>0.57567419307584422</v>
      </c>
      <c r="M52">
        <f t="shared" si="9"/>
        <v>2.3566796637913199</v>
      </c>
      <c r="N52">
        <f t="shared" si="10"/>
        <v>1.7370936756031574</v>
      </c>
    </row>
    <row r="53" spans="1:14" x14ac:dyDescent="0.25">
      <c r="A53" s="4">
        <f>IF('True_Odds_Calculator_2-way'!A54="","",'True_Odds_Calculator_2-way'!A54)</f>
        <v>2.23</v>
      </c>
      <c r="B53" s="4">
        <f>IF('True_Odds_Calculator_2-way'!B54="","",'True_Odds_Calculator_2-way'!B54)</f>
        <v>1.71</v>
      </c>
      <c r="C53" s="4">
        <f t="shared" si="0"/>
        <v>0.44843049327354262</v>
      </c>
      <c r="D53">
        <f t="shared" si="1"/>
        <v>0.58479532163742687</v>
      </c>
      <c r="E53">
        <f t="shared" si="2"/>
        <v>3.3225814910969431E-2</v>
      </c>
      <c r="F53">
        <f t="shared" si="3"/>
        <v>-0.22901423963496192</v>
      </c>
      <c r="G53">
        <v>0</v>
      </c>
      <c r="H53">
        <f t="shared" si="4"/>
        <v>0.26224005454593136</v>
      </c>
      <c r="I53">
        <f t="shared" si="5"/>
        <v>-1.070084984173661</v>
      </c>
      <c r="J53">
        <f t="shared" si="6"/>
        <v>1.070084984173661</v>
      </c>
      <c r="K53">
        <f t="shared" si="7"/>
        <v>0.43174080130549697</v>
      </c>
      <c r="L53">
        <f t="shared" si="8"/>
        <v>0.56825919869450314</v>
      </c>
      <c r="M53">
        <f t="shared" si="9"/>
        <v>2.3162045305336028</v>
      </c>
      <c r="N53">
        <f t="shared" si="10"/>
        <v>1.7597603387632996</v>
      </c>
    </row>
    <row r="54" spans="1:14" x14ac:dyDescent="0.25">
      <c r="A54" s="4">
        <f>IF('True_Odds_Calculator_2-way'!A55="","",'True_Odds_Calculator_2-way'!A55)</f>
        <v>2.1</v>
      </c>
      <c r="B54" s="4">
        <f>IF('True_Odds_Calculator_2-way'!B55="","",'True_Odds_Calculator_2-way'!B55)</f>
        <v>1.8</v>
      </c>
      <c r="C54" s="4">
        <f t="shared" si="0"/>
        <v>0.47619047619047616</v>
      </c>
      <c r="D54">
        <f t="shared" si="1"/>
        <v>0.55555555555555558</v>
      </c>
      <c r="E54">
        <f t="shared" si="2"/>
        <v>3.1746031746031633E-2</v>
      </c>
      <c r="F54">
        <f t="shared" si="3"/>
        <v>-0.2328042328042329</v>
      </c>
      <c r="G54">
        <v>0</v>
      </c>
      <c r="H54">
        <f t="shared" si="4"/>
        <v>0.26455026455026454</v>
      </c>
      <c r="I54">
        <f t="shared" si="5"/>
        <v>-1.066003581778052</v>
      </c>
      <c r="J54">
        <f t="shared" si="6"/>
        <v>1.066003581778052</v>
      </c>
      <c r="K54">
        <f t="shared" si="7"/>
        <v>0.46027717321561978</v>
      </c>
      <c r="L54">
        <f t="shared" si="8"/>
        <v>0.53972282678438044</v>
      </c>
      <c r="M54">
        <f t="shared" si="9"/>
        <v>2.1726039399558572</v>
      </c>
      <c r="N54">
        <f t="shared" si="10"/>
        <v>1.8528028654224413</v>
      </c>
    </row>
    <row r="55" spans="1:14" x14ac:dyDescent="0.25">
      <c r="A55" s="4">
        <f>IF('True_Odds_Calculator_2-way'!A56="","",'True_Odds_Calculator_2-way'!A56)</f>
        <v>2.08</v>
      </c>
      <c r="B55" s="4">
        <f>IF('True_Odds_Calculator_2-way'!B56="","",'True_Odds_Calculator_2-way'!B56)</f>
        <v>1.81</v>
      </c>
      <c r="C55" s="4">
        <f t="shared" si="0"/>
        <v>0.48076923076923073</v>
      </c>
      <c r="D55">
        <f t="shared" si="1"/>
        <v>0.5524861878453039</v>
      </c>
      <c r="E55">
        <f t="shared" si="2"/>
        <v>3.3255418614534626E-2</v>
      </c>
      <c r="F55">
        <f t="shared" si="3"/>
        <v>-0.23236294092647691</v>
      </c>
      <c r="G55">
        <v>0</v>
      </c>
      <c r="H55">
        <f t="shared" si="4"/>
        <v>0.26561835954101148</v>
      </c>
      <c r="I55">
        <f t="shared" si="5"/>
        <v>-1.0691671651659735</v>
      </c>
      <c r="J55">
        <f t="shared" si="6"/>
        <v>1.0691671651659735</v>
      </c>
      <c r="K55">
        <f t="shared" si="7"/>
        <v>0.4641016151377545</v>
      </c>
      <c r="L55">
        <f t="shared" si="8"/>
        <v>0.5358983848622455</v>
      </c>
      <c r="M55">
        <f t="shared" si="9"/>
        <v>2.1547005383792519</v>
      </c>
      <c r="N55">
        <f t="shared" si="10"/>
        <v>1.8660254037844384</v>
      </c>
    </row>
    <row r="56" spans="1:14" x14ac:dyDescent="0.25">
      <c r="A56" s="4">
        <f>IF('True_Odds_Calculator_2-way'!A57="","",'True_Odds_Calculator_2-way'!A57)</f>
        <v>2.09</v>
      </c>
      <c r="B56" s="4">
        <f>IF('True_Odds_Calculator_2-way'!B57="","",'True_Odds_Calculator_2-way'!B57)</f>
        <v>1.8</v>
      </c>
      <c r="C56" s="4">
        <f t="shared" si="0"/>
        <v>0.47846889952153115</v>
      </c>
      <c r="D56">
        <f t="shared" si="1"/>
        <v>0.55555555555555558</v>
      </c>
      <c r="E56">
        <f t="shared" si="2"/>
        <v>3.4024455077086735E-2</v>
      </c>
      <c r="F56">
        <f t="shared" si="3"/>
        <v>-0.23179160021265277</v>
      </c>
      <c r="G56">
        <v>0</v>
      </c>
      <c r="H56">
        <f t="shared" si="4"/>
        <v>0.26581605528973956</v>
      </c>
      <c r="I56">
        <f t="shared" si="5"/>
        <v>-1.0708823421952987</v>
      </c>
      <c r="J56">
        <f t="shared" si="6"/>
        <v>1.0708823421952987</v>
      </c>
      <c r="K56">
        <f t="shared" si="7"/>
        <v>0.46141173239413841</v>
      </c>
      <c r="L56">
        <f t="shared" si="8"/>
        <v>0.53858826760586154</v>
      </c>
      <c r="M56">
        <f t="shared" si="9"/>
        <v>2.1672617529928755</v>
      </c>
      <c r="N56">
        <f t="shared" si="10"/>
        <v>1.8567058737562385</v>
      </c>
    </row>
    <row r="57" spans="1:14" x14ac:dyDescent="0.25">
      <c r="A57" s="4">
        <f>IF('True_Odds_Calculator_2-way'!A58="","",'True_Odds_Calculator_2-way'!A58)</f>
        <v>2.57</v>
      </c>
      <c r="B57" s="4">
        <f>IF('True_Odds_Calculator_2-way'!B58="","",'True_Odds_Calculator_2-way'!B58)</f>
        <v>1.52</v>
      </c>
      <c r="C57" s="4">
        <f t="shared" si="0"/>
        <v>0.38910505836575876</v>
      </c>
      <c r="D57">
        <f t="shared" si="1"/>
        <v>0.65789473684210531</v>
      </c>
      <c r="E57">
        <f t="shared" si="2"/>
        <v>4.6999795207864015E-2</v>
      </c>
      <c r="F57">
        <f t="shared" si="3"/>
        <v>-0.20899037476960891</v>
      </c>
      <c r="G57">
        <v>0</v>
      </c>
      <c r="H57">
        <f t="shared" si="4"/>
        <v>0.25599016997747287</v>
      </c>
      <c r="I57">
        <f t="shared" si="5"/>
        <v>-1.1067473785474293</v>
      </c>
      <c r="J57">
        <f t="shared" si="6"/>
        <v>1.1067473785474293</v>
      </c>
      <c r="K57">
        <f t="shared" si="7"/>
        <v>0.3652843427105919</v>
      </c>
      <c r="L57">
        <f t="shared" si="8"/>
        <v>0.63471565728940826</v>
      </c>
      <c r="M57">
        <f t="shared" si="9"/>
        <v>2.7375933843194633</v>
      </c>
      <c r="N57">
        <f t="shared" si="10"/>
        <v>1.5755086368446631</v>
      </c>
    </row>
    <row r="58" spans="1:14" x14ac:dyDescent="0.25">
      <c r="A58" s="4">
        <f>IF('True_Odds_Calculator_2-way'!A59="","",'True_Odds_Calculator_2-way'!A59)</f>
        <v>2.1</v>
      </c>
      <c r="B58" s="4">
        <f>IF('True_Odds_Calculator_2-way'!B59="","",'True_Odds_Calculator_2-way'!B59)</f>
        <v>1.75</v>
      </c>
      <c r="C58" s="4">
        <f t="shared" si="0"/>
        <v>0.47619047619047616</v>
      </c>
      <c r="D58">
        <f t="shared" si="1"/>
        <v>0.5714285714285714</v>
      </c>
      <c r="E58">
        <f t="shared" si="2"/>
        <v>4.761904761904745E-2</v>
      </c>
      <c r="F58">
        <f t="shared" si="3"/>
        <v>-0.22448979591836749</v>
      </c>
      <c r="G58">
        <v>0</v>
      </c>
      <c r="H58">
        <f t="shared" si="4"/>
        <v>0.27210884353741494</v>
      </c>
      <c r="I58">
        <f t="shared" si="5"/>
        <v>-1.1009637651263602</v>
      </c>
      <c r="J58">
        <f t="shared" si="6"/>
        <v>1.1009637651263602</v>
      </c>
      <c r="K58">
        <f t="shared" si="7"/>
        <v>0.4522717320835643</v>
      </c>
      <c r="L58">
        <f t="shared" si="8"/>
        <v>0.54772826791643581</v>
      </c>
      <c r="M58">
        <f t="shared" si="9"/>
        <v>2.2110601416389968</v>
      </c>
      <c r="N58">
        <f t="shared" si="10"/>
        <v>1.8257228238447702</v>
      </c>
    </row>
    <row r="59" spans="1:14" x14ac:dyDescent="0.25">
      <c r="A59" s="4">
        <f>IF('True_Odds_Calculator_2-way'!A60="","",'True_Odds_Calculator_2-way'!A60)</f>
        <v>2.4500000000000002</v>
      </c>
      <c r="B59" s="4">
        <f>IF('True_Odds_Calculator_2-way'!B60="","",'True_Odds_Calculator_2-way'!B60)</f>
        <v>1.56</v>
      </c>
      <c r="C59" s="4">
        <f t="shared" si="0"/>
        <v>0.4081632653061224</v>
      </c>
      <c r="D59">
        <f t="shared" si="1"/>
        <v>0.64102564102564097</v>
      </c>
      <c r="E59">
        <f t="shared" si="2"/>
        <v>4.9188906331763427E-2</v>
      </c>
      <c r="F59">
        <f t="shared" si="3"/>
        <v>-0.21245421245421248</v>
      </c>
      <c r="G59">
        <v>0</v>
      </c>
      <c r="H59">
        <f t="shared" si="4"/>
        <v>0.2616431187859759</v>
      </c>
      <c r="I59">
        <f t="shared" si="5"/>
        <v>-1.109741904046188</v>
      </c>
      <c r="J59">
        <f t="shared" si="6"/>
        <v>1.109741904046188</v>
      </c>
      <c r="K59">
        <f t="shared" si="7"/>
        <v>0.3832701416691065</v>
      </c>
      <c r="L59">
        <f t="shared" si="8"/>
        <v>0.61672985833089344</v>
      </c>
      <c r="M59">
        <f t="shared" si="9"/>
        <v>2.6091257608669731</v>
      </c>
      <c r="N59">
        <f t="shared" si="10"/>
        <v>1.6214554662658656</v>
      </c>
    </row>
    <row r="60" spans="1:14" x14ac:dyDescent="0.25">
      <c r="A60" s="4">
        <f>IF('True_Odds_Calculator_2-way'!A61="","",'True_Odds_Calculator_2-way'!A61)</f>
        <v>2.68</v>
      </c>
      <c r="B60" s="4">
        <f>IF('True_Odds_Calculator_2-way'!B61="","",'True_Odds_Calculator_2-way'!B61)</f>
        <v>1.48</v>
      </c>
      <c r="C60" s="4">
        <f t="shared" si="0"/>
        <v>0.37313432835820892</v>
      </c>
      <c r="D60">
        <f t="shared" si="1"/>
        <v>0.67567567567567566</v>
      </c>
      <c r="E60">
        <f t="shared" si="2"/>
        <v>4.881000403388458E-2</v>
      </c>
      <c r="F60">
        <f t="shared" si="3"/>
        <v>-0.20330778539733774</v>
      </c>
      <c r="G60">
        <v>0</v>
      </c>
      <c r="H60">
        <f t="shared" si="4"/>
        <v>0.25211778943122226</v>
      </c>
      <c r="I60">
        <f t="shared" si="5"/>
        <v>-1.1135885079684347</v>
      </c>
      <c r="J60">
        <f t="shared" si="6"/>
        <v>1.1135885079684347</v>
      </c>
      <c r="K60">
        <f t="shared" si="7"/>
        <v>0.34833147735478837</v>
      </c>
      <c r="L60">
        <f t="shared" si="8"/>
        <v>0.65166852264521169</v>
      </c>
      <c r="M60">
        <f t="shared" si="9"/>
        <v>2.87082869338697</v>
      </c>
      <c r="N60">
        <f t="shared" si="10"/>
        <v>1.5345224838248488</v>
      </c>
    </row>
    <row r="61" spans="1:14" x14ac:dyDescent="0.25">
      <c r="A61" s="4">
        <f>IF('True_Odds_Calculator_2-way'!A62="","",'True_Odds_Calculator_2-way'!A62)</f>
        <v>2.63</v>
      </c>
      <c r="B61" s="4">
        <f>IF('True_Odds_Calculator_2-way'!B62="","",'True_Odds_Calculator_2-way'!B62)</f>
        <v>1.5</v>
      </c>
      <c r="C61" s="4">
        <f t="shared" si="0"/>
        <v>0.38022813688212931</v>
      </c>
      <c r="D61">
        <f t="shared" si="1"/>
        <v>0.66666666666666663</v>
      </c>
      <c r="E61">
        <f t="shared" si="2"/>
        <v>4.6894803548795938E-2</v>
      </c>
      <c r="F61">
        <f t="shared" si="3"/>
        <v>-0.20659062103929027</v>
      </c>
      <c r="G61">
        <v>0</v>
      </c>
      <c r="H61">
        <f t="shared" si="4"/>
        <v>0.25348542458808621</v>
      </c>
      <c r="I61">
        <f t="shared" si="5"/>
        <v>-1.1076975512434226</v>
      </c>
      <c r="J61">
        <f t="shared" si="6"/>
        <v>1.1076975512434226</v>
      </c>
      <c r="K61">
        <f t="shared" si="7"/>
        <v>0.35643672943662791</v>
      </c>
      <c r="L61">
        <f t="shared" si="8"/>
        <v>0.64356327056337204</v>
      </c>
      <c r="M61">
        <f t="shared" si="9"/>
        <v>2.8055470085267782</v>
      </c>
      <c r="N61">
        <f t="shared" si="10"/>
        <v>1.5538487756217116</v>
      </c>
    </row>
    <row r="62" spans="1:14" x14ac:dyDescent="0.25">
      <c r="A62" s="4">
        <f>IF('True_Odds_Calculator_2-way'!A63="","",'True_Odds_Calculator_2-way'!A63)</f>
        <v>2.46</v>
      </c>
      <c r="B62" s="4">
        <f>IF('True_Odds_Calculator_2-way'!B63="","",'True_Odds_Calculator_2-way'!B63)</f>
        <v>1.56</v>
      </c>
      <c r="C62" s="4">
        <f t="shared" si="0"/>
        <v>0.4065040650406504</v>
      </c>
      <c r="D62">
        <f t="shared" si="1"/>
        <v>0.64102564102564097</v>
      </c>
      <c r="E62">
        <f t="shared" si="2"/>
        <v>4.7529706066291366E-2</v>
      </c>
      <c r="F62">
        <f t="shared" si="3"/>
        <v>-0.21304982280592033</v>
      </c>
      <c r="G62">
        <v>0</v>
      </c>
      <c r="H62">
        <f t="shared" si="4"/>
        <v>0.26057952887221175</v>
      </c>
      <c r="I62">
        <f t="shared" si="5"/>
        <v>-1.1059348880095219</v>
      </c>
      <c r="J62">
        <f t="shared" si="6"/>
        <v>1.1059348880095219</v>
      </c>
      <c r="K62">
        <f t="shared" si="7"/>
        <v>0.38245818270731691</v>
      </c>
      <c r="L62">
        <f t="shared" si="8"/>
        <v>0.61754181729268298</v>
      </c>
      <c r="M62">
        <f t="shared" si="9"/>
        <v>2.6146649364939023</v>
      </c>
      <c r="N62">
        <f t="shared" si="10"/>
        <v>1.6193235372853327</v>
      </c>
    </row>
    <row r="63" spans="1:14" x14ac:dyDescent="0.25">
      <c r="A63" s="4">
        <f>IF('True_Odds_Calculator_2-way'!A64="","",'True_Odds_Calculator_2-way'!A64)</f>
        <v>2.5299999999999998</v>
      </c>
      <c r="B63" s="4">
        <f>IF('True_Odds_Calculator_2-way'!B64="","",'True_Odds_Calculator_2-way'!B64)</f>
        <v>1.53</v>
      </c>
      <c r="C63" s="4">
        <f t="shared" si="0"/>
        <v>0.39525691699604748</v>
      </c>
      <c r="D63">
        <f t="shared" si="1"/>
        <v>0.65359477124183007</v>
      </c>
      <c r="E63">
        <f t="shared" si="2"/>
        <v>4.8851688237877555E-2</v>
      </c>
      <c r="F63">
        <f t="shared" si="3"/>
        <v>-0.20948616600790504</v>
      </c>
      <c r="G63">
        <v>0</v>
      </c>
      <c r="H63">
        <f t="shared" si="4"/>
        <v>0.25833785424578265</v>
      </c>
      <c r="I63">
        <f t="shared" si="5"/>
        <v>-1.1104943410879495</v>
      </c>
      <c r="J63">
        <f t="shared" si="6"/>
        <v>1.1104943410879495</v>
      </c>
      <c r="K63">
        <f t="shared" si="7"/>
        <v>0.37049986118821809</v>
      </c>
      <c r="L63">
        <f t="shared" si="8"/>
        <v>0.62950013881178191</v>
      </c>
      <c r="M63">
        <f t="shared" si="9"/>
        <v>2.6990563418645621</v>
      </c>
      <c r="N63">
        <f t="shared" si="10"/>
        <v>1.5885620007766132</v>
      </c>
    </row>
    <row r="64" spans="1:14" x14ac:dyDescent="0.25">
      <c r="A64" s="4">
        <f>IF('True_Odds_Calculator_2-way'!A65="","",'True_Odds_Calculator_2-way'!A65)</f>
        <v>2.12</v>
      </c>
      <c r="B64" s="4">
        <f>IF('True_Odds_Calculator_2-way'!B65="","",'True_Odds_Calculator_2-way'!B65)</f>
        <v>1.78</v>
      </c>
      <c r="C64" s="4">
        <f t="shared" si="0"/>
        <v>0.47169811320754712</v>
      </c>
      <c r="D64">
        <f t="shared" si="1"/>
        <v>0.5617977528089888</v>
      </c>
      <c r="E64">
        <f t="shared" si="2"/>
        <v>3.3495866016535869E-2</v>
      </c>
      <c r="F64">
        <f t="shared" si="3"/>
        <v>-0.23150307398770409</v>
      </c>
      <c r="G64">
        <v>0</v>
      </c>
      <c r="H64">
        <f t="shared" si="4"/>
        <v>0.26499894000423996</v>
      </c>
      <c r="I64">
        <f t="shared" si="5"/>
        <v>-1.0699012312772822</v>
      </c>
      <c r="J64">
        <f t="shared" si="6"/>
        <v>1.0699012312772822</v>
      </c>
      <c r="K64">
        <f t="shared" si="7"/>
        <v>0.45489916365833472</v>
      </c>
      <c r="L64">
        <f t="shared" si="8"/>
        <v>0.54510083634166528</v>
      </c>
      <c r="M64">
        <f t="shared" si="9"/>
        <v>2.1982893790305562</v>
      </c>
      <c r="N64">
        <f t="shared" si="10"/>
        <v>1.83452296039628</v>
      </c>
    </row>
    <row r="65" spans="1:14" x14ac:dyDescent="0.25">
      <c r="A65" s="4">
        <f>IF('True_Odds_Calculator_2-way'!A66="","",'True_Odds_Calculator_2-way'!A66)</f>
        <v>2.16</v>
      </c>
      <c r="B65" s="4">
        <f>IF('True_Odds_Calculator_2-way'!B66="","",'True_Odds_Calculator_2-way'!B66)</f>
        <v>1.74</v>
      </c>
      <c r="C65" s="4">
        <f t="shared" si="0"/>
        <v>0.46296296296296291</v>
      </c>
      <c r="D65">
        <f t="shared" si="1"/>
        <v>0.57471264367816088</v>
      </c>
      <c r="E65">
        <f t="shared" si="2"/>
        <v>3.7675606641123682E-2</v>
      </c>
      <c r="F65">
        <f t="shared" si="3"/>
        <v>-0.22839506172839519</v>
      </c>
      <c r="G65">
        <v>0</v>
      </c>
      <c r="H65">
        <f t="shared" si="4"/>
        <v>0.26607066836951887</v>
      </c>
      <c r="I65">
        <f t="shared" si="5"/>
        <v>-1.0793322294408634</v>
      </c>
      <c r="J65">
        <f t="shared" si="6"/>
        <v>1.0793322294408634</v>
      </c>
      <c r="K65">
        <f t="shared" si="7"/>
        <v>0.44404472798104189</v>
      </c>
      <c r="L65">
        <f t="shared" si="8"/>
        <v>0.55595527201895822</v>
      </c>
      <c r="M65">
        <f t="shared" si="9"/>
        <v>2.2520253861514017</v>
      </c>
      <c r="N65">
        <f t="shared" si="10"/>
        <v>1.7987058497862392</v>
      </c>
    </row>
    <row r="66" spans="1:14" x14ac:dyDescent="0.25">
      <c r="A66" s="4">
        <f>IF('True_Odds_Calculator_2-way'!A67="","",'True_Odds_Calculator_2-way'!A67)</f>
        <v>2.5</v>
      </c>
      <c r="B66" s="4">
        <f>IF('True_Odds_Calculator_2-way'!B67="","",'True_Odds_Calculator_2-way'!B67)</f>
        <v>1.55</v>
      </c>
      <c r="C66" s="4">
        <f t="shared" si="0"/>
        <v>0.4</v>
      </c>
      <c r="D66">
        <f t="shared" si="1"/>
        <v>0.64516129032258063</v>
      </c>
      <c r="E66">
        <f t="shared" si="2"/>
        <v>4.5161290322580649E-2</v>
      </c>
      <c r="F66">
        <f t="shared" si="3"/>
        <v>-0.2129032258064516</v>
      </c>
      <c r="G66">
        <v>0</v>
      </c>
      <c r="H66">
        <f t="shared" si="4"/>
        <v>0.25806451612903225</v>
      </c>
      <c r="I66">
        <f t="shared" si="5"/>
        <v>-1.1009637651263606</v>
      </c>
      <c r="J66">
        <f t="shared" si="6"/>
        <v>1.1009637651263606</v>
      </c>
      <c r="K66">
        <f t="shared" si="7"/>
        <v>0.3771527433992079</v>
      </c>
      <c r="L66">
        <f t="shared" si="8"/>
        <v>0.62284725660079221</v>
      </c>
      <c r="M66">
        <f t="shared" si="9"/>
        <v>2.6514456476895409</v>
      </c>
      <c r="N66">
        <f t="shared" si="10"/>
        <v>1.6055300708194982</v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C23" sqref="AC2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1.91</v>
      </c>
      <c r="B3">
        <v>1.96</v>
      </c>
      <c r="C3" s="29">
        <f t="shared" ref="C3:C66" si="0">IF(OR($A3="",$B3=""),"",(1/A3)+(1/B3)-1)</f>
        <v>3.3764291056736839E-2</v>
      </c>
      <c r="D3" s="30">
        <f>IF(OR($A3="",$B3=""),"",A3*'MPTO_working_2-way'!$G2)</f>
        <v>1.9744897959183674</v>
      </c>
      <c r="E3" s="32">
        <f>IF(OR($A3="",$B3=""),"",B3*'MPTO_working_2-way'!$G2)</f>
        <v>2.0261780104712042</v>
      </c>
      <c r="F3" s="30">
        <f>IF(OR($A3="",$B3=""),"",'MPTO_working_2-way'!D2)</f>
        <v>1.9736398144242935</v>
      </c>
      <c r="G3" s="32">
        <f>IF(OR($A3="",$B3=""),"",'MPTO_working_2-way'!E2)</f>
        <v>2.0270738574832143</v>
      </c>
      <c r="H3" s="30">
        <f>IF(OR($A3="",$B3=""),"",'OddsRatio_working_2-way'!M2)</f>
        <v>1.9736101204623264</v>
      </c>
      <c r="I3" s="30">
        <f>IF(OR($A3="",$B3=""),"",'OddsRatio_working_2-way'!N2)</f>
        <v>2.0271051820261912</v>
      </c>
      <c r="J3" s="30">
        <f>IF('Log_working_2-way'!$D2="","",A3^('Log_working_2-way'!$D2))</f>
        <v>1.9732233459331785</v>
      </c>
      <c r="K3" s="32">
        <f>IF('Log_working_2-way'!$D2="","",B3^('Log_working_2-way'!$D2))</f>
        <v>2.0275133700590602</v>
      </c>
      <c r="L3" s="37">
        <f>(1/D3)</f>
        <v>0.50645994832041341</v>
      </c>
      <c r="M3" s="37">
        <f>(1/E3)</f>
        <v>0.49354005167958659</v>
      </c>
      <c r="N3" s="38">
        <v>100</v>
      </c>
      <c r="O3" s="38">
        <f>(1/A3)*((N3*A3)-N3)</f>
        <v>47.643979057591622</v>
      </c>
      <c r="P3" s="38">
        <f>(1/B3)*((N3*B3)-N3)</f>
        <v>48.979591836734699</v>
      </c>
      <c r="Q3" s="38">
        <f>(1/B3)*N3</f>
        <v>51.020408163265309</v>
      </c>
      <c r="R3" s="38">
        <f>(1/A3)*N3</f>
        <v>52.356020942408378</v>
      </c>
      <c r="S3" s="39">
        <f>O3-Q3</f>
        <v>-3.3764291056736866</v>
      </c>
      <c r="T3" s="39">
        <f>P3-R3</f>
        <v>-3.3764291056736795</v>
      </c>
      <c r="U3" t="s">
        <v>116</v>
      </c>
      <c r="V3" t="s">
        <v>117</v>
      </c>
      <c r="W3" t="s">
        <v>205</v>
      </c>
      <c r="X3" s="48" t="s">
        <v>201</v>
      </c>
      <c r="Y3" s="41"/>
    </row>
    <row r="4" spans="1:25" s="12" customFormat="1" ht="15" x14ac:dyDescent="0.25">
      <c r="A4">
        <v>2.34</v>
      </c>
      <c r="B4">
        <v>1.66</v>
      </c>
      <c r="C4" s="29">
        <f t="shared" si="0"/>
        <v>2.9760065904644417E-2</v>
      </c>
      <c r="D4" s="30">
        <f>IF(OR($A4="",$B4=""),"",A4*'MPTO_working_2-way'!$G3)</f>
        <v>2.4096385542168677</v>
      </c>
      <c r="E4" s="32">
        <f>IF(OR($A4="",$B4=""),"",B4*'MPTO_working_2-way'!$G3)</f>
        <v>1.7094017094017095</v>
      </c>
      <c r="F4" s="30">
        <f>IF(OR($A4="",$B4=""),"",'MPTO_working_2-way'!D3)</f>
        <v>2.4244164274123086</v>
      </c>
      <c r="G4" s="32">
        <f>IF(OR($A4="",$B4=""),"",'MPTO_working_2-way'!E3)</f>
        <v>1.7020418894049603</v>
      </c>
      <c r="H4" s="30">
        <f>IF(OR($A4="",$B4=""),"",'OddsRatio_working_2-way'!M3)</f>
        <v>2.4248870236980302</v>
      </c>
      <c r="I4" s="30">
        <f>IF(OR($A4="",$B4=""),"",'OddsRatio_working_2-way'!N3)</f>
        <v>1.7018100265975373</v>
      </c>
      <c r="J4" s="30">
        <f>IF('Log_working_2-way'!$D3="","",A4^('Log_working_2-way'!$D3))</f>
        <v>2.4316899199135542</v>
      </c>
      <c r="K4" s="32">
        <f>IF('Log_working_2-way'!$D3="","",B4^('Log_working_2-way'!$D3))</f>
        <v>1.6984752676475883</v>
      </c>
      <c r="L4" s="37">
        <f t="shared" ref="L4" si="1">(1/D4)</f>
        <v>0.41499999999999998</v>
      </c>
      <c r="M4" s="37">
        <f t="shared" ref="M4" si="2">(1/E4)</f>
        <v>0.58499999999999996</v>
      </c>
      <c r="N4" s="38">
        <v>100</v>
      </c>
      <c r="O4" s="38">
        <f t="shared" ref="O4" si="3">(1/A4)*((N4*A4)-N4)</f>
        <v>57.264957264957268</v>
      </c>
      <c r="P4" s="38">
        <f t="shared" ref="P4" si="4">(1/B4)*((N4*B4)-N4)</f>
        <v>39.759036144578317</v>
      </c>
      <c r="Q4" s="38">
        <f t="shared" ref="Q4" si="5">(1/B4)*N4</f>
        <v>60.24096385542169</v>
      </c>
      <c r="R4" s="38">
        <f t="shared" ref="R4" si="6">(1/A4)*N4</f>
        <v>42.73504273504274</v>
      </c>
      <c r="S4" s="39">
        <f t="shared" ref="S4" si="7">O4-Q4</f>
        <v>-2.9760065904644222</v>
      </c>
      <c r="T4" s="39">
        <f t="shared" ref="T4" si="8">P4-R4</f>
        <v>-2.9760065904644222</v>
      </c>
      <c r="U4" t="s">
        <v>118</v>
      </c>
      <c r="V4" t="s">
        <v>119</v>
      </c>
      <c r="W4" t="s">
        <v>206</v>
      </c>
      <c r="X4" s="48" t="s">
        <v>202</v>
      </c>
      <c r="Y4" s="41"/>
    </row>
    <row r="5" spans="1:25" s="12" customFormat="1" ht="15" x14ac:dyDescent="0.25">
      <c r="A5">
        <v>2.06</v>
      </c>
      <c r="B5">
        <v>1.85</v>
      </c>
      <c r="C5" s="29">
        <f t="shared" si="0"/>
        <v>2.5977433744424072E-2</v>
      </c>
      <c r="D5" s="30">
        <f>IF(OR($A5="",$B5=""),"",A5*'MPTO_working_2-way'!$G4)</f>
        <v>2.1135135135135137</v>
      </c>
      <c r="E5" s="32">
        <f>IF(OR($A5="",$B5=""),"",B5*'MPTO_working_2-way'!$G4)</f>
        <v>1.8980582524271847</v>
      </c>
      <c r="F5" s="30">
        <f>IF(OR($A5="",$B5=""),"",'MPTO_working_2-way'!D4)</f>
        <v>2.1166342682588173</v>
      </c>
      <c r="G5" s="32">
        <f>IF(OR($A5="",$B5=""),"",'MPTO_working_2-way'!E4)</f>
        <v>1.8955483710519774</v>
      </c>
      <c r="H5" s="30">
        <f>IF(OR($A5="",$B5=""),"",'OddsRatio_working_2-way'!M4)</f>
        <v>2.1167178800079327</v>
      </c>
      <c r="I5" s="30">
        <f>IF(OR($A5="",$B5=""),"",'OddsRatio_working_2-way'!N4)</f>
        <v>1.8954813188742858</v>
      </c>
      <c r="J5" s="30">
        <f>IF('Log_working_2-way'!$D4="","",A5^('Log_working_2-way'!$D4))</f>
        <v>2.1181333306010104</v>
      </c>
      <c r="K5" s="32">
        <f>IF('Log_working_2-way'!$D4="","",B5^('Log_working_2-way'!$D4))</f>
        <v>1.8943477245799318</v>
      </c>
      <c r="L5" s="37">
        <f t="shared" ref="L5:L67" si="9">(1/D5)</f>
        <v>0.47314578005115088</v>
      </c>
      <c r="M5" s="37">
        <f t="shared" ref="M5:M67" si="10">(1/E5)</f>
        <v>0.52685421994884907</v>
      </c>
      <c r="N5" s="38">
        <v>101</v>
      </c>
      <c r="O5" s="38">
        <f t="shared" ref="O5:O67" si="11">(1/A5)*((N5*A5)-N5)</f>
        <v>51.970873786407772</v>
      </c>
      <c r="P5" s="38">
        <f t="shared" ref="P5:P67" si="12">(1/B5)*((N5*B5)-N5)</f>
        <v>46.405405405405411</v>
      </c>
      <c r="Q5" s="38">
        <f t="shared" ref="Q5:Q67" si="13">(1/B5)*N5</f>
        <v>54.594594594594589</v>
      </c>
      <c r="R5" s="38">
        <f t="shared" ref="R5:R67" si="14">(1/A5)*N5</f>
        <v>49.029126213592235</v>
      </c>
      <c r="S5" s="39">
        <f t="shared" ref="S5:S67" si="15">O5-Q5</f>
        <v>-2.6237208081868175</v>
      </c>
      <c r="T5" s="39">
        <f t="shared" ref="T5:T67" si="16">P5-R5</f>
        <v>-2.6237208081868246</v>
      </c>
      <c r="U5" t="s">
        <v>120</v>
      </c>
      <c r="V5" t="s">
        <v>121</v>
      </c>
      <c r="W5" t="s">
        <v>206</v>
      </c>
      <c r="X5" s="48" t="s">
        <v>202</v>
      </c>
      <c r="Y5" s="41"/>
    </row>
    <row r="6" spans="1:25" s="12" customFormat="1" ht="15" x14ac:dyDescent="0.25">
      <c r="A6">
        <v>2.2400000000000002</v>
      </c>
      <c r="B6">
        <v>1.71</v>
      </c>
      <c r="C6" s="29">
        <f t="shared" si="0"/>
        <v>3.1223893065998265E-2</v>
      </c>
      <c r="D6" s="30">
        <f>IF(OR($A6="",$B6=""),"",A6*'MPTO_working_2-way'!$G5)</f>
        <v>2.3099415204678362</v>
      </c>
      <c r="E6" s="32">
        <f>IF(OR($A6="",$B6=""),"",B6*'MPTO_working_2-way'!$G5)</f>
        <v>1.763392857142857</v>
      </c>
      <c r="F6" s="30">
        <f>IF(OR($A6="",$B6=""),"",'MPTO_working_2-way'!D5)</f>
        <v>2.3211731911283482</v>
      </c>
      <c r="G6" s="32">
        <f>IF(OR($A6="",$B6=""),"",'MPTO_working_2-way'!E5)</f>
        <v>1.7569030364186771</v>
      </c>
      <c r="H6" s="30">
        <f>IF(OR($A6="",$B6=""),"",'OddsRatio_working_2-way'!M5)</f>
        <v>2.3215441245904116</v>
      </c>
      <c r="I6" s="30">
        <f>IF(OR($A6="",$B6=""),"",'OddsRatio_working_2-way'!N5)</f>
        <v>1.7566905874670904</v>
      </c>
      <c r="J6" s="30">
        <f>IF('Log_working_2-way'!$D5="","",A6^('Log_working_2-way'!$D5))</f>
        <v>2.3267011355498624</v>
      </c>
      <c r="K6" s="32">
        <f>IF('Log_working_2-way'!$D5="","",B6^('Log_working_2-way'!$D5))</f>
        <v>1.7537492606317167</v>
      </c>
      <c r="L6" s="37">
        <f t="shared" si="9"/>
        <v>0.43291139240506332</v>
      </c>
      <c r="M6" s="37">
        <f t="shared" si="10"/>
        <v>0.56708860759493673</v>
      </c>
      <c r="N6" s="38">
        <v>102</v>
      </c>
      <c r="O6" s="38">
        <f t="shared" si="11"/>
        <v>56.464285714285715</v>
      </c>
      <c r="P6" s="38">
        <f t="shared" si="12"/>
        <v>42.350877192982445</v>
      </c>
      <c r="Q6" s="38">
        <f t="shared" si="13"/>
        <v>59.649122807017541</v>
      </c>
      <c r="R6" s="38">
        <f t="shared" si="14"/>
        <v>45.535714285714285</v>
      </c>
      <c r="S6" s="39">
        <f t="shared" si="15"/>
        <v>-3.1848370927318257</v>
      </c>
      <c r="T6" s="39">
        <f t="shared" si="16"/>
        <v>-3.1848370927318399</v>
      </c>
      <c r="U6" t="s">
        <v>122</v>
      </c>
      <c r="V6" t="s">
        <v>123</v>
      </c>
      <c r="W6" t="s">
        <v>206</v>
      </c>
      <c r="X6" s="48" t="s">
        <v>202</v>
      </c>
      <c r="Y6" s="41"/>
    </row>
    <row r="7" spans="1:25" s="12" customFormat="1" ht="15" x14ac:dyDescent="0.25">
      <c r="A7">
        <v>2.21</v>
      </c>
      <c r="B7">
        <v>1.74</v>
      </c>
      <c r="C7" s="29">
        <f t="shared" si="0"/>
        <v>2.720133146096626E-2</v>
      </c>
      <c r="D7" s="30">
        <f>IF(OR($A7="",$B7=""),"",A7*'MPTO_working_2-way'!$G6)</f>
        <v>2.2701149425287355</v>
      </c>
      <c r="E7" s="32">
        <f>IF(OR($A7="",$B7=""),"",B7*'MPTO_working_2-way'!$G6)</f>
        <v>1.7873303167420813</v>
      </c>
      <c r="F7" s="30">
        <f>IF(OR($A7="",$B7=""),"",'MPTO_working_2-way'!D6)</f>
        <v>2.2784855128281092</v>
      </c>
      <c r="G7" s="32">
        <f>IF(OR($A7="",$B7=""),"",'MPTO_working_2-way'!E6)</f>
        <v>1.7821754646150993</v>
      </c>
      <c r="H7" s="30">
        <f>IF(OR($A7="",$B7=""),"",'OddsRatio_working_2-way'!M6)</f>
        <v>2.2787240261820116</v>
      </c>
      <c r="I7" s="30">
        <f>IF(OR($A7="",$B7=""),"",'OddsRatio_working_2-way'!N6)</f>
        <v>1.7820295697311479</v>
      </c>
      <c r="J7" s="30">
        <f>IF('Log_working_2-way'!$D6="","",A7^('Log_working_2-way'!$D6))</f>
        <v>2.2825447620471673</v>
      </c>
      <c r="K7" s="32">
        <f>IF('Log_working_2-way'!$D6="","",B7^('Log_working_2-way'!$D6))</f>
        <v>1.7796998822901224</v>
      </c>
      <c r="L7" s="37">
        <f t="shared" si="9"/>
        <v>0.44050632911392407</v>
      </c>
      <c r="M7" s="37">
        <f t="shared" si="10"/>
        <v>0.55949367088607604</v>
      </c>
      <c r="N7" s="38">
        <v>103</v>
      </c>
      <c r="O7" s="38">
        <f t="shared" si="11"/>
        <v>56.393665158371036</v>
      </c>
      <c r="P7" s="38">
        <f t="shared" si="12"/>
        <v>43.804597701149419</v>
      </c>
      <c r="Q7" s="38">
        <f t="shared" si="13"/>
        <v>59.195402298850574</v>
      </c>
      <c r="R7" s="38">
        <f t="shared" si="14"/>
        <v>46.606334841628957</v>
      </c>
      <c r="S7" s="39">
        <f t="shared" si="15"/>
        <v>-2.8017371404795384</v>
      </c>
      <c r="T7" s="39">
        <f t="shared" si="16"/>
        <v>-2.8017371404795384</v>
      </c>
      <c r="U7" t="s">
        <v>124</v>
      </c>
      <c r="V7" t="s">
        <v>125</v>
      </c>
      <c r="W7" t="s">
        <v>206</v>
      </c>
      <c r="X7" s="48" t="s">
        <v>202</v>
      </c>
      <c r="Y7" s="41"/>
    </row>
    <row r="8" spans="1:25" ht="15" x14ac:dyDescent="0.25">
      <c r="A8">
        <v>2.13</v>
      </c>
      <c r="B8">
        <v>1.79</v>
      </c>
      <c r="C8" s="29">
        <f t="shared" si="0"/>
        <v>2.8142785952212312E-2</v>
      </c>
      <c r="D8" s="30">
        <f>IF(OR($A8="",$B8=""),"",A8*'MPTO_working_2-way'!$G7)</f>
        <v>2.1899441340782122</v>
      </c>
      <c r="E8" s="32">
        <f>IF(OR($A8="",$B8=""),"",B8*'MPTO_working_2-way'!$G7)</f>
        <v>1.84037558685446</v>
      </c>
      <c r="F8" s="30">
        <f>IF(OR($A8="",$B8=""),"",'MPTO_working_2-way'!D7)</f>
        <v>2.1958130561234772</v>
      </c>
      <c r="G8" s="32">
        <f>IF(OR($A8="",$B8=""),"",'MPTO_working_2-way'!E7)</f>
        <v>1.8362511137332338</v>
      </c>
      <c r="H8" s="30">
        <f>IF(OR($A8="",$B8=""),"",'OddsRatio_working_2-way'!M7)</f>
        <v>2.1959848438987186</v>
      </c>
      <c r="I8" s="30">
        <f>IF(OR($A8="",$B8=""),"",'OddsRatio_working_2-way'!N7)</f>
        <v>1.8361309970619364</v>
      </c>
      <c r="J8" s="30">
        <f>IF('Log_working_2-way'!$D7="","",A8^('Log_working_2-way'!$D7))</f>
        <v>2.1986586658056355</v>
      </c>
      <c r="K8" s="32">
        <f>IF('Log_working_2-way'!$D7="","",B8^('Log_working_2-way'!$D7))</f>
        <v>1.8342658577685029</v>
      </c>
      <c r="L8" s="37">
        <f t="shared" si="9"/>
        <v>0.45663265306122452</v>
      </c>
      <c r="M8" s="37">
        <f t="shared" si="10"/>
        <v>0.54336734693877553</v>
      </c>
      <c r="N8" s="38">
        <v>104</v>
      </c>
      <c r="O8" s="38">
        <f t="shared" si="11"/>
        <v>55.173708920187785</v>
      </c>
      <c r="P8" s="38">
        <f t="shared" si="12"/>
        <v>45.899441340782118</v>
      </c>
      <c r="Q8" s="38">
        <f t="shared" si="13"/>
        <v>58.100558659217874</v>
      </c>
      <c r="R8" s="38">
        <f t="shared" si="14"/>
        <v>48.826291079812208</v>
      </c>
      <c r="S8" s="39">
        <f t="shared" si="15"/>
        <v>-2.9268497390300894</v>
      </c>
      <c r="T8" s="39">
        <f t="shared" si="16"/>
        <v>-2.9268497390300894</v>
      </c>
      <c r="U8" t="s">
        <v>126</v>
      </c>
      <c r="V8" t="s">
        <v>127</v>
      </c>
      <c r="W8" t="s">
        <v>206</v>
      </c>
      <c r="X8" s="48" t="s">
        <v>202</v>
      </c>
      <c r="Y8" s="41"/>
    </row>
    <row r="9" spans="1:25" ht="15" x14ac:dyDescent="0.25">
      <c r="A9">
        <v>2.3199999999999998</v>
      </c>
      <c r="B9">
        <v>1.67</v>
      </c>
      <c r="C9" s="29">
        <f t="shared" si="0"/>
        <v>2.9836877968201669E-2</v>
      </c>
      <c r="D9" s="30">
        <f>IF(OR($A9="",$B9=""),"",A9*'MPTO_working_2-way'!$G8)</f>
        <v>2.3892215568862278</v>
      </c>
      <c r="E9" s="32">
        <f>IF(OR($A9="",$B9=""),"",B9*'MPTO_working_2-way'!$G8)</f>
        <v>1.7198275862068968</v>
      </c>
      <c r="F9" s="30">
        <f>IF(OR($A9="",$B9=""),"",'MPTO_working_2-way'!D8)</f>
        <v>2.4031757846421042</v>
      </c>
      <c r="G9" s="32">
        <f>IF(OR($A9="",$B9=""),"",'MPTO_working_2-way'!E8)</f>
        <v>1.7126690831933518</v>
      </c>
      <c r="H9" s="30">
        <f>IF(OR($A9="",$B9=""),"",'OddsRatio_working_2-way'!M8)</f>
        <v>2.4036200531950747</v>
      </c>
      <c r="I9" s="30">
        <f>IF(OR($A9="",$B9=""),"",'OddsRatio_working_2-way'!N8)</f>
        <v>1.7124435118490151</v>
      </c>
      <c r="J9" s="30">
        <f>IF('Log_working_2-way'!$D8="","",A9^('Log_working_2-way'!$D8))</f>
        <v>2.4100386743042619</v>
      </c>
      <c r="K9" s="32">
        <f>IF('Log_working_2-way'!$D8="","",B9^('Log_working_2-way'!$D8))</f>
        <v>1.7092004057926933</v>
      </c>
      <c r="L9" s="37">
        <f t="shared" si="9"/>
        <v>0.41854636591478689</v>
      </c>
      <c r="M9" s="37">
        <f t="shared" si="10"/>
        <v>0.581453634085213</v>
      </c>
      <c r="N9" s="38">
        <v>105</v>
      </c>
      <c r="O9" s="38">
        <f t="shared" si="11"/>
        <v>59.741379310344826</v>
      </c>
      <c r="P9" s="38">
        <f t="shared" si="12"/>
        <v>42.125748502994014</v>
      </c>
      <c r="Q9" s="38">
        <f t="shared" si="13"/>
        <v>62.874251497005993</v>
      </c>
      <c r="R9" s="38">
        <f t="shared" si="14"/>
        <v>45.258620689655174</v>
      </c>
      <c r="S9" s="39">
        <f t="shared" si="15"/>
        <v>-3.1328721866611673</v>
      </c>
      <c r="T9" s="39">
        <f t="shared" si="16"/>
        <v>-3.1328721866611602</v>
      </c>
      <c r="U9" t="s">
        <v>128</v>
      </c>
      <c r="V9" t="s">
        <v>129</v>
      </c>
      <c r="W9" t="s">
        <v>206</v>
      </c>
      <c r="X9" s="48" t="s">
        <v>202</v>
      </c>
      <c r="Y9" s="41"/>
    </row>
    <row r="10" spans="1:25" ht="14.25" customHeight="1" x14ac:dyDescent="0.25">
      <c r="A10">
        <v>1.81</v>
      </c>
      <c r="B10">
        <v>2.1</v>
      </c>
      <c r="C10" s="29">
        <f t="shared" si="0"/>
        <v>2.8676664035780064E-2</v>
      </c>
      <c r="D10" s="30">
        <f>IF(OR($A10="",$B10=""),"",A10*'MPTO_working_2-way'!$G9)</f>
        <v>1.861904761904762</v>
      </c>
      <c r="E10" s="32">
        <f>IF(OR($A10="",$B10=""),"",B10*'MPTO_working_2-way'!$G9)</f>
        <v>2.160220994475138</v>
      </c>
      <c r="F10" s="30">
        <f>IF(OR($A10="",$B10=""),"",'MPTO_working_2-way'!D9)</f>
        <v>1.858225372769494</v>
      </c>
      <c r="G10" s="32">
        <f>IF(OR($A10="",$B10=""),"",'MPTO_working_2-way'!E9)</f>
        <v>2.1651951011107946</v>
      </c>
      <c r="H10" s="30">
        <f>IF(OR($A10="",$B10=""),"",'OddsRatio_working_2-way'!M9)</f>
        <v>1.8581163303210331</v>
      </c>
      <c r="I10" s="30">
        <f>IF(OR($A10="",$B10=""),"",'OddsRatio_working_2-way'!N9)</f>
        <v>2.1653431646335015</v>
      </c>
      <c r="J10" s="30">
        <f>IF('Log_working_2-way'!$D9="","",A10^('Log_working_2-way'!$D9))</f>
        <v>1.8564516354578522</v>
      </c>
      <c r="K10" s="32">
        <f>IF('Log_working_2-way'!$D9="","",B10^('Log_working_2-way'!$D9))</f>
        <v>2.1676082555034109</v>
      </c>
      <c r="L10" s="37">
        <f t="shared" si="9"/>
        <v>0.53708439897698212</v>
      </c>
      <c r="M10" s="37">
        <f t="shared" si="10"/>
        <v>0.46291560102301793</v>
      </c>
      <c r="N10" s="38">
        <v>106</v>
      </c>
      <c r="O10" s="38">
        <f t="shared" si="11"/>
        <v>47.436464088397798</v>
      </c>
      <c r="P10" s="38">
        <f t="shared" si="12"/>
        <v>55.523809523809533</v>
      </c>
      <c r="Q10" s="38">
        <f t="shared" si="13"/>
        <v>50.476190476190474</v>
      </c>
      <c r="R10" s="38">
        <f t="shared" si="14"/>
        <v>58.563535911602216</v>
      </c>
      <c r="S10" s="39">
        <f t="shared" si="15"/>
        <v>-3.0397263877926761</v>
      </c>
      <c r="T10" s="39">
        <f t="shared" si="16"/>
        <v>-3.0397263877926832</v>
      </c>
      <c r="U10" t="s">
        <v>130</v>
      </c>
      <c r="V10" t="s">
        <v>131</v>
      </c>
      <c r="W10" t="s">
        <v>206</v>
      </c>
      <c r="X10" s="48" t="s">
        <v>202</v>
      </c>
      <c r="Y10" s="41"/>
    </row>
    <row r="11" spans="1:25" ht="15" x14ac:dyDescent="0.25">
      <c r="A11">
        <v>2.15</v>
      </c>
      <c r="B11">
        <v>1.77</v>
      </c>
      <c r="C11" s="29">
        <f t="shared" si="0"/>
        <v>3.0088030482196881E-2</v>
      </c>
      <c r="D11" s="30">
        <f>IF(OR($A11="",$B11=""),"",A11*'MPTO_working_2-way'!$G10)</f>
        <v>2.2146892655367232</v>
      </c>
      <c r="E11" s="32">
        <f>IF(OR($A11="",$B11=""),"",B11*'MPTO_working_2-way'!$G10)</f>
        <v>1.8232558139534885</v>
      </c>
      <c r="F11" s="30">
        <f>IF(OR($A11="",$B11=""),"",'MPTO_working_2-way'!D10)</f>
        <v>2.2218654211064077</v>
      </c>
      <c r="G11" s="32">
        <f>IF(OR($A11="",$B11=""),"",'MPTO_working_2-way'!E10)</f>
        <v>1.8184207382630511</v>
      </c>
      <c r="H11" s="30">
        <f>IF(OR($A11="",$B11=""),"",'OddsRatio_working_2-way'!M10)</f>
        <v>2.2220910332321786</v>
      </c>
      <c r="I11" s="30">
        <f>IF(OR($A11="",$B11=""),"",'OddsRatio_working_2-way'!N10)</f>
        <v>1.8182696483380676</v>
      </c>
      <c r="J11" s="30">
        <f>IF('Log_working_2-way'!$D10="","",A11^('Log_working_2-way'!$D10))</f>
        <v>2.2253697040730782</v>
      </c>
      <c r="K11" s="32">
        <f>IF('Log_working_2-way'!$D10="","",B11^('Log_working_2-way'!$D10))</f>
        <v>1.8160802382138392</v>
      </c>
      <c r="L11" s="37">
        <f t="shared" si="9"/>
        <v>0.45153061224489793</v>
      </c>
      <c r="M11" s="37">
        <f t="shared" si="10"/>
        <v>0.54846938775510201</v>
      </c>
      <c r="N11" s="38">
        <v>107</v>
      </c>
      <c r="O11" s="38">
        <f t="shared" si="11"/>
        <v>57.232558139534873</v>
      </c>
      <c r="P11" s="38">
        <f t="shared" si="12"/>
        <v>46.548022598870062</v>
      </c>
      <c r="Q11" s="38">
        <f t="shared" si="13"/>
        <v>60.451977401129945</v>
      </c>
      <c r="R11" s="38">
        <f t="shared" si="14"/>
        <v>49.767441860465112</v>
      </c>
      <c r="S11" s="39">
        <f t="shared" si="15"/>
        <v>-3.2194192615950712</v>
      </c>
      <c r="T11" s="39">
        <f t="shared" si="16"/>
        <v>-3.2194192615950499</v>
      </c>
      <c r="U11" t="s">
        <v>132</v>
      </c>
      <c r="V11" t="s">
        <v>133</v>
      </c>
      <c r="W11" t="s">
        <v>206</v>
      </c>
      <c r="X11" s="48" t="s">
        <v>202</v>
      </c>
      <c r="Y11" s="41"/>
    </row>
    <row r="12" spans="1:25" ht="15" x14ac:dyDescent="0.25">
      <c r="A12">
        <v>1.93</v>
      </c>
      <c r="B12">
        <v>1.97</v>
      </c>
      <c r="C12" s="29">
        <f t="shared" si="0"/>
        <v>2.5748928223876311E-2</v>
      </c>
      <c r="D12" s="30">
        <f>IF(OR($A12="",$B12=""),"",A12*'MPTO_working_2-way'!$G11)</f>
        <v>1.9796954314720812</v>
      </c>
      <c r="E12" s="32">
        <f>IF(OR($A12="",$B12=""),"",B12*'MPTO_working_2-way'!$G11)</f>
        <v>2.0207253886010363</v>
      </c>
      <c r="F12" s="30">
        <f>IF(OR($A12="",$B12=""),"",'MPTO_working_2-way'!D11)</f>
        <v>1.9791780536685666</v>
      </c>
      <c r="G12" s="32">
        <f>IF(OR($A12="",$B12=""),"",'MPTO_working_2-way'!E11)</f>
        <v>2.0212647191728026</v>
      </c>
      <c r="H12" s="30">
        <f>IF(OR($A12="",$B12=""),"",'OddsRatio_working_2-way'!M11)</f>
        <v>1.9791643818062103</v>
      </c>
      <c r="I12" s="30">
        <f>IF(OR($A12="",$B12=""),"",'OddsRatio_working_2-way'!N11)</f>
        <v>2.021278978873144</v>
      </c>
      <c r="J12" s="30">
        <f>IF('Log_working_2-way'!$D11="","",A12^('Log_working_2-way'!$D11))</f>
        <v>1.9789304913693861</v>
      </c>
      <c r="K12" s="32">
        <f>IF('Log_working_2-way'!$D11="","",B12^('Log_working_2-way'!$D11))</f>
        <v>2.0215229873993761</v>
      </c>
      <c r="L12" s="37">
        <f t="shared" si="9"/>
        <v>0.50512820512820511</v>
      </c>
      <c r="M12" s="37">
        <f t="shared" si="10"/>
        <v>0.49487179487179483</v>
      </c>
      <c r="N12" s="38">
        <v>108</v>
      </c>
      <c r="O12" s="38">
        <f t="shared" si="11"/>
        <v>52.04145077720208</v>
      </c>
      <c r="P12" s="38">
        <f t="shared" si="12"/>
        <v>53.177664974619283</v>
      </c>
      <c r="Q12" s="38">
        <f t="shared" si="13"/>
        <v>54.82233502538071</v>
      </c>
      <c r="R12" s="38">
        <f t="shared" si="14"/>
        <v>55.958549222797934</v>
      </c>
      <c r="S12" s="39">
        <f t="shared" si="15"/>
        <v>-2.78088424817863</v>
      </c>
      <c r="T12" s="39">
        <f t="shared" si="16"/>
        <v>-2.7808842481786513</v>
      </c>
      <c r="U12" t="s">
        <v>134</v>
      </c>
      <c r="V12" t="s">
        <v>135</v>
      </c>
      <c r="W12" t="s">
        <v>206</v>
      </c>
      <c r="X12" s="48" t="s">
        <v>202</v>
      </c>
      <c r="Y12" s="41"/>
    </row>
    <row r="13" spans="1:25" ht="15" x14ac:dyDescent="0.25">
      <c r="A13">
        <v>1.91</v>
      </c>
      <c r="B13">
        <v>1.96</v>
      </c>
      <c r="C13" s="29">
        <f t="shared" si="0"/>
        <v>3.3764291056736839E-2</v>
      </c>
      <c r="D13" s="30">
        <f>IF(OR($A13="",$B13=""),"",A13*'MPTO_working_2-way'!$G12)</f>
        <v>1.9744897959183674</v>
      </c>
      <c r="E13" s="32">
        <f>IF(OR($A13="",$B13=""),"",B13*'MPTO_working_2-way'!$G12)</f>
        <v>2.0261780104712042</v>
      </c>
      <c r="F13" s="30">
        <f>IF(OR($A13="",$B13=""),"",'MPTO_working_2-way'!D12)</f>
        <v>1.9736398144242935</v>
      </c>
      <c r="G13" s="32">
        <f>IF(OR($A13="",$B13=""),"",'MPTO_working_2-way'!E12)</f>
        <v>2.0270738574832143</v>
      </c>
      <c r="H13" s="30">
        <f>IF(OR($A13="",$B13=""),"",'OddsRatio_working_2-way'!M12)</f>
        <v>1.9736101204623264</v>
      </c>
      <c r="I13" s="30">
        <f>IF(OR($A13="",$B13=""),"",'OddsRatio_working_2-way'!N12)</f>
        <v>2.0271051820261912</v>
      </c>
      <c r="J13" s="30">
        <f>IF('Log_working_2-way'!$D12="","",A13^('Log_working_2-way'!$D12))</f>
        <v>1.9732233459331785</v>
      </c>
      <c r="K13" s="32">
        <f>IF('Log_working_2-way'!$D12="","",B13^('Log_working_2-way'!$D12))</f>
        <v>2.0275133700590602</v>
      </c>
      <c r="L13" s="37">
        <f t="shared" si="9"/>
        <v>0.50645994832041341</v>
      </c>
      <c r="M13" s="37">
        <f t="shared" si="10"/>
        <v>0.49354005167958659</v>
      </c>
      <c r="N13" s="38">
        <v>109</v>
      </c>
      <c r="O13" s="38">
        <f t="shared" si="11"/>
        <v>51.931937172774866</v>
      </c>
      <c r="P13" s="38">
        <f t="shared" si="12"/>
        <v>53.387755102040813</v>
      </c>
      <c r="Q13" s="38">
        <f t="shared" si="13"/>
        <v>55.612244897959187</v>
      </c>
      <c r="R13" s="38">
        <f t="shared" si="14"/>
        <v>57.068062827225134</v>
      </c>
      <c r="S13" s="39">
        <f t="shared" si="15"/>
        <v>-3.6803077251843206</v>
      </c>
      <c r="T13" s="39">
        <f t="shared" si="16"/>
        <v>-3.6803077251843206</v>
      </c>
      <c r="U13" t="s">
        <v>136</v>
      </c>
      <c r="V13" t="s">
        <v>137</v>
      </c>
      <c r="W13" t="s">
        <v>207</v>
      </c>
      <c r="X13" s="48" t="s">
        <v>202</v>
      </c>
      <c r="Y13" s="41"/>
    </row>
    <row r="14" spans="1:25" s="35" customFormat="1" ht="15" x14ac:dyDescent="0.25">
      <c r="A14">
        <v>2.2400000000000002</v>
      </c>
      <c r="B14">
        <v>1.69</v>
      </c>
      <c r="C14" s="29">
        <f t="shared" si="0"/>
        <v>3.8144547759932479E-2</v>
      </c>
      <c r="D14" s="30">
        <f>IF(OR($A14="",$B14=""),"",A14*'MPTO_working_2-way'!$G13)</f>
        <v>2.3254437869822491</v>
      </c>
      <c r="E14" s="32">
        <f>IF(OR($A14="",$B14=""),"",B14*'MPTO_working_2-way'!$G13)</f>
        <v>1.7544642857142858</v>
      </c>
      <c r="F14" s="30">
        <f>IF(OR($A14="",$B14=""),"",'MPTO_working_2-way'!D13)</f>
        <v>2.3399678575843743</v>
      </c>
      <c r="G14" s="32">
        <f>IF(OR($A14="",$B14=""),"",'MPTO_working_2-way'!E13)</f>
        <v>1.7462865578005351</v>
      </c>
      <c r="H14" s="30">
        <f>IF(OR($A14="",$B14=""),"",'OddsRatio_working_2-way'!M13)</f>
        <v>2.3405601251996737</v>
      </c>
      <c r="I14" s="30">
        <f>IF(OR($A14="",$B14=""),"",'OddsRatio_working_2-way'!N13)</f>
        <v>1.7459568438611086</v>
      </c>
      <c r="J14" s="30">
        <f>IF('Log_working_2-way'!$D13="","",A14^('Log_working_2-way'!$D13))</f>
        <v>2.347284961783934</v>
      </c>
      <c r="K14" s="32">
        <f>IF('Log_working_2-way'!$D13="","",B14^('Log_working_2-way'!$D13))</f>
        <v>1.7422334757420166</v>
      </c>
      <c r="L14" s="37">
        <f t="shared" si="9"/>
        <v>0.43002544529262077</v>
      </c>
      <c r="M14" s="37">
        <f t="shared" si="10"/>
        <v>0.56997455470737912</v>
      </c>
      <c r="N14" s="38">
        <v>110</v>
      </c>
      <c r="O14" s="38">
        <f t="shared" si="11"/>
        <v>60.892857142857153</v>
      </c>
      <c r="P14" s="38">
        <f t="shared" si="12"/>
        <v>44.911242603550299</v>
      </c>
      <c r="Q14" s="38">
        <f t="shared" si="13"/>
        <v>65.088757396449708</v>
      </c>
      <c r="R14" s="38">
        <f t="shared" si="14"/>
        <v>49.107142857142854</v>
      </c>
      <c r="S14" s="39">
        <f t="shared" si="15"/>
        <v>-4.1959002535925549</v>
      </c>
      <c r="T14" s="39">
        <f t="shared" si="16"/>
        <v>-4.1959002535925549</v>
      </c>
      <c r="U14" t="s">
        <v>138</v>
      </c>
      <c r="V14" t="s">
        <v>139</v>
      </c>
      <c r="W14" t="s">
        <v>207</v>
      </c>
      <c r="X14" s="48" t="s">
        <v>202</v>
      </c>
      <c r="Y14" s="41"/>
    </row>
    <row r="15" spans="1:25" ht="15" x14ac:dyDescent="0.25">
      <c r="A15">
        <v>1.97</v>
      </c>
      <c r="B15">
        <v>1.89</v>
      </c>
      <c r="C15" s="29">
        <f t="shared" si="0"/>
        <v>3.6714742298498582E-2</v>
      </c>
      <c r="D15" s="30">
        <f>IF(OR($A15="",$B15=""),"",A15*'MPTO_working_2-way'!$G14)</f>
        <v>2.0423280423280423</v>
      </c>
      <c r="E15" s="32">
        <f>IF(OR($A15="",$B15=""),"",B15*'MPTO_working_2-way'!$G14)</f>
        <v>1.9593908629441623</v>
      </c>
      <c r="F15" s="30">
        <f>IF(OR($A15="",$B15=""),"",'MPTO_working_2-way'!D14)</f>
        <v>2.0439162297916722</v>
      </c>
      <c r="G15" s="32">
        <f>IF(OR($A15="",$B15=""),"",'MPTO_working_2-way'!E14)</f>
        <v>1.9579312702127099</v>
      </c>
      <c r="H15" s="30">
        <f>IF(OR($A15="",$B15=""),"",'OddsRatio_working_2-way'!M14)</f>
        <v>2.0439768390387969</v>
      </c>
      <c r="I15" s="30">
        <f>IF(OR($A15="",$B15=""),"",'OddsRatio_working_2-way'!N14)</f>
        <v>1.9578756564376583</v>
      </c>
      <c r="J15" s="30">
        <f>IF('Log_working_2-way'!$D14="","",A15^('Log_working_2-way'!$D14))</f>
        <v>2.0447027247449845</v>
      </c>
      <c r="K15" s="32">
        <f>IF('Log_working_2-way'!$D14="","",B15^('Log_working_2-way'!$D14))</f>
        <v>1.9572101003603855</v>
      </c>
      <c r="L15" s="37">
        <f t="shared" si="9"/>
        <v>0.48963730569948188</v>
      </c>
      <c r="M15" s="37">
        <f t="shared" si="10"/>
        <v>0.51036269430051817</v>
      </c>
      <c r="N15" s="38">
        <v>111</v>
      </c>
      <c r="O15" s="38">
        <f t="shared" si="11"/>
        <v>54.654822335025372</v>
      </c>
      <c r="P15" s="38">
        <f t="shared" si="12"/>
        <v>52.269841269841272</v>
      </c>
      <c r="Q15" s="38">
        <f t="shared" si="13"/>
        <v>58.730158730158742</v>
      </c>
      <c r="R15" s="38">
        <f t="shared" si="14"/>
        <v>56.345177664974614</v>
      </c>
      <c r="S15" s="39">
        <f t="shared" si="15"/>
        <v>-4.0753363951333696</v>
      </c>
      <c r="T15" s="39">
        <f t="shared" si="16"/>
        <v>-4.0753363951333412</v>
      </c>
      <c r="U15" t="s">
        <v>140</v>
      </c>
      <c r="V15" t="s">
        <v>141</v>
      </c>
      <c r="W15" t="s">
        <v>207</v>
      </c>
      <c r="X15" s="48" t="s">
        <v>202</v>
      </c>
      <c r="Y15" s="41"/>
    </row>
    <row r="16" spans="1:25" ht="15" x14ac:dyDescent="0.25">
      <c r="A16">
        <v>2.08</v>
      </c>
      <c r="B16">
        <v>1.79</v>
      </c>
      <c r="C16" s="29">
        <f t="shared" si="0"/>
        <v>3.9428448646325664E-2</v>
      </c>
      <c r="D16" s="30">
        <f>IF(OR($A16="",$B16=""),"",A16*'MPTO_working_2-way'!$G15)</f>
        <v>2.1620111731843576</v>
      </c>
      <c r="E16" s="32">
        <f>IF(OR($A16="",$B16=""),"",B16*'MPTO_working_2-way'!$G15)</f>
        <v>1.8605769230769229</v>
      </c>
      <c r="F16" s="30">
        <f>IF(OR($A16="",$B16=""),"",'MPTO_working_2-way'!D15)</f>
        <v>2.1689385995572641</v>
      </c>
      <c r="G16" s="32">
        <f>IF(OR($A16="",$B16=""),"",'MPTO_working_2-way'!E15)</f>
        <v>1.8554769261437256</v>
      </c>
      <c r="H16" s="30">
        <f>IF(OR($A16="",$B16=""),"",'OddsRatio_working_2-way'!M15)</f>
        <v>2.1692256444309357</v>
      </c>
      <c r="I16" s="30">
        <f>IF(OR($A16="",$B16=""),"",'OddsRatio_working_2-way'!N15)</f>
        <v>1.8552669065744805</v>
      </c>
      <c r="J16" s="30">
        <f>IF('Log_working_2-way'!$D15="","",A16^('Log_working_2-way'!$D15))</f>
        <v>2.1724139714397546</v>
      </c>
      <c r="K16" s="32">
        <f>IF('Log_working_2-way'!$D15="","",B16^('Log_working_2-way'!$D15))</f>
        <v>1.8529410467292624</v>
      </c>
      <c r="L16" s="37">
        <f t="shared" si="9"/>
        <v>0.46253229974160204</v>
      </c>
      <c r="M16" s="37">
        <f t="shared" si="10"/>
        <v>0.53746770025839796</v>
      </c>
      <c r="N16" s="38">
        <v>112</v>
      </c>
      <c r="O16" s="38">
        <f t="shared" si="11"/>
        <v>58.153846153846153</v>
      </c>
      <c r="P16" s="38">
        <f t="shared" si="12"/>
        <v>49.430167597765369</v>
      </c>
      <c r="Q16" s="38">
        <f t="shared" si="13"/>
        <v>62.569832402234631</v>
      </c>
      <c r="R16" s="38">
        <f t="shared" si="14"/>
        <v>53.84615384615384</v>
      </c>
      <c r="S16" s="39">
        <f t="shared" si="15"/>
        <v>-4.415986248388478</v>
      </c>
      <c r="T16" s="39">
        <f t="shared" si="16"/>
        <v>-4.4159862483884709</v>
      </c>
      <c r="U16" t="s">
        <v>142</v>
      </c>
      <c r="V16" t="s">
        <v>143</v>
      </c>
      <c r="W16" t="s">
        <v>207</v>
      </c>
      <c r="X16" s="48" t="s">
        <v>202</v>
      </c>
      <c r="Y16" s="41"/>
    </row>
    <row r="17" spans="1:25" ht="15" x14ac:dyDescent="0.25">
      <c r="A17">
        <v>1.99</v>
      </c>
      <c r="B17">
        <v>1.88</v>
      </c>
      <c r="C17" s="29">
        <f t="shared" si="0"/>
        <v>3.4427456431091574E-2</v>
      </c>
      <c r="D17" s="30">
        <f>IF(OR($A17="",$B17=""),"",A17*'MPTO_working_2-way'!$G16)</f>
        <v>2.0585106382978724</v>
      </c>
      <c r="E17" s="32">
        <f>IF(OR($A17="",$B17=""),"",B17*'MPTO_working_2-way'!$G16)</f>
        <v>1.9447236180904521</v>
      </c>
      <c r="F17" s="30">
        <f>IF(OR($A17="",$B17=""),"",'MPTO_working_2-way'!D16)</f>
        <v>2.0605860321656753</v>
      </c>
      <c r="G17" s="32">
        <f>IF(OR($A17="",$B17=""),"",'MPTO_working_2-way'!E16)</f>
        <v>1.9428749480681344</v>
      </c>
      <c r="H17" s="30">
        <f>IF(OR($A17="",$B17=""),"",'OddsRatio_working_2-way'!M16)</f>
        <v>2.0606601717798219</v>
      </c>
      <c r="I17" s="30">
        <f>IF(OR($A17="",$B17=""),"",'OddsRatio_working_2-way'!N16)</f>
        <v>1.9428090415820634</v>
      </c>
      <c r="J17" s="30">
        <f>IF('Log_working_2-way'!$D16="","",A17^('Log_working_2-way'!$D16))</f>
        <v>2.0616072733158419</v>
      </c>
      <c r="K17" s="32">
        <f>IF('Log_working_2-way'!$D16="","",B17^('Log_working_2-way'!$D16))</f>
        <v>1.9419679246135251</v>
      </c>
      <c r="L17" s="37">
        <f t="shared" si="9"/>
        <v>0.48578811369509045</v>
      </c>
      <c r="M17" s="37">
        <f t="shared" si="10"/>
        <v>0.51421188630490955</v>
      </c>
      <c r="N17" s="38">
        <v>113</v>
      </c>
      <c r="O17" s="38">
        <f t="shared" si="11"/>
        <v>56.21608040201005</v>
      </c>
      <c r="P17" s="38">
        <f t="shared" si="12"/>
        <v>52.89361702127659</v>
      </c>
      <c r="Q17" s="38">
        <f t="shared" si="13"/>
        <v>60.106382978723403</v>
      </c>
      <c r="R17" s="38">
        <f t="shared" si="14"/>
        <v>56.783919597989943</v>
      </c>
      <c r="S17" s="39">
        <f t="shared" si="15"/>
        <v>-3.8903025767133528</v>
      </c>
      <c r="T17" s="39">
        <f t="shared" si="16"/>
        <v>-3.8903025767133528</v>
      </c>
      <c r="U17" t="s">
        <v>144</v>
      </c>
      <c r="V17" t="s">
        <v>145</v>
      </c>
      <c r="W17" t="s">
        <v>207</v>
      </c>
      <c r="X17" s="48" t="s">
        <v>202</v>
      </c>
      <c r="Y17" s="41"/>
    </row>
    <row r="18" spans="1:25" ht="15" x14ac:dyDescent="0.25">
      <c r="A18">
        <v>1.82</v>
      </c>
      <c r="B18">
        <v>2.04</v>
      </c>
      <c r="C18" s="29">
        <f t="shared" si="0"/>
        <v>3.9646627881921859E-2</v>
      </c>
      <c r="D18" s="30">
        <f>IF(OR($A18="",$B18=""),"",A18*'MPTO_working_2-way'!$G17)</f>
        <v>1.8921568627450978</v>
      </c>
      <c r="E18" s="32">
        <f>IF(OR($A18="",$B18=""),"",B18*'MPTO_working_2-way'!$G17)</f>
        <v>2.1208791208791204</v>
      </c>
      <c r="F18" s="30">
        <f>IF(OR($A18="",$B18=""),"",'MPTO_working_2-way'!D17)</f>
        <v>1.8881204231082178</v>
      </c>
      <c r="G18" s="32">
        <f>IF(OR($A18="",$B18=""),"",'MPTO_working_2-way'!E17)</f>
        <v>2.1259734310581764</v>
      </c>
      <c r="H18" s="30">
        <f>IF(OR($A18="",$B18=""),"",'OddsRatio_working_2-way'!M17)</f>
        <v>1.8879535677396304</v>
      </c>
      <c r="I18" s="30">
        <f>IF(OR($A18="",$B18=""),"",'OddsRatio_working_2-way'!N17)</f>
        <v>2.1261850127429458</v>
      </c>
      <c r="J18" s="30">
        <f>IF('Log_working_2-way'!$D17="","",A18^('Log_working_2-way'!$D17))</f>
        <v>1.8861114249769011</v>
      </c>
      <c r="K18" s="32">
        <f>IF('Log_working_2-way'!$D17="","",B18^('Log_working_2-way'!$D17))</f>
        <v>2.1285262460371768</v>
      </c>
      <c r="L18" s="37">
        <f t="shared" si="9"/>
        <v>0.52849740932642497</v>
      </c>
      <c r="M18" s="37">
        <f t="shared" si="10"/>
        <v>0.47150259067357525</v>
      </c>
      <c r="N18" s="38">
        <v>114</v>
      </c>
      <c r="O18" s="38">
        <f t="shared" si="11"/>
        <v>51.362637362637365</v>
      </c>
      <c r="P18" s="38">
        <f t="shared" si="12"/>
        <v>58.117647058823529</v>
      </c>
      <c r="Q18" s="38">
        <f t="shared" si="13"/>
        <v>55.882352941176471</v>
      </c>
      <c r="R18" s="38">
        <f t="shared" si="14"/>
        <v>62.637362637362628</v>
      </c>
      <c r="S18" s="39">
        <f t="shared" si="15"/>
        <v>-4.5197155785391061</v>
      </c>
      <c r="T18" s="39">
        <f t="shared" si="16"/>
        <v>-4.519715578539099</v>
      </c>
      <c r="U18" t="s">
        <v>146</v>
      </c>
      <c r="V18" t="s">
        <v>147</v>
      </c>
      <c r="W18" t="s">
        <v>207</v>
      </c>
      <c r="X18" s="48" t="s">
        <v>202</v>
      </c>
      <c r="Y18" s="41"/>
    </row>
    <row r="19" spans="1:25" ht="15" x14ac:dyDescent="0.25">
      <c r="A19">
        <v>1.98</v>
      </c>
      <c r="B19">
        <v>1.89</v>
      </c>
      <c r="C19" s="29">
        <f t="shared" si="0"/>
        <v>3.4151034151034265E-2</v>
      </c>
      <c r="D19" s="30">
        <f>IF(OR($A19="",$B19=""),"",A19*'MPTO_working_2-way'!$G18)</f>
        <v>2.0476190476190479</v>
      </c>
      <c r="E19" s="32">
        <f>IF(OR($A19="",$B19=""),"",B19*'MPTO_working_2-way'!$G18)</f>
        <v>1.9545454545454546</v>
      </c>
      <c r="F19" s="30">
        <f>IF(OR($A19="",$B19=""),"",'MPTO_working_2-way'!D18)</f>
        <v>2.0492853622474128</v>
      </c>
      <c r="G19" s="32">
        <f>IF(OR($A19="",$B19=""),"",'MPTO_working_2-way'!E18)</f>
        <v>1.9530295913574449</v>
      </c>
      <c r="H19" s="30">
        <f>IF(OR($A19="",$B19=""),"",'OddsRatio_working_2-way'!M18)</f>
        <v>2.0493443645942064</v>
      </c>
      <c r="I19" s="30">
        <f>IF(OR($A19="",$B19=""),"",'OddsRatio_working_2-way'!N18)</f>
        <v>1.9529760045804527</v>
      </c>
      <c r="J19" s="30">
        <f>IF('Log_working_2-way'!$D18="","",A19^('Log_working_2-way'!$D18))</f>
        <v>2.0501043431252364</v>
      </c>
      <c r="K19" s="32">
        <f>IF('Log_working_2-way'!$D18="","",B19^('Log_working_2-way'!$D18))</f>
        <v>1.9522863194945297</v>
      </c>
      <c r="L19" s="37">
        <f t="shared" si="9"/>
        <v>0.48837209302325574</v>
      </c>
      <c r="M19" s="37">
        <f t="shared" si="10"/>
        <v>0.51162790697674421</v>
      </c>
      <c r="N19" s="38">
        <v>115</v>
      </c>
      <c r="O19" s="38">
        <f t="shared" si="11"/>
        <v>56.919191919191917</v>
      </c>
      <c r="P19" s="38">
        <f t="shared" si="12"/>
        <v>54.153439153439159</v>
      </c>
      <c r="Q19" s="38">
        <f t="shared" si="13"/>
        <v>60.846560846560855</v>
      </c>
      <c r="R19" s="38">
        <f t="shared" si="14"/>
        <v>58.080808080808083</v>
      </c>
      <c r="S19" s="39">
        <f t="shared" si="15"/>
        <v>-3.9273689273689385</v>
      </c>
      <c r="T19" s="39">
        <f t="shared" si="16"/>
        <v>-3.9273689273689243</v>
      </c>
      <c r="U19" t="s">
        <v>148</v>
      </c>
      <c r="V19" t="s">
        <v>149</v>
      </c>
      <c r="W19" t="s">
        <v>207</v>
      </c>
      <c r="X19" s="48" t="s">
        <v>202</v>
      </c>
      <c r="Y19" s="41"/>
    </row>
    <row r="20" spans="1:25" ht="15" x14ac:dyDescent="0.25">
      <c r="A20">
        <v>2.06</v>
      </c>
      <c r="B20">
        <v>1.83</v>
      </c>
      <c r="C20" s="29">
        <f t="shared" si="0"/>
        <v>3.1884980635577431E-2</v>
      </c>
      <c r="D20" s="30">
        <f>IF(OR($A20="",$B20=""),"",A20*'MPTO_working_2-way'!$G19)</f>
        <v>2.1256830601092895</v>
      </c>
      <c r="E20" s="32">
        <f>IF(OR($A20="",$B20=""),"",B20*'MPTO_working_2-way'!$G19)</f>
        <v>1.8883495145631068</v>
      </c>
      <c r="F20" s="30">
        <f>IF(OR($A20="",$B20=""),"",'MPTO_working_2-way'!D19)</f>
        <v>2.1299508446804905</v>
      </c>
      <c r="G20" s="32">
        <f>IF(OR($A20="",$B20=""),"",'MPTO_working_2-way'!E19)</f>
        <v>1.8849942497124856</v>
      </c>
      <c r="H20" s="30">
        <f>IF(OR($A20="",$B20=""),"",'OddsRatio_working_2-way'!M19)</f>
        <v>2.1300922235529893</v>
      </c>
      <c r="I20" s="30">
        <f>IF(OR($A20="",$B20=""),"",'OddsRatio_working_2-way'!N19)</f>
        <v>1.8848835335367746</v>
      </c>
      <c r="J20" s="30">
        <f>IF('Log_working_2-way'!$D19="","",A20^('Log_working_2-way'!$D19))</f>
        <v>2.1320394516231058</v>
      </c>
      <c r="K20" s="32">
        <f>IF('Log_working_2-way'!$D19="","",B20^('Log_working_2-way'!$D19))</f>
        <v>1.8833614398916756</v>
      </c>
      <c r="L20" s="37">
        <f t="shared" si="9"/>
        <v>0.47043701799485865</v>
      </c>
      <c r="M20" s="37">
        <f t="shared" si="10"/>
        <v>0.5295629820051414</v>
      </c>
      <c r="N20" s="38">
        <v>116</v>
      </c>
      <c r="O20" s="38">
        <f t="shared" si="11"/>
        <v>59.689320388349522</v>
      </c>
      <c r="P20" s="38">
        <f t="shared" si="12"/>
        <v>52.612021857923494</v>
      </c>
      <c r="Q20" s="38">
        <f t="shared" si="13"/>
        <v>63.387978142076499</v>
      </c>
      <c r="R20" s="38">
        <f t="shared" si="14"/>
        <v>56.310679611650485</v>
      </c>
      <c r="S20" s="39">
        <f t="shared" si="15"/>
        <v>-3.6986577537269767</v>
      </c>
      <c r="T20" s="39">
        <f t="shared" si="16"/>
        <v>-3.6986577537269909</v>
      </c>
      <c r="U20" t="s">
        <v>150</v>
      </c>
      <c r="V20" t="s">
        <v>151</v>
      </c>
      <c r="W20" t="s">
        <v>207</v>
      </c>
      <c r="X20" s="48" t="s">
        <v>202</v>
      </c>
      <c r="Y20" s="41"/>
    </row>
    <row r="21" spans="1:25" ht="15" x14ac:dyDescent="0.25">
      <c r="A21">
        <v>2.16</v>
      </c>
      <c r="B21">
        <v>1.74</v>
      </c>
      <c r="C21" s="29">
        <f t="shared" si="0"/>
        <v>3.7675606641123682E-2</v>
      </c>
      <c r="D21" s="30">
        <f>IF(OR($A21="",$B21=""),"",A21*'MPTO_working_2-way'!$G20)</f>
        <v>2.2413793103448274</v>
      </c>
      <c r="E21" s="32">
        <f>IF(OR($A21="",$B21=""),"",B21*'MPTO_working_2-way'!$G20)</f>
        <v>1.8055555555555551</v>
      </c>
      <c r="F21" s="30">
        <f>IF(OR($A21="",$B21=""),"",'MPTO_working_2-way'!D20)</f>
        <v>2.2516175413371671</v>
      </c>
      <c r="G21" s="32">
        <f>IF(OR($A21="",$B21=""),"",'MPTO_working_2-way'!E20)</f>
        <v>1.7989661114302122</v>
      </c>
      <c r="H21" s="30">
        <f>IF(OR($A21="",$B21=""),"",'OddsRatio_working_2-way'!M20)</f>
        <v>2.2520253861514017</v>
      </c>
      <c r="I21" s="30">
        <f>IF(OR($A21="",$B21=""),"",'OddsRatio_working_2-way'!N20)</f>
        <v>1.7987058497862392</v>
      </c>
      <c r="J21" s="30">
        <f>IF('Log_working_2-way'!$D20="","",A21^('Log_working_2-way'!$D20))</f>
        <v>2.2567451068476951</v>
      </c>
      <c r="K21" s="32">
        <f>IF('Log_working_2-way'!$D20="","",B21^('Log_working_2-way'!$D20))</f>
        <v>1.7957063007853538</v>
      </c>
      <c r="L21" s="37">
        <f t="shared" si="9"/>
        <v>0.44615384615384618</v>
      </c>
      <c r="M21" s="37">
        <f t="shared" si="10"/>
        <v>0.55384615384615399</v>
      </c>
      <c r="N21" s="38">
        <v>117</v>
      </c>
      <c r="O21" s="38">
        <f t="shared" si="11"/>
        <v>62.833333333333336</v>
      </c>
      <c r="P21" s="38">
        <f t="shared" si="12"/>
        <v>49.758620689655174</v>
      </c>
      <c r="Q21" s="38">
        <f t="shared" si="13"/>
        <v>67.241379310344826</v>
      </c>
      <c r="R21" s="38">
        <f t="shared" si="14"/>
        <v>54.166666666666657</v>
      </c>
      <c r="S21" s="39">
        <f t="shared" si="15"/>
        <v>-4.4080459770114899</v>
      </c>
      <c r="T21" s="39">
        <f t="shared" si="16"/>
        <v>-4.4080459770114828</v>
      </c>
      <c r="U21" t="s">
        <v>152</v>
      </c>
      <c r="V21" t="s">
        <v>153</v>
      </c>
      <c r="W21" t="s">
        <v>207</v>
      </c>
      <c r="X21" s="48" t="s">
        <v>202</v>
      </c>
      <c r="Y21" s="41"/>
    </row>
    <row r="22" spans="1:25" ht="15" x14ac:dyDescent="0.25">
      <c r="A22">
        <v>1.94</v>
      </c>
      <c r="B22">
        <v>1.93</v>
      </c>
      <c r="C22" s="29">
        <f t="shared" si="0"/>
        <v>3.3598632551679941E-2</v>
      </c>
      <c r="D22" s="30">
        <f>IF(OR($A22="",$B22=""),"",A22*'MPTO_working_2-way'!$G21)</f>
        <v>2.0051813471502591</v>
      </c>
      <c r="E22" s="32">
        <f>IF(OR($A22="",$B22=""),"",B22*'MPTO_working_2-way'!$G21)</f>
        <v>1.9948453608247423</v>
      </c>
      <c r="F22" s="30">
        <f>IF(OR($A22="",$B22=""),"",'MPTO_working_2-way'!D21)</f>
        <v>2.0053558995233249</v>
      </c>
      <c r="G22" s="32">
        <f>IF(OR($A22="",$B22=""),"",'MPTO_working_2-way'!E21)</f>
        <v>1.9946726333173512</v>
      </c>
      <c r="H22" s="30">
        <f>IF(OR($A22="",$B22=""),"",'OddsRatio_working_2-way'!M21)</f>
        <v>2.0053619687316817</v>
      </c>
      <c r="I22" s="30">
        <f>IF(OR($A22="",$B22=""),"",'OddsRatio_working_2-way'!N21)</f>
        <v>1.9946666286387909</v>
      </c>
      <c r="J22" s="30">
        <f>IF('Log_working_2-way'!$D21="","",A22^('Log_working_2-way'!$D21))</f>
        <v>2.0054414461156225</v>
      </c>
      <c r="K22" s="32">
        <f>IF('Log_working_2-way'!$D21="","",B22^('Log_working_2-way'!$D21))</f>
        <v>1.9945880029745278</v>
      </c>
      <c r="L22" s="37">
        <f t="shared" si="9"/>
        <v>0.49870801033591733</v>
      </c>
      <c r="M22" s="37">
        <f t="shared" si="10"/>
        <v>0.50129198966408273</v>
      </c>
      <c r="N22" s="38">
        <v>118</v>
      </c>
      <c r="O22" s="38">
        <f t="shared" si="11"/>
        <v>57.175257731958766</v>
      </c>
      <c r="P22" s="38">
        <f t="shared" si="12"/>
        <v>56.860103626943001</v>
      </c>
      <c r="Q22" s="38">
        <f t="shared" si="13"/>
        <v>61.139896373056999</v>
      </c>
      <c r="R22" s="38">
        <f t="shared" si="14"/>
        <v>60.824742268041241</v>
      </c>
      <c r="S22" s="39">
        <f t="shared" si="15"/>
        <v>-3.9646386410982331</v>
      </c>
      <c r="T22" s="39">
        <f t="shared" si="16"/>
        <v>-3.9646386410982402</v>
      </c>
      <c r="U22" t="s">
        <v>154</v>
      </c>
      <c r="V22" t="s">
        <v>155</v>
      </c>
      <c r="W22" t="s">
        <v>207</v>
      </c>
      <c r="X22" s="48" t="s">
        <v>202</v>
      </c>
      <c r="Y22" s="41"/>
    </row>
    <row r="23" spans="1:25" ht="15" x14ac:dyDescent="0.25">
      <c r="A23">
        <v>2.1</v>
      </c>
      <c r="B23">
        <v>1.78</v>
      </c>
      <c r="C23" s="29">
        <f t="shared" si="0"/>
        <v>3.7988228999465079E-2</v>
      </c>
      <c r="D23" s="30">
        <f>IF(OR($A23="",$B23=""),"",A23*'MPTO_working_2-way'!$G22)</f>
        <v>2.1797752808988768</v>
      </c>
      <c r="E23" s="32">
        <f>IF(OR($A23="",$B23=""),"",B23*'MPTO_working_2-way'!$G22)</f>
        <v>1.8476190476190479</v>
      </c>
      <c r="F23" s="30">
        <f>IF(OR($A23="",$B23=""),"",'MPTO_working_2-way'!D22)</f>
        <v>2.1872440023405506</v>
      </c>
      <c r="G23" s="32">
        <f>IF(OR($A23="",$B23=""),"",'MPTO_working_2-way'!E22)</f>
        <v>1.8422868408082802</v>
      </c>
      <c r="H23" s="30">
        <f>IF(OR($A23="",$B23=""),"",'OddsRatio_working_2-way'!M22)</f>
        <v>2.1875421719907089</v>
      </c>
      <c r="I23" s="30">
        <f>IF(OR($A23="",$B23=""),"",'OddsRatio_working_2-way'!N22)</f>
        <v>1.8420753583206844</v>
      </c>
      <c r="J23" s="30">
        <f>IF('Log_working_2-way'!$D22="","",A23^('Log_working_2-way'!$D22))</f>
        <v>2.1909772182449698</v>
      </c>
      <c r="K23" s="32">
        <f>IF('Log_working_2-way'!$D22="","",B23^('Log_working_2-way'!$D22))</f>
        <v>1.8396466235294411</v>
      </c>
      <c r="L23" s="37">
        <f t="shared" si="9"/>
        <v>0.45876288659793807</v>
      </c>
      <c r="M23" s="37">
        <f t="shared" si="10"/>
        <v>0.54123711340206171</v>
      </c>
      <c r="N23" s="38">
        <v>119</v>
      </c>
      <c r="O23" s="38">
        <f t="shared" si="11"/>
        <v>62.333333333333336</v>
      </c>
      <c r="P23" s="38">
        <f t="shared" si="12"/>
        <v>52.146067415730336</v>
      </c>
      <c r="Q23" s="38">
        <f t="shared" si="13"/>
        <v>66.853932584269671</v>
      </c>
      <c r="R23" s="38">
        <f t="shared" si="14"/>
        <v>56.666666666666664</v>
      </c>
      <c r="S23" s="39">
        <f t="shared" si="15"/>
        <v>-4.5205992509363355</v>
      </c>
      <c r="T23" s="39">
        <f t="shared" si="16"/>
        <v>-4.5205992509363284</v>
      </c>
      <c r="U23" t="s">
        <v>156</v>
      </c>
      <c r="V23" t="s">
        <v>157</v>
      </c>
      <c r="W23" t="s">
        <v>207</v>
      </c>
      <c r="X23" s="48" t="s">
        <v>202</v>
      </c>
      <c r="Y23" s="41"/>
    </row>
    <row r="24" spans="1:25" ht="15" x14ac:dyDescent="0.25">
      <c r="A24">
        <v>2.11</v>
      </c>
      <c r="B24">
        <v>1.77</v>
      </c>
      <c r="C24" s="29">
        <f t="shared" si="0"/>
        <v>3.8905400701529036E-2</v>
      </c>
      <c r="D24" s="30">
        <f>IF(OR($A24="",$B24=""),"",A24*'MPTO_working_2-way'!$G23)</f>
        <v>2.1920903954802262</v>
      </c>
      <c r="E24" s="32">
        <f>IF(OR($A24="",$B24=""),"",B24*'MPTO_working_2-way'!$G23)</f>
        <v>1.8388625592417065</v>
      </c>
      <c r="F24" s="30">
        <f>IF(OR($A24="",$B24=""),"",'MPTO_working_2-way'!D23)</f>
        <v>2.2003122514507911</v>
      </c>
      <c r="G24" s="32">
        <f>IF(OR($A24="",$B24=""),"",'MPTO_working_2-way'!E23)</f>
        <v>1.8331165484575556</v>
      </c>
      <c r="H24" s="30">
        <f>IF(OR($A24="",$B24=""),"",'OddsRatio_working_2-way'!M23)</f>
        <v>2.2006491750542465</v>
      </c>
      <c r="I24" s="30">
        <f>IF(OR($A24="",$B24=""),"",'OddsRatio_working_2-way'!N23)</f>
        <v>1.8328827610736662</v>
      </c>
      <c r="J24" s="30">
        <f>IF('Log_working_2-way'!$D23="","",A24^('Log_working_2-way'!$D23))</f>
        <v>2.2044360761738599</v>
      </c>
      <c r="K24" s="32">
        <f>IF('Log_working_2-way'!$D23="","",B24^('Log_working_2-way'!$D23))</f>
        <v>1.8302640711133078</v>
      </c>
      <c r="L24" s="37">
        <f t="shared" si="9"/>
        <v>0.45618556701030921</v>
      </c>
      <c r="M24" s="37">
        <f t="shared" si="10"/>
        <v>0.54381443298969068</v>
      </c>
      <c r="N24" s="38">
        <v>120</v>
      </c>
      <c r="O24" s="38">
        <f t="shared" si="11"/>
        <v>63.127962085308056</v>
      </c>
      <c r="P24" s="38">
        <f t="shared" si="12"/>
        <v>52.203389830508478</v>
      </c>
      <c r="Q24" s="38">
        <f t="shared" si="13"/>
        <v>67.79661016949153</v>
      </c>
      <c r="R24" s="38">
        <f t="shared" si="14"/>
        <v>56.872037914691944</v>
      </c>
      <c r="S24" s="39">
        <f t="shared" si="15"/>
        <v>-4.6686480841834737</v>
      </c>
      <c r="T24" s="39">
        <f t="shared" si="16"/>
        <v>-4.6686480841834666</v>
      </c>
      <c r="U24" t="s">
        <v>158</v>
      </c>
      <c r="V24" t="s">
        <v>159</v>
      </c>
      <c r="W24" t="s">
        <v>205</v>
      </c>
      <c r="X24" s="48" t="s">
        <v>202</v>
      </c>
      <c r="Y24" s="41"/>
    </row>
    <row r="25" spans="1:25" ht="15" x14ac:dyDescent="0.25">
      <c r="A25">
        <v>2.31</v>
      </c>
      <c r="B25">
        <v>1.65</v>
      </c>
      <c r="C25" s="29">
        <f t="shared" si="0"/>
        <v>3.8961038961038863E-2</v>
      </c>
      <c r="D25" s="30">
        <f>IF(OR($A25="",$B25=""),"",A25*'MPTO_working_2-way'!$G24)</f>
        <v>2.4</v>
      </c>
      <c r="E25" s="32">
        <f>IF(OR($A25="",$B25=""),"",B25*'MPTO_working_2-way'!$G24)</f>
        <v>1.714285714285714</v>
      </c>
      <c r="F25" s="30">
        <f>IF(OR($A25="",$B25=""),"",'MPTO_working_2-way'!D24)</f>
        <v>2.418848167539267</v>
      </c>
      <c r="G25" s="32">
        <f>IF(OR($A25="",$B25=""),"",'MPTO_working_2-way'!E24)</f>
        <v>1.7047970479704795</v>
      </c>
      <c r="H25" s="30">
        <f>IF(OR($A25="",$B25=""),"",'OddsRatio_working_2-way'!M24)</f>
        <v>2.4196424251848119</v>
      </c>
      <c r="I25" s="30">
        <f>IF(OR($A25="",$B25=""),"",'OddsRatio_working_2-way'!N24)</f>
        <v>1.7044027300535323</v>
      </c>
      <c r="J25" s="30">
        <f>IF('Log_working_2-way'!$D24="","",A25^('Log_working_2-way'!$D24))</f>
        <v>2.4284098319246836</v>
      </c>
      <c r="K25" s="32">
        <f>IF('Log_working_2-way'!$D24="","",B25^('Log_working_2-way'!$D24))</f>
        <v>1.7000791913146875</v>
      </c>
      <c r="L25" s="37">
        <f t="shared" si="9"/>
        <v>0.41666666666666669</v>
      </c>
      <c r="M25" s="37">
        <f t="shared" si="10"/>
        <v>0.58333333333333348</v>
      </c>
      <c r="N25" s="38">
        <v>121</v>
      </c>
      <c r="O25" s="38">
        <f t="shared" si="11"/>
        <v>68.61904761904762</v>
      </c>
      <c r="P25" s="38">
        <f t="shared" si="12"/>
        <v>47.666666666666657</v>
      </c>
      <c r="Q25" s="38">
        <f t="shared" si="13"/>
        <v>73.333333333333329</v>
      </c>
      <c r="R25" s="38">
        <f t="shared" si="14"/>
        <v>52.38095238095238</v>
      </c>
      <c r="S25" s="39">
        <f t="shared" si="15"/>
        <v>-4.7142857142857082</v>
      </c>
      <c r="T25" s="39">
        <f t="shared" si="16"/>
        <v>-4.7142857142857224</v>
      </c>
      <c r="U25" t="s">
        <v>160</v>
      </c>
      <c r="V25" t="s">
        <v>161</v>
      </c>
      <c r="W25" t="s">
        <v>205</v>
      </c>
      <c r="X25" s="48" t="s">
        <v>202</v>
      </c>
      <c r="Y25" s="41"/>
    </row>
    <row r="26" spans="1:25" ht="15" x14ac:dyDescent="0.25">
      <c r="A26">
        <v>2.17</v>
      </c>
      <c r="B26">
        <v>1.73</v>
      </c>
      <c r="C26" s="29">
        <f t="shared" si="0"/>
        <v>3.8864175168482618E-2</v>
      </c>
      <c r="D26" s="30">
        <f>IF(OR($A26="",$B26=""),"",A26*'MPTO_working_2-way'!$G25)</f>
        <v>2.254335260115607</v>
      </c>
      <c r="E26" s="32">
        <f>IF(OR($A26="",$B26=""),"",B26*'MPTO_working_2-way'!$G25)</f>
        <v>1.7972350230414749</v>
      </c>
      <c r="F26" s="30">
        <f>IF(OR($A26="",$B26=""),"",'MPTO_working_2-way'!D25)</f>
        <v>2.2655321203343295</v>
      </c>
      <c r="G26" s="32">
        <f>IF(OR($A26="",$B26=""),"",'MPTO_working_2-way'!E25)</f>
        <v>1.7901814453637255</v>
      </c>
      <c r="H26" s="30">
        <f>IF(OR($A26="",$B26=""),"",'OddsRatio_working_2-way'!M25)</f>
        <v>2.2659935726643319</v>
      </c>
      <c r="I26" s="30">
        <f>IF(OR($A26="",$B26=""),"",'OddsRatio_working_2-way'!N25)</f>
        <v>1.789893425679455</v>
      </c>
      <c r="J26" s="30">
        <f>IF('Log_working_2-way'!$D25="","",A26^('Log_working_2-way'!$D25))</f>
        <v>2.2711647318744981</v>
      </c>
      <c r="K26" s="32">
        <f>IF('Log_working_2-way'!$D25="","",B26^('Log_working_2-way'!$D25))</f>
        <v>1.7866801012683895</v>
      </c>
      <c r="L26" s="37">
        <f t="shared" si="9"/>
        <v>0.44358974358974357</v>
      </c>
      <c r="M26" s="37">
        <f t="shared" si="10"/>
        <v>0.55641025641025632</v>
      </c>
      <c r="N26" s="38">
        <v>122</v>
      </c>
      <c r="O26" s="38">
        <f t="shared" si="11"/>
        <v>65.778801843317979</v>
      </c>
      <c r="P26" s="38">
        <f t="shared" si="12"/>
        <v>51.479768786127174</v>
      </c>
      <c r="Q26" s="38">
        <f t="shared" si="13"/>
        <v>70.520231213872833</v>
      </c>
      <c r="R26" s="38">
        <f t="shared" si="14"/>
        <v>56.221198156682028</v>
      </c>
      <c r="S26" s="39">
        <f t="shared" si="15"/>
        <v>-4.7414293705548545</v>
      </c>
      <c r="T26" s="39">
        <f t="shared" si="16"/>
        <v>-4.7414293705548545</v>
      </c>
      <c r="U26" t="s">
        <v>162</v>
      </c>
      <c r="V26" t="s">
        <v>163</v>
      </c>
      <c r="W26" t="s">
        <v>205</v>
      </c>
      <c r="X26" s="48" t="s">
        <v>202</v>
      </c>
      <c r="Y26" s="41"/>
    </row>
    <row r="27" spans="1:25" ht="15" x14ac:dyDescent="0.25">
      <c r="A27">
        <v>2.2599999999999998</v>
      </c>
      <c r="B27">
        <v>1.68</v>
      </c>
      <c r="C27" s="29">
        <f t="shared" si="0"/>
        <v>3.7715971344289834E-2</v>
      </c>
      <c r="D27" s="30">
        <f>IF(OR($A27="",$B27=""),"",A27*'MPTO_working_2-way'!$G26)</f>
        <v>2.3452380952380949</v>
      </c>
      <c r="E27" s="32">
        <f>IF(OR($A27="",$B27=""),"",B27*'MPTO_working_2-way'!$G26)</f>
        <v>1.7433628318584069</v>
      </c>
      <c r="F27" s="30">
        <f>IF(OR($A27="",$B27=""),"",'MPTO_working_2-way'!D26)</f>
        <v>2.3606068142253167</v>
      </c>
      <c r="G27" s="32">
        <f>IF(OR($A27="",$B27=""),"",'MPTO_working_2-way'!E26)</f>
        <v>1.7349661853408882</v>
      </c>
      <c r="H27" s="30">
        <f>IF(OR($A27="",$B27=""),"",'OddsRatio_working_2-way'!M26)</f>
        <v>2.3612278194595446</v>
      </c>
      <c r="I27" s="30">
        <f>IF(OR($A27="",$B27=""),"",'OddsRatio_working_2-way'!N26)</f>
        <v>1.7346308866924531</v>
      </c>
      <c r="J27" s="30">
        <f>IF('Log_working_2-way'!$D26="","",A27^('Log_working_2-way'!$D26))</f>
        <v>2.3683470446740844</v>
      </c>
      <c r="K27" s="32">
        <f>IF('Log_working_2-way'!$D26="","",B27^('Log_working_2-way'!$D26))</f>
        <v>1.7308087549076629</v>
      </c>
      <c r="L27" s="37">
        <f t="shared" si="9"/>
        <v>0.42639593908629447</v>
      </c>
      <c r="M27" s="37">
        <f t="shared" si="10"/>
        <v>0.57360406091370564</v>
      </c>
      <c r="N27" s="38">
        <v>123</v>
      </c>
      <c r="O27" s="38">
        <f t="shared" si="11"/>
        <v>68.575221238938042</v>
      </c>
      <c r="P27" s="38">
        <f t="shared" si="12"/>
        <v>49.785714285714278</v>
      </c>
      <c r="Q27" s="38">
        <f t="shared" si="13"/>
        <v>73.214285714285708</v>
      </c>
      <c r="R27" s="38">
        <f t="shared" si="14"/>
        <v>54.424778761061951</v>
      </c>
      <c r="S27" s="39">
        <f t="shared" si="15"/>
        <v>-4.6390644753476664</v>
      </c>
      <c r="T27" s="39">
        <f t="shared" si="16"/>
        <v>-4.6390644753476735</v>
      </c>
      <c r="U27" t="s">
        <v>164</v>
      </c>
      <c r="V27" t="s">
        <v>165</v>
      </c>
      <c r="W27" t="s">
        <v>205</v>
      </c>
      <c r="X27" s="48" t="s">
        <v>202</v>
      </c>
      <c r="Y27" s="41"/>
    </row>
    <row r="28" spans="1:25" ht="15" x14ac:dyDescent="0.25">
      <c r="A28">
        <v>2.08</v>
      </c>
      <c r="B28">
        <v>1.79</v>
      </c>
      <c r="C28" s="29">
        <f t="shared" si="0"/>
        <v>3.9428448646325664E-2</v>
      </c>
      <c r="D28" s="30">
        <f>IF(OR($A28="",$B28=""),"",A28*'MPTO_working_2-way'!$G27)</f>
        <v>2.1620111731843576</v>
      </c>
      <c r="E28" s="32">
        <f>IF(OR($A28="",$B28=""),"",B28*'MPTO_working_2-way'!$G27)</f>
        <v>1.8605769230769229</v>
      </c>
      <c r="F28" s="30">
        <f>IF(OR($A28="",$B28=""),"",'MPTO_working_2-way'!D27)</f>
        <v>2.1689385995572641</v>
      </c>
      <c r="G28" s="32">
        <f>IF(OR($A28="",$B28=""),"",'MPTO_working_2-way'!E27)</f>
        <v>1.8554769261437256</v>
      </c>
      <c r="H28" s="30">
        <f>IF(OR($A28="",$B28=""),"",'OddsRatio_working_2-way'!M27)</f>
        <v>2.1692256444309357</v>
      </c>
      <c r="I28" s="30">
        <f>IF(OR($A28="",$B28=""),"",'OddsRatio_working_2-way'!N27)</f>
        <v>1.8552669065744805</v>
      </c>
      <c r="J28" s="30">
        <f>IF('Log_working_2-way'!$D27="","",A28^('Log_working_2-way'!$D27))</f>
        <v>2.1724139714397546</v>
      </c>
      <c r="K28" s="32">
        <f>IF('Log_working_2-way'!$D27="","",B28^('Log_working_2-way'!$D27))</f>
        <v>1.8529410467292624</v>
      </c>
      <c r="L28" s="37">
        <f t="shared" si="9"/>
        <v>0.46253229974160204</v>
      </c>
      <c r="M28" s="37">
        <f t="shared" si="10"/>
        <v>0.53746770025839796</v>
      </c>
      <c r="N28" s="38">
        <v>124</v>
      </c>
      <c r="O28" s="38">
        <f t="shared" si="11"/>
        <v>64.384615384615387</v>
      </c>
      <c r="P28" s="38">
        <f t="shared" si="12"/>
        <v>54.726256983240226</v>
      </c>
      <c r="Q28" s="38">
        <f t="shared" si="13"/>
        <v>69.273743016759767</v>
      </c>
      <c r="R28" s="38">
        <f t="shared" si="14"/>
        <v>59.615384615384613</v>
      </c>
      <c r="S28" s="39">
        <f t="shared" si="15"/>
        <v>-4.8891276321443797</v>
      </c>
      <c r="T28" s="39">
        <f t="shared" si="16"/>
        <v>-4.8891276321443868</v>
      </c>
      <c r="U28" t="s">
        <v>166</v>
      </c>
      <c r="V28" t="s">
        <v>167</v>
      </c>
      <c r="W28" t="s">
        <v>205</v>
      </c>
      <c r="X28" s="48" t="s">
        <v>202</v>
      </c>
      <c r="Y28" s="41"/>
    </row>
    <row r="29" spans="1:25" ht="15" x14ac:dyDescent="0.25">
      <c r="A29">
        <v>2.17</v>
      </c>
      <c r="B29">
        <v>1.73</v>
      </c>
      <c r="C29" s="29">
        <f t="shared" si="0"/>
        <v>3.8864175168482618E-2</v>
      </c>
      <c r="D29" s="30">
        <f>IF(OR($A29="",$B29=""),"",A29*'MPTO_working_2-way'!$G28)</f>
        <v>2.254335260115607</v>
      </c>
      <c r="E29" s="32">
        <f>IF(OR($A29="",$B29=""),"",B29*'MPTO_working_2-way'!$G28)</f>
        <v>1.7972350230414749</v>
      </c>
      <c r="F29" s="30">
        <f>IF(OR($A29="",$B29=""),"",'MPTO_working_2-way'!D28)</f>
        <v>2.2655321203343295</v>
      </c>
      <c r="G29" s="32">
        <f>IF(OR($A29="",$B29=""),"",'MPTO_working_2-way'!E28)</f>
        <v>1.7901814453637255</v>
      </c>
      <c r="H29" s="30">
        <f>IF(OR($A29="",$B29=""),"",'OddsRatio_working_2-way'!M28)</f>
        <v>2.2659935726643319</v>
      </c>
      <c r="I29" s="30">
        <f>IF(OR($A29="",$B29=""),"",'OddsRatio_working_2-way'!N28)</f>
        <v>1.789893425679455</v>
      </c>
      <c r="J29" s="30">
        <f>IF('Log_working_2-way'!$D28="","",A29^('Log_working_2-way'!$D28))</f>
        <v>2.2711647318744981</v>
      </c>
      <c r="K29" s="32">
        <f>IF('Log_working_2-way'!$D28="","",B29^('Log_working_2-way'!$D28))</f>
        <v>1.7866801012683895</v>
      </c>
      <c r="L29" s="37">
        <f t="shared" si="9"/>
        <v>0.44358974358974357</v>
      </c>
      <c r="M29" s="37">
        <f t="shared" si="10"/>
        <v>0.55641025641025632</v>
      </c>
      <c r="N29" s="38">
        <v>125</v>
      </c>
      <c r="O29" s="38">
        <f t="shared" si="11"/>
        <v>67.396313364055302</v>
      </c>
      <c r="P29" s="38">
        <f t="shared" si="12"/>
        <v>52.745664739884397</v>
      </c>
      <c r="Q29" s="38">
        <f t="shared" si="13"/>
        <v>72.25433526011561</v>
      </c>
      <c r="R29" s="38">
        <f t="shared" si="14"/>
        <v>57.603686635944698</v>
      </c>
      <c r="S29" s="39">
        <f t="shared" si="15"/>
        <v>-4.8580218960603077</v>
      </c>
      <c r="T29" s="39">
        <f t="shared" si="16"/>
        <v>-4.8580218960603005</v>
      </c>
      <c r="U29" t="s">
        <v>168</v>
      </c>
      <c r="V29" t="s">
        <v>169</v>
      </c>
      <c r="W29" t="s">
        <v>205</v>
      </c>
      <c r="X29" s="48" t="s">
        <v>202</v>
      </c>
      <c r="Y29" s="41"/>
    </row>
    <row r="30" spans="1:25" s="35" customFormat="1" ht="15" x14ac:dyDescent="0.25">
      <c r="A30">
        <v>1.99</v>
      </c>
      <c r="B30">
        <v>1.88</v>
      </c>
      <c r="C30" s="29">
        <f t="shared" si="0"/>
        <v>3.4427456431091574E-2</v>
      </c>
      <c r="D30" s="30">
        <f>IF(OR($A30="",$B30=""),"",A30*'MPTO_working_2-way'!$G29)</f>
        <v>2.0585106382978724</v>
      </c>
      <c r="E30" s="32">
        <f>IF(OR($A30="",$B30=""),"",B30*'MPTO_working_2-way'!$G29)</f>
        <v>1.9447236180904521</v>
      </c>
      <c r="F30" s="30">
        <f>IF(OR($A30="",$B30=""),"",'MPTO_working_2-way'!D29)</f>
        <v>2.0605860321656753</v>
      </c>
      <c r="G30" s="32">
        <f>IF(OR($A30="",$B30=""),"",'MPTO_working_2-way'!E29)</f>
        <v>1.9428749480681344</v>
      </c>
      <c r="H30" s="30">
        <f>IF(OR($A30="",$B30=""),"",'OddsRatio_working_2-way'!M29)</f>
        <v>2.0606601717798219</v>
      </c>
      <c r="I30" s="30">
        <f>IF(OR($A30="",$B30=""),"",'OddsRatio_working_2-way'!N29)</f>
        <v>1.9428090415820634</v>
      </c>
      <c r="J30" s="30">
        <f>IF('Log_working_2-way'!$D29="","",A30^('Log_working_2-way'!$D29))</f>
        <v>2.0616072733158419</v>
      </c>
      <c r="K30" s="32">
        <f>IF('Log_working_2-way'!$D29="","",B30^('Log_working_2-way'!$D29))</f>
        <v>1.9419679246135251</v>
      </c>
      <c r="L30" s="37">
        <f t="shared" si="9"/>
        <v>0.48578811369509045</v>
      </c>
      <c r="M30" s="37">
        <f t="shared" si="10"/>
        <v>0.51421188630490955</v>
      </c>
      <c r="N30" s="38">
        <v>126</v>
      </c>
      <c r="O30" s="38">
        <f t="shared" si="11"/>
        <v>62.683417085427138</v>
      </c>
      <c r="P30" s="38">
        <f t="shared" si="12"/>
        <v>58.978723404255312</v>
      </c>
      <c r="Q30" s="38">
        <f t="shared" si="13"/>
        <v>67.021276595744681</v>
      </c>
      <c r="R30" s="38">
        <f t="shared" si="14"/>
        <v>63.316582914572862</v>
      </c>
      <c r="S30" s="39">
        <f t="shared" si="15"/>
        <v>-4.3378595103175428</v>
      </c>
      <c r="T30" s="39">
        <f t="shared" si="16"/>
        <v>-4.3378595103175499</v>
      </c>
      <c r="U30" t="s">
        <v>170</v>
      </c>
      <c r="V30" t="s">
        <v>171</v>
      </c>
      <c r="W30" t="s">
        <v>205</v>
      </c>
      <c r="X30" s="48" t="s">
        <v>202</v>
      </c>
      <c r="Y30" s="41"/>
    </row>
    <row r="31" spans="1:25" ht="15" x14ac:dyDescent="0.25">
      <c r="A31">
        <v>2.27</v>
      </c>
      <c r="B31">
        <v>1.65</v>
      </c>
      <c r="C31" s="29">
        <f t="shared" si="0"/>
        <v>4.658924042183954E-2</v>
      </c>
      <c r="D31" s="30">
        <f>IF(OR($A31="",$B31=""),"",A31*'MPTO_working_2-way'!$G30)</f>
        <v>2.375757575757576</v>
      </c>
      <c r="E31" s="32">
        <f>IF(OR($A31="",$B31=""),"",B31*'MPTO_working_2-way'!$G30)</f>
        <v>1.7268722466960351</v>
      </c>
      <c r="F31" s="30">
        <f>IF(OR($A31="",$B31=""),"",'MPTO_working_2-way'!D30)</f>
        <v>2.3967365221564547</v>
      </c>
      <c r="G31" s="32">
        <f>IF(OR($A31="",$B31=""),"",'MPTO_working_2-way'!E30)</f>
        <v>1.7159546443706333</v>
      </c>
      <c r="H31" s="30">
        <f>IF(OR($A31="",$B31=""),"",'OddsRatio_working_2-way'!M30)</f>
        <v>2.3978004699692139</v>
      </c>
      <c r="I31" s="30">
        <f>IF(OR($A31="",$B31=""),"",'OddsRatio_working_2-way'!N30)</f>
        <v>1.715409689354322</v>
      </c>
      <c r="J31" s="30">
        <f>IF('Log_working_2-way'!$D30="","",A31^('Log_working_2-way'!$D30))</f>
        <v>2.4076349836585891</v>
      </c>
      <c r="K31" s="32">
        <f>IF('Log_working_2-way'!$D30="","",B31^('Log_working_2-way'!$D30))</f>
        <v>1.71041144302911</v>
      </c>
      <c r="L31" s="37">
        <f t="shared" si="9"/>
        <v>0.42091836734693872</v>
      </c>
      <c r="M31" s="37">
        <f t="shared" si="10"/>
        <v>0.57908163265306123</v>
      </c>
      <c r="N31" s="38">
        <v>127</v>
      </c>
      <c r="O31" s="38">
        <f t="shared" si="11"/>
        <v>71.05286343612336</v>
      </c>
      <c r="P31" s="38">
        <f t="shared" si="12"/>
        <v>50.030303030303024</v>
      </c>
      <c r="Q31" s="38">
        <f t="shared" si="13"/>
        <v>76.969696969696969</v>
      </c>
      <c r="R31" s="38">
        <f t="shared" si="14"/>
        <v>55.947136563876647</v>
      </c>
      <c r="S31" s="39">
        <f t="shared" si="15"/>
        <v>-5.9168335335736089</v>
      </c>
      <c r="T31" s="39">
        <f t="shared" si="16"/>
        <v>-5.9168335335736231</v>
      </c>
      <c r="U31" t="s">
        <v>112</v>
      </c>
      <c r="V31" t="s">
        <v>172</v>
      </c>
      <c r="W31" t="s">
        <v>69</v>
      </c>
      <c r="X31" s="48" t="s">
        <v>202</v>
      </c>
      <c r="Y31" s="41"/>
    </row>
    <row r="32" spans="1:25" ht="15" x14ac:dyDescent="0.25">
      <c r="A32">
        <v>1.86</v>
      </c>
      <c r="B32">
        <v>1.97</v>
      </c>
      <c r="C32" s="29">
        <f t="shared" si="0"/>
        <v>4.5248621800120015E-2</v>
      </c>
      <c r="D32" s="30">
        <f>IF(OR($A32="",$B32=""),"",A32*'MPTO_working_2-way'!$G31)</f>
        <v>1.9441624365482233</v>
      </c>
      <c r="E32" s="32">
        <f>IF(OR($A32="",$B32=""),"",B32*'MPTO_working_2-way'!$G31)</f>
        <v>2.0591397849462365</v>
      </c>
      <c r="F32" s="30">
        <f>IF(OR($A32="",$B32=""),"",'MPTO_working_2-way'!D31)</f>
        <v>1.9417095013512797</v>
      </c>
      <c r="G32" s="32">
        <f>IF(OR($A32="",$B32=""),"",'MPTO_working_2-way'!E31)</f>
        <v>2.0618985988408078</v>
      </c>
      <c r="H32" s="30">
        <f>IF(OR($A32="",$B32=""),"",'OddsRatio_working_2-way'!M31)</f>
        <v>1.9415932976313763</v>
      </c>
      <c r="I32" s="30">
        <f>IF(OR($A32="",$B32=""),"",'OddsRatio_working_2-way'!N31)</f>
        <v>2.062029649653994</v>
      </c>
      <c r="J32" s="30">
        <f>IF('Log_working_2-way'!$D31="","",A32^('Log_working_2-way'!$D31))</f>
        <v>1.9404673782166724</v>
      </c>
      <c r="K32" s="32">
        <f>IF('Log_working_2-way'!$D31="","",B32^('Log_working_2-way'!$D31))</f>
        <v>2.0633011023686705</v>
      </c>
      <c r="L32" s="37">
        <f t="shared" si="9"/>
        <v>0.51436031331592691</v>
      </c>
      <c r="M32" s="37">
        <f t="shared" si="10"/>
        <v>0.48563968668407315</v>
      </c>
      <c r="N32" s="38">
        <v>128</v>
      </c>
      <c r="O32" s="38">
        <f t="shared" si="11"/>
        <v>59.182795698924735</v>
      </c>
      <c r="P32" s="38">
        <f t="shared" si="12"/>
        <v>63.025380710659896</v>
      </c>
      <c r="Q32" s="38">
        <f t="shared" si="13"/>
        <v>64.974619289340097</v>
      </c>
      <c r="R32" s="38">
        <f t="shared" si="14"/>
        <v>68.817204301075265</v>
      </c>
      <c r="S32" s="39">
        <f t="shared" si="15"/>
        <v>-5.7918235904153619</v>
      </c>
      <c r="T32" s="39">
        <f t="shared" si="16"/>
        <v>-5.791823590415369</v>
      </c>
      <c r="U32" t="s">
        <v>173</v>
      </c>
      <c r="V32" t="s">
        <v>174</v>
      </c>
      <c r="W32" t="s">
        <v>69</v>
      </c>
      <c r="X32" s="48" t="s">
        <v>202</v>
      </c>
      <c r="Y32" s="41"/>
    </row>
    <row r="33" spans="1:25" ht="15" x14ac:dyDescent="0.25">
      <c r="A33">
        <v>1.55</v>
      </c>
      <c r="B33">
        <v>2.4900000000000002</v>
      </c>
      <c r="C33" s="29">
        <f t="shared" si="0"/>
        <v>4.676771602539187E-2</v>
      </c>
      <c r="D33" s="30">
        <f>IF(OR($A33="",$B33=""),"",A33*'MPTO_working_2-way'!$G32)</f>
        <v>1.6224899598393574</v>
      </c>
      <c r="E33" s="32">
        <f>IF(OR($A33="",$B33=""),"",B33*'MPTO_working_2-way'!$G32)</f>
        <v>2.6064516129032258</v>
      </c>
      <c r="F33" s="30">
        <f>IF(OR($A33="",$B33=""),"",'MPTO_working_2-way'!D32)</f>
        <v>1.6082925304719242</v>
      </c>
      <c r="G33" s="32">
        <f>IF(OR($A33="",$B33=""),"",'MPTO_working_2-way'!E32)</f>
        <v>2.643945881144032</v>
      </c>
      <c r="H33" s="30">
        <f>IF(OR($A33="",$B33=""),"",'OddsRatio_working_2-way'!M32)</f>
        <v>1.6075586529533781</v>
      </c>
      <c r="I33" s="30">
        <f>IF(OR($A33="",$B33=""),"",'OddsRatio_working_2-way'!N32)</f>
        <v>2.6459316234555161</v>
      </c>
      <c r="J33" s="30">
        <f>IF('Log_working_2-way'!$D32="","",A33^('Log_working_2-way'!$D32))</f>
        <v>1.601049821674345</v>
      </c>
      <c r="K33" s="32">
        <f>IF('Log_working_2-way'!$D32="","",B33^('Log_working_2-way'!$D32))</f>
        <v>2.6637555888675637</v>
      </c>
      <c r="L33" s="37">
        <f t="shared" si="9"/>
        <v>0.61633663366336633</v>
      </c>
      <c r="M33" s="37">
        <f t="shared" si="10"/>
        <v>0.38366336633663367</v>
      </c>
      <c r="N33" s="38">
        <v>129</v>
      </c>
      <c r="O33" s="38">
        <f t="shared" si="11"/>
        <v>45.774193548387103</v>
      </c>
      <c r="P33" s="38">
        <f t="shared" si="12"/>
        <v>77.192771084337352</v>
      </c>
      <c r="Q33" s="38">
        <f t="shared" si="13"/>
        <v>51.807228915662641</v>
      </c>
      <c r="R33" s="38">
        <f t="shared" si="14"/>
        <v>83.225806451612897</v>
      </c>
      <c r="S33" s="39">
        <f t="shared" si="15"/>
        <v>-6.0330353672755379</v>
      </c>
      <c r="T33" s="39">
        <f t="shared" si="16"/>
        <v>-6.033035367275545</v>
      </c>
      <c r="U33" t="s">
        <v>175</v>
      </c>
      <c r="V33" t="s">
        <v>68</v>
      </c>
      <c r="W33" t="s">
        <v>69</v>
      </c>
      <c r="X33" s="48" t="s">
        <v>202</v>
      </c>
      <c r="Y33" s="41"/>
    </row>
    <row r="34" spans="1:25" ht="15" x14ac:dyDescent="0.25">
      <c r="A34">
        <v>1.68</v>
      </c>
      <c r="B34">
        <v>2.2200000000000002</v>
      </c>
      <c r="C34" s="29">
        <f t="shared" si="0"/>
        <v>4.5688545688545634E-2</v>
      </c>
      <c r="D34" s="30">
        <f>IF(OR($A34="",$B34=""),"",A34*'MPTO_working_2-way'!$G33)</f>
        <v>1.7567567567567566</v>
      </c>
      <c r="E34" s="32">
        <f>IF(OR($A34="",$B34=""),"",B34*'MPTO_working_2-way'!$G33)</f>
        <v>2.3214285714285716</v>
      </c>
      <c r="F34" s="30">
        <f>IF(OR($A34="",$B34=""),"",'MPTO_working_2-way'!D33)</f>
        <v>1.7470489038785832</v>
      </c>
      <c r="G34" s="32">
        <f>IF(OR($A34="",$B34=""),"",'MPTO_working_2-way'!E33)</f>
        <v>2.3386004514672689</v>
      </c>
      <c r="H34" s="30">
        <f>IF(OR($A34="",$B34=""),"",'OddsRatio_working_2-way'!M33)</f>
        <v>1.7465768876547993</v>
      </c>
      <c r="I34" s="30">
        <f>IF(OR($A34="",$B34=""),"",'OddsRatio_working_2-way'!N33)</f>
        <v>2.3394467690277296</v>
      </c>
      <c r="J34" s="30">
        <f>IF('Log_working_2-way'!$D33="","",A34^('Log_working_2-way'!$D33))</f>
        <v>1.7421348123284788</v>
      </c>
      <c r="K34" s="32">
        <f>IF('Log_working_2-way'!$D33="","",B34^('Log_working_2-way'!$D33))</f>
        <v>2.3474640771287958</v>
      </c>
      <c r="L34" s="37">
        <f t="shared" si="9"/>
        <v>0.56923076923076932</v>
      </c>
      <c r="M34" s="37">
        <f t="shared" si="10"/>
        <v>0.43076923076923074</v>
      </c>
      <c r="N34" s="38">
        <v>130</v>
      </c>
      <c r="O34" s="38">
        <f t="shared" si="11"/>
        <v>52.61904761904762</v>
      </c>
      <c r="P34" s="38">
        <f t="shared" si="12"/>
        <v>71.441441441441441</v>
      </c>
      <c r="Q34" s="38">
        <f t="shared" si="13"/>
        <v>58.558558558558552</v>
      </c>
      <c r="R34" s="38">
        <f t="shared" si="14"/>
        <v>77.38095238095238</v>
      </c>
      <c r="S34" s="39">
        <f t="shared" si="15"/>
        <v>-5.9395109395109316</v>
      </c>
      <c r="T34" s="39">
        <f t="shared" si="16"/>
        <v>-5.9395109395109387</v>
      </c>
      <c r="U34" t="s">
        <v>176</v>
      </c>
      <c r="V34" t="s">
        <v>177</v>
      </c>
      <c r="W34" t="s">
        <v>69</v>
      </c>
      <c r="X34" s="48" t="s">
        <v>202</v>
      </c>
      <c r="Y34" s="41"/>
    </row>
    <row r="35" spans="1:25" ht="15" x14ac:dyDescent="0.25">
      <c r="A35">
        <v>1.68</v>
      </c>
      <c r="B35">
        <v>2.21</v>
      </c>
      <c r="C35" s="29">
        <f t="shared" si="0"/>
        <v>4.772678302090072E-2</v>
      </c>
      <c r="D35" s="30">
        <f>IF(OR($A35="",$B35=""),"",A35*'MPTO_working_2-way'!$G34)</f>
        <v>1.7601809954751131</v>
      </c>
      <c r="E35" s="32">
        <f>IF(OR($A35="",$B35=""),"",B35*'MPTO_working_2-way'!$G34)</f>
        <v>2.3154761904761907</v>
      </c>
      <c r="F35" s="30">
        <f>IF(OR($A35="",$B35=""),"",'MPTO_working_2-way'!D34)</f>
        <v>1.7501649853870085</v>
      </c>
      <c r="G35" s="32">
        <f>IF(OR($A35="",$B35=""),"",'MPTO_working_2-way'!E34)</f>
        <v>2.3330400904863642</v>
      </c>
      <c r="H35" s="30">
        <f>IF(OR($A35="",$B35=""),"",'OddsRatio_working_2-way'!M34)</f>
        <v>1.7496555682941202</v>
      </c>
      <c r="I35" s="30">
        <f>IF(OR($A35="",$B35=""),"",'OddsRatio_working_2-way'!N34)</f>
        <v>2.3339459376998315</v>
      </c>
      <c r="J35" s="30">
        <f>IF('Log_working_2-way'!$D34="","",A35^('Log_working_2-way'!$D34))</f>
        <v>1.7450661905782558</v>
      </c>
      <c r="K35" s="32">
        <f>IF('Log_working_2-way'!$D34="","",B35^('Log_working_2-way'!$D34))</f>
        <v>2.3421626328567902</v>
      </c>
      <c r="L35" s="37">
        <f t="shared" si="9"/>
        <v>0.56812339331619544</v>
      </c>
      <c r="M35" s="37">
        <f t="shared" si="10"/>
        <v>0.43187660668380456</v>
      </c>
      <c r="N35" s="38">
        <v>131</v>
      </c>
      <c r="O35" s="38">
        <f t="shared" si="11"/>
        <v>53.023809523809511</v>
      </c>
      <c r="P35" s="38">
        <f t="shared" si="12"/>
        <v>71.723981900452486</v>
      </c>
      <c r="Q35" s="38">
        <f t="shared" si="13"/>
        <v>59.276018099547514</v>
      </c>
      <c r="R35" s="38">
        <f t="shared" si="14"/>
        <v>77.976190476190482</v>
      </c>
      <c r="S35" s="39">
        <f t="shared" si="15"/>
        <v>-6.2522085757380026</v>
      </c>
      <c r="T35" s="39">
        <f t="shared" si="16"/>
        <v>-6.2522085757379955</v>
      </c>
      <c r="U35" t="s">
        <v>178</v>
      </c>
      <c r="V35" t="s">
        <v>179</v>
      </c>
      <c r="W35" t="s">
        <v>69</v>
      </c>
      <c r="X35" s="48" t="s">
        <v>202</v>
      </c>
      <c r="Y35" s="41"/>
    </row>
    <row r="36" spans="1:25" ht="15" x14ac:dyDescent="0.25">
      <c r="A36">
        <v>1.77</v>
      </c>
      <c r="B36">
        <v>2.08</v>
      </c>
      <c r="C36" s="29">
        <f t="shared" si="0"/>
        <v>4.5740982181660117E-2</v>
      </c>
      <c r="D36" s="30">
        <f>IF(OR($A36="",$B36=""),"",A36*'MPTO_working_2-way'!$G35)</f>
        <v>1.8509615384615383</v>
      </c>
      <c r="E36" s="32">
        <f>IF(OR($A36="",$B36=""),"",B36*'MPTO_working_2-way'!$G35)</f>
        <v>2.1751412429378529</v>
      </c>
      <c r="F36" s="30">
        <f>IF(OR($A36="",$B36=""),"",'MPTO_working_2-way'!D35)</f>
        <v>1.8446738150115241</v>
      </c>
      <c r="G36" s="32">
        <f>IF(OR($A36="",$B36=""),"",'MPTO_working_2-way'!E35)</f>
        <v>2.1838889547989084</v>
      </c>
      <c r="H36" s="30">
        <f>IF(OR($A36="",$B36=""),"",'OddsRatio_working_2-way'!M35)</f>
        <v>1.8443713418650365</v>
      </c>
      <c r="I36" s="30">
        <f>IF(OR($A36="",$B36=""),"",'OddsRatio_working_2-way'!N35)</f>
        <v>2.1843130509275839</v>
      </c>
      <c r="J36" s="30">
        <f>IF('Log_working_2-way'!$D35="","",A36^('Log_working_2-way'!$D35))</f>
        <v>1.8414907985847828</v>
      </c>
      <c r="K36" s="32">
        <f>IF('Log_working_2-way'!$D35="","",B36^('Log_working_2-way'!$D35))</f>
        <v>2.1883671237775504</v>
      </c>
      <c r="L36" s="37">
        <f t="shared" si="9"/>
        <v>0.54025974025974033</v>
      </c>
      <c r="M36" s="37">
        <f t="shared" si="10"/>
        <v>0.45974025974025978</v>
      </c>
      <c r="N36" s="38">
        <v>132</v>
      </c>
      <c r="O36" s="38">
        <f t="shared" si="11"/>
        <v>57.423728813559329</v>
      </c>
      <c r="P36" s="38">
        <f t="shared" si="12"/>
        <v>68.538461538461533</v>
      </c>
      <c r="Q36" s="38">
        <f t="shared" si="13"/>
        <v>63.461538461538453</v>
      </c>
      <c r="R36" s="38">
        <f t="shared" si="14"/>
        <v>74.576271186440678</v>
      </c>
      <c r="S36" s="39">
        <f t="shared" si="15"/>
        <v>-6.0378096479791239</v>
      </c>
      <c r="T36" s="39">
        <f t="shared" si="16"/>
        <v>-6.0378096479791452</v>
      </c>
      <c r="U36" t="s">
        <v>180</v>
      </c>
      <c r="V36" t="s">
        <v>181</v>
      </c>
      <c r="W36" t="s">
        <v>69</v>
      </c>
      <c r="X36" s="48" t="s">
        <v>202</v>
      </c>
      <c r="Y36" s="41"/>
    </row>
    <row r="37" spans="1:25" ht="15" x14ac:dyDescent="0.25">
      <c r="A37">
        <v>1.7</v>
      </c>
      <c r="B37">
        <v>2.1800000000000002</v>
      </c>
      <c r="C37" s="29">
        <f t="shared" si="0"/>
        <v>4.6950890447922333E-2</v>
      </c>
      <c r="D37" s="30">
        <f>IF(OR($A37="",$B37=""),"",A37*'MPTO_working_2-way'!$G36)</f>
        <v>1.7798165137614679</v>
      </c>
      <c r="E37" s="32">
        <f>IF(OR($A37="",$B37=""),"",B37*'MPTO_working_2-way'!$G36)</f>
        <v>2.2823529411764709</v>
      </c>
      <c r="F37" s="30">
        <f>IF(OR($A37="",$B37=""),"",'MPTO_working_2-way'!D36)</f>
        <v>1.7706641184902054</v>
      </c>
      <c r="G37" s="32">
        <f>IF(OR($A37="",$B37=""),"",'MPTO_working_2-way'!E36)</f>
        <v>2.2975821450712961</v>
      </c>
      <c r="H37" s="30">
        <f>IF(OR($A37="",$B37=""),"",'OddsRatio_working_2-way'!M36)</f>
        <v>1.7702079842374079</v>
      </c>
      <c r="I37" s="30">
        <f>IF(OR($A37="",$B37=""),"",'OddsRatio_working_2-way'!N36)</f>
        <v>2.2983506020002022</v>
      </c>
      <c r="J37" s="30">
        <f>IF('Log_working_2-way'!$D36="","",A37^('Log_working_2-way'!$D36))</f>
        <v>1.7660158341214014</v>
      </c>
      <c r="K37" s="32">
        <f>IF('Log_working_2-way'!$D36="","",B37^('Log_working_2-way'!$D36))</f>
        <v>2.3054560434070099</v>
      </c>
      <c r="L37" s="37">
        <f t="shared" si="9"/>
        <v>0.56185567010309279</v>
      </c>
      <c r="M37" s="37">
        <f t="shared" si="10"/>
        <v>0.43814432989690716</v>
      </c>
      <c r="N37" s="38">
        <v>133</v>
      </c>
      <c r="O37" s="38">
        <f t="shared" si="11"/>
        <v>54.764705882352942</v>
      </c>
      <c r="P37" s="38">
        <f t="shared" si="12"/>
        <v>71.990825688073386</v>
      </c>
      <c r="Q37" s="38">
        <f t="shared" si="13"/>
        <v>61.0091743119266</v>
      </c>
      <c r="R37" s="38">
        <f t="shared" si="14"/>
        <v>78.235294117647058</v>
      </c>
      <c r="S37" s="39">
        <f t="shared" si="15"/>
        <v>-6.2444684295736579</v>
      </c>
      <c r="T37" s="39">
        <f t="shared" si="16"/>
        <v>-6.2444684295736721</v>
      </c>
      <c r="U37" t="s">
        <v>182</v>
      </c>
      <c r="V37" t="s">
        <v>183</v>
      </c>
      <c r="W37" t="s">
        <v>69</v>
      </c>
      <c r="X37" s="48" t="s">
        <v>202</v>
      </c>
      <c r="Y37" s="41"/>
    </row>
    <row r="38" spans="1:25" ht="15" x14ac:dyDescent="0.25">
      <c r="A38">
        <v>2.02</v>
      </c>
      <c r="B38">
        <v>1.83</v>
      </c>
      <c r="C38" s="29">
        <f t="shared" si="0"/>
        <v>4.1497592382188975E-2</v>
      </c>
      <c r="D38" s="30">
        <f>IF(OR($A38="",$B38=""),"",A38*'MPTO_working_2-way'!$G37)</f>
        <v>2.1038251366120218</v>
      </c>
      <c r="E38" s="32">
        <f>IF(OR($A38="",$B38=""),"",B38*'MPTO_working_2-way'!$G37)</f>
        <v>1.9059405940594059</v>
      </c>
      <c r="F38" s="30">
        <f>IF(OR($A38="",$B38=""),"",'MPTO_working_2-way'!D37)</f>
        <v>2.1083670792220381</v>
      </c>
      <c r="G38" s="32">
        <f>IF(OR($A38="",$B38=""),"",'MPTO_working_2-way'!E37)</f>
        <v>1.9022281685792208</v>
      </c>
      <c r="H38" s="30">
        <f>IF(OR($A38="",$B38=""),"",'OddsRatio_working_2-way'!M37)</f>
        <v>2.1085646858215363</v>
      </c>
      <c r="I38" s="30">
        <f>IF(OR($A38="",$B38=""),"",'OddsRatio_working_2-way'!N37)</f>
        <v>1.9020673423841918</v>
      </c>
      <c r="J38" s="30">
        <f>IF('Log_working_2-way'!$D37="","",A38^('Log_working_2-way'!$D37))</f>
        <v>2.1106543395875321</v>
      </c>
      <c r="K38" s="32">
        <f>IF('Log_working_2-way'!$D37="","",B38^('Log_working_2-way'!$D37))</f>
        <v>1.9003701370951678</v>
      </c>
      <c r="L38" s="37">
        <f t="shared" si="9"/>
        <v>0.47532467532467537</v>
      </c>
      <c r="M38" s="37">
        <f t="shared" si="10"/>
        <v>0.52467532467532474</v>
      </c>
      <c r="N38" s="38">
        <v>134</v>
      </c>
      <c r="O38" s="38">
        <f t="shared" si="11"/>
        <v>67.663366336633672</v>
      </c>
      <c r="P38" s="38">
        <f t="shared" si="12"/>
        <v>60.775956284152997</v>
      </c>
      <c r="Q38" s="38">
        <f t="shared" si="13"/>
        <v>73.224043715846989</v>
      </c>
      <c r="R38" s="38">
        <f t="shared" si="14"/>
        <v>66.336633663366342</v>
      </c>
      <c r="S38" s="39">
        <f t="shared" si="15"/>
        <v>-5.5606773792133168</v>
      </c>
      <c r="T38" s="39">
        <f t="shared" si="16"/>
        <v>-5.5606773792133453</v>
      </c>
      <c r="U38" t="s">
        <v>184</v>
      </c>
      <c r="V38" t="s">
        <v>185</v>
      </c>
      <c r="W38" t="s">
        <v>69</v>
      </c>
      <c r="X38" s="48" t="s">
        <v>202</v>
      </c>
      <c r="Y38" s="41"/>
    </row>
    <row r="39" spans="1:25" ht="15" x14ac:dyDescent="0.25">
      <c r="A39">
        <v>2.12</v>
      </c>
      <c r="B39">
        <v>1.74</v>
      </c>
      <c r="C39" s="29">
        <f t="shared" si="0"/>
        <v>4.6410756885707949E-2</v>
      </c>
      <c r="D39" s="30">
        <f>IF(OR($A39="",$B39=""),"",A39*'MPTO_working_2-way'!$G38)</f>
        <v>2.2183908045977008</v>
      </c>
      <c r="E39" s="32">
        <f>IF(OR($A39="",$B39=""),"",B39*'MPTO_working_2-way'!$G38)</f>
        <v>1.8207547169811318</v>
      </c>
      <c r="F39" s="30">
        <f>IF(OR($A39="",$B39=""),"",'MPTO_working_2-way'!D38)</f>
        <v>2.2296905222437133</v>
      </c>
      <c r="G39" s="32">
        <f>IF(OR($A39="",$B39=""),"",'MPTO_working_2-way'!E38)</f>
        <v>1.8132127408572549</v>
      </c>
      <c r="H39" s="30">
        <f>IF(OR($A39="",$B39=""),"",'OddsRatio_working_2-way'!M38)</f>
        <v>2.2302493704584911</v>
      </c>
      <c r="I39" s="30">
        <f>IF(OR($A39="",$B39=""),"",'OddsRatio_working_2-way'!N38)</f>
        <v>1.8128433340529317</v>
      </c>
      <c r="J39" s="30">
        <f>IF('Log_working_2-way'!$D38="","",A39^('Log_working_2-way'!$D38))</f>
        <v>2.235500887736106</v>
      </c>
      <c r="K39" s="32">
        <f>IF('Log_working_2-way'!$D38="","",B39^('Log_working_2-way'!$D38))</f>
        <v>1.8093883298066613</v>
      </c>
      <c r="L39" s="37">
        <f t="shared" si="9"/>
        <v>0.45077720207253896</v>
      </c>
      <c r="M39" s="37">
        <f t="shared" si="10"/>
        <v>0.5492227979274612</v>
      </c>
      <c r="N39" s="38">
        <v>135</v>
      </c>
      <c r="O39" s="38">
        <f t="shared" si="11"/>
        <v>71.320754716981114</v>
      </c>
      <c r="P39" s="38">
        <f t="shared" si="12"/>
        <v>57.413793103448278</v>
      </c>
      <c r="Q39" s="38">
        <f t="shared" si="13"/>
        <v>77.586206896551715</v>
      </c>
      <c r="R39" s="38">
        <f t="shared" si="14"/>
        <v>63.679245283018858</v>
      </c>
      <c r="S39" s="39">
        <f t="shared" si="15"/>
        <v>-6.2654521795706017</v>
      </c>
      <c r="T39" s="39">
        <f t="shared" si="16"/>
        <v>-6.2654521795705804</v>
      </c>
      <c r="U39" t="s">
        <v>186</v>
      </c>
      <c r="V39" t="s">
        <v>187</v>
      </c>
      <c r="W39" t="s">
        <v>69</v>
      </c>
      <c r="X39" s="48" t="s">
        <v>202</v>
      </c>
      <c r="Y39" s="41"/>
    </row>
    <row r="40" spans="1:25" ht="15" x14ac:dyDescent="0.25">
      <c r="A40">
        <v>1.67</v>
      </c>
      <c r="B40">
        <v>2.19</v>
      </c>
      <c r="C40" s="29">
        <f t="shared" si="0"/>
        <v>5.5423399775790916E-2</v>
      </c>
      <c r="D40" s="30">
        <f>IF(OR($A40="",$B40=""),"",A40*'MPTO_working_2-way'!$G39)</f>
        <v>1.7625570776255708</v>
      </c>
      <c r="E40" s="32">
        <f>IF(OR($A40="",$B40=""),"",B40*'MPTO_working_2-way'!$G39)</f>
        <v>2.3113772455089823</v>
      </c>
      <c r="F40" s="30">
        <f>IF(OR($A40="",$B40=""),"",'MPTO_working_2-way'!D39)</f>
        <v>1.7510353577669786</v>
      </c>
      <c r="G40" s="32">
        <f>IF(OR($A40="",$B40=""),"",'MPTO_working_2-way'!E39)</f>
        <v>2.3314952347560003</v>
      </c>
      <c r="H40" s="30">
        <f>IF(OR($A40="",$B40=""),"",'OddsRatio_working_2-way'!M39)</f>
        <v>1.7503500583621179</v>
      </c>
      <c r="I40" s="30">
        <f>IF(OR($A40="",$B40=""),"",'OddsRatio_working_2-way'!N39)</f>
        <v>2.3327112976879407</v>
      </c>
      <c r="J40" s="30">
        <f>IF('Log_working_2-way'!$D39="","",A40^('Log_working_2-way'!$D39))</f>
        <v>1.7450433451963705</v>
      </c>
      <c r="K40" s="32">
        <f>IF('Log_working_2-way'!$D39="","",B40^('Log_working_2-way'!$D39))</f>
        <v>2.3422037877991433</v>
      </c>
      <c r="L40" s="37">
        <f t="shared" si="9"/>
        <v>0.56735751295336789</v>
      </c>
      <c r="M40" s="37">
        <f t="shared" si="10"/>
        <v>0.43264248704663211</v>
      </c>
      <c r="N40" s="38">
        <v>136</v>
      </c>
      <c r="O40" s="38">
        <f t="shared" si="11"/>
        <v>54.562874251497014</v>
      </c>
      <c r="P40" s="38">
        <f t="shared" si="12"/>
        <v>73.899543378995432</v>
      </c>
      <c r="Q40" s="38">
        <f t="shared" si="13"/>
        <v>62.100456621004568</v>
      </c>
      <c r="R40" s="38">
        <f t="shared" si="14"/>
        <v>81.437125748503007</v>
      </c>
      <c r="S40" s="39">
        <f t="shared" si="15"/>
        <v>-7.5375823695075539</v>
      </c>
      <c r="T40" s="39">
        <f t="shared" si="16"/>
        <v>-7.5375823695075752</v>
      </c>
      <c r="U40" t="s">
        <v>188</v>
      </c>
      <c r="V40" t="s">
        <v>189</v>
      </c>
      <c r="W40" t="s">
        <v>208</v>
      </c>
      <c r="X40" s="48" t="s">
        <v>202</v>
      </c>
      <c r="Y40" s="41"/>
    </row>
    <row r="41" spans="1:25" s="35" customFormat="1" ht="15" x14ac:dyDescent="0.25">
      <c r="A41">
        <v>1.59</v>
      </c>
      <c r="B41">
        <v>2.2999999999999998</v>
      </c>
      <c r="C41" s="29">
        <f t="shared" si="0"/>
        <v>6.3713426305715082E-2</v>
      </c>
      <c r="D41" s="30">
        <f>IF(OR($A41="",$B41=""),"",A41*'MPTO_working_2-way'!$G40)</f>
        <v>1.691304347826087</v>
      </c>
      <c r="E41" s="32">
        <f>IF(OR($A41="",$B41=""),"",B41*'MPTO_working_2-way'!$G40)</f>
        <v>2.4465408805031443</v>
      </c>
      <c r="F41" s="30">
        <f>IF(OR($A41="",$B41=""),"",'MPTO_working_2-way'!D40)</f>
        <v>1.6748339821387681</v>
      </c>
      <c r="G41" s="32">
        <f>IF(OR($A41="",$B41=""),"",'MPTO_working_2-way'!E40)</f>
        <v>2.4818459450288426</v>
      </c>
      <c r="H41" s="30">
        <f>IF(OR($A41="",$B41=""),"",'OddsRatio_working_2-way'!M40)</f>
        <v>1.6736810475634247</v>
      </c>
      <c r="I41" s="30">
        <f>IF(OR($A41="",$B41=""),"",'OddsRatio_working_2-way'!N40)</f>
        <v>2.4843819692075466</v>
      </c>
      <c r="J41" s="30">
        <f>IF('Log_working_2-way'!$D40="","",A41^('Log_working_2-way'!$D40))</f>
        <v>1.666060493717429</v>
      </c>
      <c r="K41" s="32">
        <f>IF('Log_working_2-way'!$D40="","",B41^('Log_working_2-way'!$D40))</f>
        <v>2.5013651303765747</v>
      </c>
      <c r="L41" s="37">
        <f t="shared" si="9"/>
        <v>0.59125964010282772</v>
      </c>
      <c r="M41" s="37">
        <f t="shared" si="10"/>
        <v>0.40874035989717228</v>
      </c>
      <c r="N41" s="38">
        <v>137</v>
      </c>
      <c r="O41" s="38">
        <f t="shared" si="11"/>
        <v>50.836477987421389</v>
      </c>
      <c r="P41" s="38">
        <f t="shared" si="12"/>
        <v>77.434782608695642</v>
      </c>
      <c r="Q41" s="38">
        <f t="shared" si="13"/>
        <v>59.565217391304351</v>
      </c>
      <c r="R41" s="38">
        <f t="shared" si="14"/>
        <v>86.163522012578611</v>
      </c>
      <c r="S41" s="39">
        <f t="shared" si="15"/>
        <v>-8.7287394038829618</v>
      </c>
      <c r="T41" s="39">
        <f t="shared" si="16"/>
        <v>-8.7287394038829689</v>
      </c>
      <c r="U41" t="s">
        <v>190</v>
      </c>
      <c r="V41" t="s">
        <v>191</v>
      </c>
      <c r="W41" t="s">
        <v>208</v>
      </c>
      <c r="X41" s="48" t="s">
        <v>202</v>
      </c>
      <c r="Y41" s="41"/>
    </row>
    <row r="42" spans="1:25" ht="15" x14ac:dyDescent="0.25">
      <c r="A42">
        <v>2.77</v>
      </c>
      <c r="B42">
        <v>1.48</v>
      </c>
      <c r="C42" s="29">
        <f t="shared" si="0"/>
        <v>3.6686506000585428E-2</v>
      </c>
      <c r="D42" s="30">
        <f>IF(OR($A42="",$B42=""),"",A42*'MPTO_working_2-way'!$G41)</f>
        <v>2.8716216216216215</v>
      </c>
      <c r="E42" s="32">
        <f>IF(OR($A42="",$B42=""),"",B42*'MPTO_working_2-way'!$G41)</f>
        <v>1.5342960288808665</v>
      </c>
      <c r="F42" s="30">
        <f>IF(OR($A42="",$B42=""),"",'MPTO_working_2-way'!D41)</f>
        <v>2.9182801822323463</v>
      </c>
      <c r="G42" s="32">
        <f>IF(OR($A42="",$B42=""),"",'MPTO_working_2-way'!E41)</f>
        <v>1.5213002820246402</v>
      </c>
      <c r="H42" s="30">
        <f>IF(OR($A42="",$B42=""),"",'OddsRatio_working_2-way'!M41)</f>
        <v>2.9202864369671522</v>
      </c>
      <c r="I42" s="30">
        <f>IF(OR($A42="",$B42=""),"",'OddsRatio_working_2-way'!N41)</f>
        <v>1.5207556439232957</v>
      </c>
      <c r="J42" s="30">
        <f>IF('Log_working_2-way'!$D41="","",A42^('Log_working_2-way'!$D41))</f>
        <v>2.9424857830737281</v>
      </c>
      <c r="K42" s="32">
        <f>IF('Log_working_2-way'!$D41="","",B42^('Log_working_2-way'!$D41))</f>
        <v>1.5148042825915646</v>
      </c>
      <c r="L42" s="37">
        <f t="shared" si="9"/>
        <v>0.34823529411764709</v>
      </c>
      <c r="M42" s="37">
        <f t="shared" si="10"/>
        <v>0.65176470588235291</v>
      </c>
      <c r="N42" s="38">
        <v>138</v>
      </c>
      <c r="O42" s="38">
        <f t="shared" si="11"/>
        <v>88.180505415162457</v>
      </c>
      <c r="P42" s="38">
        <f t="shared" si="12"/>
        <v>44.756756756756765</v>
      </c>
      <c r="Q42" s="38">
        <f t="shared" si="13"/>
        <v>93.243243243243242</v>
      </c>
      <c r="R42" s="38">
        <f t="shared" si="14"/>
        <v>49.81949458483755</v>
      </c>
      <c r="S42" s="39">
        <f t="shared" si="15"/>
        <v>-5.0627378280807847</v>
      </c>
      <c r="T42" s="39">
        <f t="shared" si="16"/>
        <v>-5.0627378280807847</v>
      </c>
      <c r="U42" t="s">
        <v>80</v>
      </c>
      <c r="V42" t="s">
        <v>74</v>
      </c>
      <c r="W42" t="s">
        <v>90</v>
      </c>
      <c r="X42" s="48" t="s">
        <v>202</v>
      </c>
      <c r="Y42" s="41"/>
    </row>
    <row r="43" spans="1:25" ht="15" x14ac:dyDescent="0.25">
      <c r="A43">
        <v>2.59</v>
      </c>
      <c r="B43">
        <v>1.53</v>
      </c>
      <c r="C43" s="29">
        <f t="shared" si="0"/>
        <v>3.9695157342216181E-2</v>
      </c>
      <c r="D43" s="30">
        <f>IF(OR($A43="",$B43=""),"",A43*'MPTO_working_2-way'!$G42)</f>
        <v>2.6928104575163396</v>
      </c>
      <c r="E43" s="32">
        <f>IF(OR($A43="",$B43=""),"",B43*'MPTO_working_2-way'!$G42)</f>
        <v>1.5907335907335909</v>
      </c>
      <c r="F43" s="30">
        <f>IF(OR($A43="",$B43=""),"",'MPTO_working_2-way'!D42)</f>
        <v>2.7303544975367759</v>
      </c>
      <c r="G43" s="32">
        <f>IF(OR($A43="",$B43=""),"",'MPTO_working_2-way'!E42)</f>
        <v>1.5779162601787884</v>
      </c>
      <c r="H43" s="30">
        <f>IF(OR($A43="",$B43=""),"",'OddsRatio_working_2-way'!M42)</f>
        <v>2.7320508075688767</v>
      </c>
      <c r="I43" s="30">
        <f>IF(OR($A43="",$B43=""),"",'OddsRatio_working_2-way'!N42)</f>
        <v>1.577350269189626</v>
      </c>
      <c r="J43" s="30">
        <f>IF('Log_working_2-way'!$D42="","",A43^('Log_working_2-way'!$D42))</f>
        <v>2.7498126453259264</v>
      </c>
      <c r="K43" s="32">
        <f>IF('Log_working_2-way'!$D42="","",B43^('Log_working_2-way'!$D42))</f>
        <v>1.5714897550150251</v>
      </c>
      <c r="L43" s="37">
        <f t="shared" si="9"/>
        <v>0.37135922330097093</v>
      </c>
      <c r="M43" s="37">
        <f t="shared" si="10"/>
        <v>0.62864077669902907</v>
      </c>
      <c r="N43" s="38">
        <v>139</v>
      </c>
      <c r="O43" s="38">
        <f t="shared" si="11"/>
        <v>85.332046332046332</v>
      </c>
      <c r="P43" s="38">
        <f t="shared" si="12"/>
        <v>48.150326797385631</v>
      </c>
      <c r="Q43" s="38">
        <f t="shared" si="13"/>
        <v>90.849673202614383</v>
      </c>
      <c r="R43" s="38">
        <f t="shared" si="14"/>
        <v>53.667953667953668</v>
      </c>
      <c r="S43" s="39">
        <f t="shared" si="15"/>
        <v>-5.5176268705680513</v>
      </c>
      <c r="T43" s="39">
        <f t="shared" si="16"/>
        <v>-5.5176268705680371</v>
      </c>
      <c r="U43" t="s">
        <v>78</v>
      </c>
      <c r="V43" t="s">
        <v>115</v>
      </c>
      <c r="W43" t="s">
        <v>90</v>
      </c>
      <c r="X43" s="48" t="s">
        <v>202</v>
      </c>
      <c r="Y43" s="41"/>
    </row>
    <row r="44" spans="1:25" ht="15" x14ac:dyDescent="0.25">
      <c r="A44">
        <v>2.77</v>
      </c>
      <c r="B44">
        <v>1.48</v>
      </c>
      <c r="C44" s="29">
        <f t="shared" si="0"/>
        <v>3.6686506000585428E-2</v>
      </c>
      <c r="D44" s="30">
        <f>IF(OR($A44="",$B44=""),"",A44*'MPTO_working_2-way'!$G43)</f>
        <v>2.8716216216216215</v>
      </c>
      <c r="E44" s="32">
        <f>IF(OR($A44="",$B44=""),"",B44*'MPTO_working_2-way'!$G43)</f>
        <v>1.5342960288808665</v>
      </c>
      <c r="F44" s="30">
        <f>IF(OR($A44="",$B44=""),"",'MPTO_working_2-way'!D43)</f>
        <v>2.9182801822323463</v>
      </c>
      <c r="G44" s="32">
        <f>IF(OR($A44="",$B44=""),"",'MPTO_working_2-way'!E43)</f>
        <v>1.5213002820246402</v>
      </c>
      <c r="H44" s="30">
        <f>IF(OR($A44="",$B44=""),"",'OddsRatio_working_2-way'!M43)</f>
        <v>2.9202864369671522</v>
      </c>
      <c r="I44" s="30">
        <f>IF(OR($A44="",$B44=""),"",'OddsRatio_working_2-way'!N43)</f>
        <v>1.5207556439232957</v>
      </c>
      <c r="J44" s="30">
        <f>IF('Log_working_2-way'!$D43="","",A44^('Log_working_2-way'!$D43))</f>
        <v>2.9424857830737281</v>
      </c>
      <c r="K44" s="32">
        <f>IF('Log_working_2-way'!$D43="","",B44^('Log_working_2-way'!$D43))</f>
        <v>1.5148042825915646</v>
      </c>
      <c r="L44" s="37">
        <f t="shared" si="9"/>
        <v>0.34823529411764709</v>
      </c>
      <c r="M44" s="37">
        <f t="shared" si="10"/>
        <v>0.65176470588235291</v>
      </c>
      <c r="N44" s="38">
        <v>140</v>
      </c>
      <c r="O44" s="38">
        <f t="shared" si="11"/>
        <v>89.458483754512642</v>
      </c>
      <c r="P44" s="38">
        <f t="shared" si="12"/>
        <v>45.405405405405396</v>
      </c>
      <c r="Q44" s="38">
        <f t="shared" si="13"/>
        <v>94.594594594594597</v>
      </c>
      <c r="R44" s="38">
        <f t="shared" si="14"/>
        <v>50.541516245487365</v>
      </c>
      <c r="S44" s="39">
        <f t="shared" si="15"/>
        <v>-5.1361108400819546</v>
      </c>
      <c r="T44" s="39">
        <f t="shared" si="16"/>
        <v>-5.1361108400819688</v>
      </c>
      <c r="U44" t="s">
        <v>76</v>
      </c>
      <c r="V44" t="s">
        <v>75</v>
      </c>
      <c r="W44" t="s">
        <v>90</v>
      </c>
      <c r="X44" s="48" t="s">
        <v>202</v>
      </c>
      <c r="Y44" s="41"/>
    </row>
    <row r="45" spans="1:25" ht="15" x14ac:dyDescent="0.25">
      <c r="A45">
        <v>2.0299999999999998</v>
      </c>
      <c r="B45">
        <v>1.88</v>
      </c>
      <c r="C45" s="29">
        <f t="shared" si="0"/>
        <v>2.4525731055444977E-2</v>
      </c>
      <c r="D45" s="30">
        <f>IF(OR($A45="",$B45=""),"",A45*'MPTO_working_2-way'!$G44)</f>
        <v>2.0797872340425529</v>
      </c>
      <c r="E45" s="32">
        <f>IF(OR($A45="",$B45=""),"",B45*'MPTO_working_2-way'!$G44)</f>
        <v>1.9261083743842364</v>
      </c>
      <c r="F45" s="30">
        <f>IF(OR($A45="",$B45=""),"",'MPTO_working_2-way'!D44)</f>
        <v>2.0818241326641935</v>
      </c>
      <c r="G45" s="32">
        <f>IF(OR($A45="",$B45=""),"",'MPTO_working_2-way'!E44)</f>
        <v>1.9243646631706333</v>
      </c>
      <c r="H45" s="30">
        <f>IF(OR($A45="",$B45=""),"",'OddsRatio_working_2-way'!M44)</f>
        <v>2.081875475946537</v>
      </c>
      <c r="I45" s="30">
        <f>IF(OR($A45="",$B45=""),"",'OddsRatio_working_2-way'!N44)</f>
        <v>1.9243207949834495</v>
      </c>
      <c r="J45" s="30">
        <f>IF('Log_working_2-way'!$D44="","",A45^('Log_working_2-way'!$D44))</f>
        <v>2.0827972819225606</v>
      </c>
      <c r="K45" s="32">
        <f>IF('Log_working_2-way'!$D44="","",B45^('Log_working_2-way'!$D44))</f>
        <v>1.9235339030630429</v>
      </c>
      <c r="L45" s="37">
        <f t="shared" si="9"/>
        <v>0.4808184143222507</v>
      </c>
      <c r="M45" s="37">
        <f t="shared" si="10"/>
        <v>0.51918158567774941</v>
      </c>
      <c r="N45" s="38">
        <v>141</v>
      </c>
      <c r="O45" s="38">
        <f t="shared" si="11"/>
        <v>71.541871921182263</v>
      </c>
      <c r="P45" s="38">
        <f t="shared" si="12"/>
        <v>65.999999999999986</v>
      </c>
      <c r="Q45" s="38">
        <f t="shared" si="13"/>
        <v>75</v>
      </c>
      <c r="R45" s="38">
        <f t="shared" si="14"/>
        <v>69.458128078817737</v>
      </c>
      <c r="S45" s="39">
        <f t="shared" si="15"/>
        <v>-3.4581280788177367</v>
      </c>
      <c r="T45" s="39">
        <f t="shared" si="16"/>
        <v>-3.4581280788177509</v>
      </c>
      <c r="U45" t="s">
        <v>192</v>
      </c>
      <c r="V45" t="s">
        <v>193</v>
      </c>
      <c r="W45" t="s">
        <v>206</v>
      </c>
      <c r="X45" s="48" t="s">
        <v>203</v>
      </c>
      <c r="Y45" s="41"/>
    </row>
    <row r="46" spans="1:25" s="35" customFormat="1" ht="15" x14ac:dyDescent="0.25">
      <c r="A46">
        <v>2.06</v>
      </c>
      <c r="B46">
        <v>1.85</v>
      </c>
      <c r="C46" s="29">
        <f t="shared" si="0"/>
        <v>2.5977433744424072E-2</v>
      </c>
      <c r="D46" s="30">
        <f>IF(OR($A46="",$B46=""),"",A46*'MPTO_working_2-way'!$G45)</f>
        <v>2.1135135135135137</v>
      </c>
      <c r="E46" s="32">
        <f>IF(OR($A46="",$B46=""),"",B46*'MPTO_working_2-way'!$G45)</f>
        <v>1.8980582524271847</v>
      </c>
      <c r="F46" s="30">
        <f>IF(OR($A46="",$B46=""),"",'MPTO_working_2-way'!D45)</f>
        <v>2.1166342682588173</v>
      </c>
      <c r="G46" s="32">
        <f>IF(OR($A46="",$B46=""),"",'MPTO_working_2-way'!E45)</f>
        <v>1.8955483710519774</v>
      </c>
      <c r="H46" s="30">
        <f>IF(OR($A46="",$B46=""),"",'OddsRatio_working_2-way'!M45)</f>
        <v>2.1167178800079327</v>
      </c>
      <c r="I46" s="30">
        <f>IF(OR($A46="",$B46=""),"",'OddsRatio_working_2-way'!N45)</f>
        <v>1.8954813188742858</v>
      </c>
      <c r="J46" s="30">
        <f>IF('Log_working_2-way'!$D45="","",A46^('Log_working_2-way'!$D45))</f>
        <v>2.1181333306010104</v>
      </c>
      <c r="K46" s="32">
        <f>IF('Log_working_2-way'!$D45="","",B46^('Log_working_2-way'!$D45))</f>
        <v>1.8943477245799318</v>
      </c>
      <c r="L46" s="37">
        <f t="shared" si="9"/>
        <v>0.47314578005115088</v>
      </c>
      <c r="M46" s="37">
        <f t="shared" si="10"/>
        <v>0.52685421994884907</v>
      </c>
      <c r="N46" s="38">
        <v>142</v>
      </c>
      <c r="O46" s="38">
        <f t="shared" si="11"/>
        <v>73.06796116504853</v>
      </c>
      <c r="P46" s="38">
        <f t="shared" si="12"/>
        <v>65.243243243243228</v>
      </c>
      <c r="Q46" s="38">
        <f t="shared" si="13"/>
        <v>76.756756756756744</v>
      </c>
      <c r="R46" s="38">
        <f t="shared" si="14"/>
        <v>68.932038834951456</v>
      </c>
      <c r="S46" s="39">
        <f t="shared" si="15"/>
        <v>-3.6887955917082138</v>
      </c>
      <c r="T46" s="39">
        <f t="shared" si="16"/>
        <v>-3.688795591708228</v>
      </c>
      <c r="U46" t="s">
        <v>194</v>
      </c>
      <c r="V46" t="s">
        <v>195</v>
      </c>
      <c r="W46" t="s">
        <v>206</v>
      </c>
      <c r="X46" s="48" t="s">
        <v>203</v>
      </c>
      <c r="Y46" s="41"/>
    </row>
    <row r="47" spans="1:25" ht="15" x14ac:dyDescent="0.25">
      <c r="A47">
        <v>2.42</v>
      </c>
      <c r="B47">
        <v>1.6</v>
      </c>
      <c r="C47" s="29">
        <f t="shared" si="0"/>
        <v>3.8223140495867725E-2</v>
      </c>
      <c r="D47" s="30">
        <f>IF(OR($A47="",$B47=""),"",A47*'MPTO_working_2-way'!$G46)</f>
        <v>2.5124999999999997</v>
      </c>
      <c r="E47" s="32">
        <f>IF(OR($A47="",$B47=""),"",B47*'MPTO_working_2-way'!$G46)</f>
        <v>1.6611570247933884</v>
      </c>
      <c r="F47" s="30">
        <f>IF(OR($A47="",$B47=""),"",'MPTO_working_2-way'!D46)</f>
        <v>2.5373525557011791</v>
      </c>
      <c r="G47" s="32">
        <f>IF(OR($A47="",$B47=""),"",'MPTO_working_2-way'!E46)</f>
        <v>1.6504688832054561</v>
      </c>
      <c r="H47" s="30">
        <f>IF(OR($A47="",$B47=""),"",'OddsRatio_working_2-way'!M46)</f>
        <v>2.5383974345619098</v>
      </c>
      <c r="I47" s="30">
        <f>IF(OR($A47="",$B47=""),"",'OddsRatio_working_2-way'!N46)</f>
        <v>1.6500270850261594</v>
      </c>
      <c r="J47" s="30">
        <f>IF('Log_working_2-way'!$D46="","",A47^('Log_working_2-way'!$D46))</f>
        <v>2.5500151185411704</v>
      </c>
      <c r="K47" s="32">
        <f>IF('Log_working_2-way'!$D46="","",B47^('Log_working_2-way'!$D46))</f>
        <v>1.6451549975466908</v>
      </c>
      <c r="L47" s="37">
        <f t="shared" si="9"/>
        <v>0.39800995024875624</v>
      </c>
      <c r="M47" s="37">
        <f t="shared" si="10"/>
        <v>0.60199004975124382</v>
      </c>
      <c r="N47" s="38">
        <v>143</v>
      </c>
      <c r="O47" s="38">
        <f t="shared" si="11"/>
        <v>83.909090909090907</v>
      </c>
      <c r="P47" s="38">
        <f t="shared" si="12"/>
        <v>53.625000000000007</v>
      </c>
      <c r="Q47" s="38">
        <f t="shared" si="13"/>
        <v>89.375</v>
      </c>
      <c r="R47" s="38">
        <f t="shared" si="14"/>
        <v>59.090909090909093</v>
      </c>
      <c r="S47" s="39">
        <f t="shared" si="15"/>
        <v>-5.4659090909090935</v>
      </c>
      <c r="T47" s="39">
        <f t="shared" si="16"/>
        <v>-5.4659090909090864</v>
      </c>
      <c r="U47" t="s">
        <v>196</v>
      </c>
      <c r="V47" t="s">
        <v>197</v>
      </c>
      <c r="W47" t="s">
        <v>205</v>
      </c>
      <c r="X47" s="48" t="s">
        <v>203</v>
      </c>
      <c r="Y47" s="41"/>
    </row>
    <row r="48" spans="1:25" ht="15" x14ac:dyDescent="0.25">
      <c r="A48">
        <v>1.86</v>
      </c>
      <c r="B48">
        <v>1.93</v>
      </c>
      <c r="C48" s="29">
        <f t="shared" si="0"/>
        <v>5.5769123628057304E-2</v>
      </c>
      <c r="D48" s="30">
        <f>IF(OR($A48="",$B48=""),"",A48*'MPTO_working_2-way'!$G47)</f>
        <v>1.9637305699481866</v>
      </c>
      <c r="E48" s="32">
        <f>IF(OR($A48="",$B48=""),"",B48*'MPTO_working_2-way'!$G47)</f>
        <v>2.0376344086021505</v>
      </c>
      <c r="F48" s="30">
        <f>IF(OR($A48="",$B48=""),"",'MPTO_working_2-way'!D47)</f>
        <v>1.9617465435269688</v>
      </c>
      <c r="G48" s="32">
        <f>IF(OR($A48="",$B48=""),"",'MPTO_working_2-way'!E47)</f>
        <v>2.0397749872151825</v>
      </c>
      <c r="H48" s="30">
        <f>IF(OR($A48="",$B48=""),"",'OddsRatio_working_2-way'!M47)</f>
        <v>1.9616294415187687</v>
      </c>
      <c r="I48" s="30">
        <f>IF(OR($A48="",$B48=""),"",'OddsRatio_working_2-way'!N47)</f>
        <v>2.0399016053633199</v>
      </c>
      <c r="J48" s="30">
        <f>IF('Log_working_2-way'!$D47="","",A48^('Log_working_2-way'!$D47))</f>
        <v>1.9607100858082853</v>
      </c>
      <c r="K48" s="32">
        <f>IF('Log_working_2-way'!$D47="","",B48^('Log_working_2-way'!$D47))</f>
        <v>2.0408967437418535</v>
      </c>
      <c r="L48" s="37">
        <f t="shared" si="9"/>
        <v>0.50923482849604218</v>
      </c>
      <c r="M48" s="37">
        <f t="shared" si="10"/>
        <v>0.49076517150395776</v>
      </c>
      <c r="N48" s="38">
        <v>144</v>
      </c>
      <c r="O48" s="38">
        <f t="shared" si="11"/>
        <v>66.580645161290334</v>
      </c>
      <c r="P48" s="38">
        <f t="shared" si="12"/>
        <v>69.388601036269449</v>
      </c>
      <c r="Q48" s="38">
        <f t="shared" si="13"/>
        <v>74.611398963730579</v>
      </c>
      <c r="R48" s="38">
        <f t="shared" si="14"/>
        <v>77.419354838709666</v>
      </c>
      <c r="S48" s="39">
        <f t="shared" si="15"/>
        <v>-8.0307538024402447</v>
      </c>
      <c r="T48" s="39">
        <f t="shared" si="16"/>
        <v>-8.0307538024402163</v>
      </c>
      <c r="U48" t="s">
        <v>113</v>
      </c>
      <c r="V48" t="s">
        <v>198</v>
      </c>
      <c r="W48" t="s">
        <v>69</v>
      </c>
      <c r="X48" s="48" t="s">
        <v>203</v>
      </c>
      <c r="Y48" s="41"/>
    </row>
    <row r="49" spans="1:25" ht="15" x14ac:dyDescent="0.25">
      <c r="A49">
        <v>2.15</v>
      </c>
      <c r="B49">
        <v>1.76</v>
      </c>
      <c r="C49" s="29">
        <f t="shared" si="0"/>
        <v>3.3298097251585723E-2</v>
      </c>
      <c r="D49" s="30">
        <f>IF(OR($A49="",$B49=""),"",A49*'MPTO_working_2-way'!$G48)</f>
        <v>2.2215909090909092</v>
      </c>
      <c r="E49" s="32">
        <f>IF(OR($A49="",$B49=""),"",B49*'MPTO_working_2-way'!$G48)</f>
        <v>1.8186046511627909</v>
      </c>
      <c r="F49" s="30">
        <f>IF(OR($A49="",$B49=""),"",'MPTO_working_2-way'!D48)</f>
        <v>2.2298173246906305</v>
      </c>
      <c r="G49" s="32">
        <f>IF(OR($A49="",$B49=""),"",'MPTO_working_2-way'!E48)</f>
        <v>1.8131288931480596</v>
      </c>
      <c r="H49" s="30">
        <f>IF(OR($A49="",$B49=""),"",'OddsRatio_working_2-way'!M48)</f>
        <v>2.2301048307916052</v>
      </c>
      <c r="I49" s="30">
        <f>IF(OR($A49="",$B49=""),"",'OddsRatio_working_2-way'!N48)</f>
        <v>1.8129388446970602</v>
      </c>
      <c r="J49" s="30">
        <f>IF('Log_working_2-way'!$D48="","",A49^('Log_working_2-way'!$D48))</f>
        <v>2.2338767288490446</v>
      </c>
      <c r="K49" s="32">
        <f>IF('Log_working_2-way'!$D48="","",B49^('Log_working_2-way'!$D48))</f>
        <v>1.8104537322239227</v>
      </c>
      <c r="L49" s="37">
        <f t="shared" si="9"/>
        <v>0.45012787723785164</v>
      </c>
      <c r="M49" s="37">
        <f t="shared" si="10"/>
        <v>0.54987212276214825</v>
      </c>
      <c r="N49" s="38">
        <v>145</v>
      </c>
      <c r="O49" s="38">
        <f t="shared" si="11"/>
        <v>77.558139534883722</v>
      </c>
      <c r="P49" s="38">
        <f t="shared" si="12"/>
        <v>62.61363636363636</v>
      </c>
      <c r="Q49" s="38">
        <f t="shared" si="13"/>
        <v>82.38636363636364</v>
      </c>
      <c r="R49" s="38">
        <f t="shared" si="14"/>
        <v>67.441860465116278</v>
      </c>
      <c r="S49" s="39">
        <f t="shared" si="15"/>
        <v>-4.8282241014799183</v>
      </c>
      <c r="T49" s="39">
        <f t="shared" si="16"/>
        <v>-4.8282241014799183</v>
      </c>
      <c r="U49" t="s">
        <v>104</v>
      </c>
      <c r="V49" t="s">
        <v>105</v>
      </c>
      <c r="W49" t="s">
        <v>111</v>
      </c>
      <c r="X49" s="48" t="s">
        <v>203</v>
      </c>
      <c r="Y49" s="41"/>
    </row>
    <row r="50" spans="1:25" ht="15" x14ac:dyDescent="0.25">
      <c r="A50">
        <v>2.38</v>
      </c>
      <c r="B50">
        <v>1.63</v>
      </c>
      <c r="C50" s="29">
        <f t="shared" si="0"/>
        <v>3.3664999742228252E-2</v>
      </c>
      <c r="D50" s="30">
        <f>IF(OR($A50="",$B50=""),"",A50*'MPTO_working_2-way'!$G49)</f>
        <v>2.4601226993865031</v>
      </c>
      <c r="E50" s="32">
        <f>IF(OR($A50="",$B50=""),"",B50*'MPTO_working_2-way'!$G49)</f>
        <v>1.6848739495798319</v>
      </c>
      <c r="F50" s="30">
        <f>IF(OR($A50="",$B50=""),"",'MPTO_working_2-way'!D49)</f>
        <v>2.4793251102447753</v>
      </c>
      <c r="G50" s="32">
        <f>IF(OR($A50="",$B50=""),"",'MPTO_working_2-way'!E49)</f>
        <v>1.6759839288028686</v>
      </c>
      <c r="H50" s="30">
        <f>IF(OR($A50="",$B50=""),"",'OddsRatio_working_2-way'!M49)</f>
        <v>2.4800257398019103</v>
      </c>
      <c r="I50" s="30">
        <f>IF(OR($A50="",$B50=""),"",'OddsRatio_working_2-way'!N49)</f>
        <v>1.6756639246921761</v>
      </c>
      <c r="J50" s="30">
        <f>IF('Log_working_2-way'!$D49="","",A50^('Log_working_2-way'!$D49))</f>
        <v>2.4889275111820632</v>
      </c>
      <c r="K50" s="32">
        <f>IF('Log_working_2-way'!$D49="","",B50^('Log_working_2-way'!$D49))</f>
        <v>1.6716243688761041</v>
      </c>
      <c r="L50" s="37">
        <f t="shared" si="9"/>
        <v>0.40648379052369077</v>
      </c>
      <c r="M50" s="37">
        <f t="shared" si="10"/>
        <v>0.59351620947630923</v>
      </c>
      <c r="N50" s="38">
        <v>146</v>
      </c>
      <c r="O50" s="38">
        <f t="shared" si="11"/>
        <v>84.65546218487394</v>
      </c>
      <c r="P50" s="38">
        <f t="shared" si="12"/>
        <v>56.429447852760731</v>
      </c>
      <c r="Q50" s="38">
        <f t="shared" si="13"/>
        <v>89.570552147239269</v>
      </c>
      <c r="R50" s="38">
        <f t="shared" si="14"/>
        <v>61.344537815126053</v>
      </c>
      <c r="S50" s="39">
        <f t="shared" si="15"/>
        <v>-4.9150899623653288</v>
      </c>
      <c r="T50" s="39">
        <f t="shared" si="16"/>
        <v>-4.9150899623653217</v>
      </c>
      <c r="U50" t="s">
        <v>108</v>
      </c>
      <c r="V50" t="s">
        <v>106</v>
      </c>
      <c r="W50" t="s">
        <v>111</v>
      </c>
      <c r="X50" s="48" t="s">
        <v>203</v>
      </c>
      <c r="Y50" s="41"/>
    </row>
    <row r="51" spans="1:25" ht="15" x14ac:dyDescent="0.25">
      <c r="A51">
        <v>2.5299999999999998</v>
      </c>
      <c r="B51">
        <v>1.57</v>
      </c>
      <c r="C51" s="29">
        <f t="shared" si="0"/>
        <v>3.2199592155283119E-2</v>
      </c>
      <c r="D51" s="30">
        <f>IF(OR($A51="",$B51=""),"",A51*'MPTO_working_2-way'!$G50)</f>
        <v>2.6114649681528661</v>
      </c>
      <c r="E51" s="32">
        <f>IF(OR($A51="",$B51=""),"",B51*'MPTO_working_2-way'!$G50)</f>
        <v>1.6205533596837947</v>
      </c>
      <c r="F51" s="30">
        <f>IF(OR($A51="",$B51=""),"",'MPTO_working_2-way'!D50)</f>
        <v>2.6374290362205768</v>
      </c>
      <c r="G51" s="32">
        <f>IF(OR($A51="",$B51=""),"",'MPTO_working_2-way'!E50)</f>
        <v>1.6107134891831068</v>
      </c>
      <c r="H51" s="30">
        <f>IF(OR($A51="",$B51=""),"",'OddsRatio_working_2-way'!M50)</f>
        <v>2.6383560438182503</v>
      </c>
      <c r="I51" s="30">
        <f>IF(OR($A51="",$B51=""),"",'OddsRatio_working_2-way'!N50)</f>
        <v>1.610367937893074</v>
      </c>
      <c r="J51" s="30">
        <f>IF('Log_working_2-way'!$D50="","",A51^('Log_working_2-way'!$D50))</f>
        <v>2.6504593860891874</v>
      </c>
      <c r="K51" s="32">
        <f>IF('Log_working_2-way'!$D50="","",B51^('Log_working_2-way'!$D50))</f>
        <v>1.6058919161709591</v>
      </c>
      <c r="L51" s="37">
        <f t="shared" si="9"/>
        <v>0.38292682926829269</v>
      </c>
      <c r="M51" s="37">
        <f t="shared" si="10"/>
        <v>0.6170731707317072</v>
      </c>
      <c r="N51" s="38">
        <v>147</v>
      </c>
      <c r="O51" s="38">
        <f t="shared" si="11"/>
        <v>88.897233201581031</v>
      </c>
      <c r="P51" s="38">
        <f t="shared" si="12"/>
        <v>53.369426751592364</v>
      </c>
      <c r="Q51" s="38">
        <f t="shared" si="13"/>
        <v>93.630573248407643</v>
      </c>
      <c r="R51" s="38">
        <f t="shared" si="14"/>
        <v>58.102766798418976</v>
      </c>
      <c r="S51" s="39">
        <f t="shared" si="15"/>
        <v>-4.733340046826612</v>
      </c>
      <c r="T51" s="39">
        <f t="shared" si="16"/>
        <v>-4.733340046826612</v>
      </c>
      <c r="U51" t="s">
        <v>96</v>
      </c>
      <c r="V51" t="s">
        <v>99</v>
      </c>
      <c r="W51" t="s">
        <v>111</v>
      </c>
      <c r="X51" s="48" t="s">
        <v>203</v>
      </c>
      <c r="Y51" s="41"/>
    </row>
    <row r="52" spans="1:25" ht="15" x14ac:dyDescent="0.25">
      <c r="A52">
        <v>2.06</v>
      </c>
      <c r="B52">
        <v>1.84</v>
      </c>
      <c r="C52" s="29">
        <f t="shared" si="0"/>
        <v>2.891515407344869E-2</v>
      </c>
      <c r="D52" s="30">
        <f>IF(OR($A52="",$B52=""),"",A52*'MPTO_working_2-way'!$G51)</f>
        <v>2.1195652173913042</v>
      </c>
      <c r="E52" s="32">
        <f>IF(OR($A52="",$B52=""),"",B52*'MPTO_working_2-way'!$G51)</f>
        <v>1.8932038834951457</v>
      </c>
      <c r="F52" s="30">
        <f>IF(OR($A52="",$B52=""),"",'MPTO_working_2-way'!D51)</f>
        <v>2.1232354918216445</v>
      </c>
      <c r="G52" s="32">
        <f>IF(OR($A52="",$B52=""),"",'MPTO_working_2-way'!E51)</f>
        <v>1.8902852583283463</v>
      </c>
      <c r="H52" s="30">
        <f>IF(OR($A52="",$B52=""),"",'OddsRatio_working_2-way'!M51)</f>
        <v>2.123345344008138</v>
      </c>
      <c r="I52" s="30">
        <f>IF(OR($A52="",$B52=""),"",'OddsRatio_working_2-way'!N51)</f>
        <v>1.8901981971385247</v>
      </c>
      <c r="J52" s="30">
        <f>IF('Log_working_2-way'!$D51="","",A52^('Log_working_2-way'!$D51))</f>
        <v>2.1250149218724146</v>
      </c>
      <c r="K52" s="32">
        <f>IF('Log_working_2-way'!$D51="","",B52^('Log_working_2-way'!$D51))</f>
        <v>1.8888770989238437</v>
      </c>
      <c r="L52" s="37">
        <f t="shared" si="9"/>
        <v>0.47179487179487184</v>
      </c>
      <c r="M52" s="37">
        <f t="shared" si="10"/>
        <v>0.52820512820512822</v>
      </c>
      <c r="N52" s="38">
        <v>148</v>
      </c>
      <c r="O52" s="38">
        <f t="shared" si="11"/>
        <v>76.155339805825236</v>
      </c>
      <c r="P52" s="38">
        <f t="shared" si="12"/>
        <v>67.565217391304344</v>
      </c>
      <c r="Q52" s="38">
        <f t="shared" si="13"/>
        <v>80.434782608695642</v>
      </c>
      <c r="R52" s="38">
        <f t="shared" si="14"/>
        <v>71.844660194174764</v>
      </c>
      <c r="S52" s="39">
        <f t="shared" si="15"/>
        <v>-4.2794428028704061</v>
      </c>
      <c r="T52" s="39">
        <f t="shared" si="16"/>
        <v>-4.2794428028704203</v>
      </c>
      <c r="U52" t="s">
        <v>101</v>
      </c>
      <c r="V52" t="s">
        <v>95</v>
      </c>
      <c r="W52" t="s">
        <v>111</v>
      </c>
      <c r="X52" s="48" t="s">
        <v>203</v>
      </c>
      <c r="Y52" s="41"/>
    </row>
    <row r="53" spans="1:25" s="35" customFormat="1" ht="15" x14ac:dyDescent="0.25">
      <c r="A53">
        <v>2.27</v>
      </c>
      <c r="B53">
        <v>1.69</v>
      </c>
      <c r="C53" s="29">
        <f t="shared" si="0"/>
        <v>3.2244610692594433E-2</v>
      </c>
      <c r="D53" s="30">
        <f>IF(OR($A53="",$B53=""),"",A53*'MPTO_working_2-way'!$G52)</f>
        <v>2.3431952662721893</v>
      </c>
      <c r="E53" s="32">
        <f>IF(OR($A53="",$B53=""),"",B53*'MPTO_working_2-way'!$G52)</f>
        <v>1.7444933920704846</v>
      </c>
      <c r="F53" s="30">
        <f>IF(OR($A53="",$B53=""),"",'MPTO_working_2-way'!D52)</f>
        <v>2.3562325338574457</v>
      </c>
      <c r="G53" s="32">
        <f>IF(OR($A53="",$B53=""),"",'MPTO_working_2-way'!E52)</f>
        <v>1.7373366845549443</v>
      </c>
      <c r="H53" s="30">
        <f>IF(OR($A53="",$B53=""),"",'OddsRatio_working_2-way'!M52)</f>
        <v>2.3566796637913199</v>
      </c>
      <c r="I53" s="30">
        <f>IF(OR($A53="",$B53=""),"",'OddsRatio_working_2-way'!N52)</f>
        <v>1.7370936756031574</v>
      </c>
      <c r="J53" s="30">
        <f>IF('Log_working_2-way'!$D52="","",A53^('Log_working_2-way'!$D52))</f>
        <v>2.3626810133503287</v>
      </c>
      <c r="K53" s="32">
        <f>IF('Log_working_2-way'!$D52="","",B53^('Log_working_2-way'!$D52))</f>
        <v>1.733847459679009</v>
      </c>
      <c r="L53" s="37">
        <f t="shared" si="9"/>
        <v>0.4267676767676768</v>
      </c>
      <c r="M53" s="37">
        <f t="shared" si="10"/>
        <v>0.5732323232323232</v>
      </c>
      <c r="N53" s="38">
        <v>149</v>
      </c>
      <c r="O53" s="38">
        <f t="shared" si="11"/>
        <v>83.36123348017621</v>
      </c>
      <c r="P53" s="38">
        <f t="shared" si="12"/>
        <v>60.834319526627226</v>
      </c>
      <c r="Q53" s="38">
        <f t="shared" si="13"/>
        <v>88.165680473372788</v>
      </c>
      <c r="R53" s="38">
        <f t="shared" si="14"/>
        <v>65.63876651982379</v>
      </c>
      <c r="S53" s="39">
        <f t="shared" si="15"/>
        <v>-4.8044469931965779</v>
      </c>
      <c r="T53" s="39">
        <f t="shared" si="16"/>
        <v>-4.8044469931965637</v>
      </c>
      <c r="U53" t="s">
        <v>98</v>
      </c>
      <c r="V53" t="s">
        <v>109</v>
      </c>
      <c r="W53" t="s">
        <v>111</v>
      </c>
      <c r="X53" s="48" t="s">
        <v>203</v>
      </c>
      <c r="Y53" s="41"/>
    </row>
    <row r="54" spans="1:25" ht="15" x14ac:dyDescent="0.25">
      <c r="A54">
        <v>2.23</v>
      </c>
      <c r="B54">
        <v>1.71</v>
      </c>
      <c r="C54" s="29">
        <f t="shared" si="0"/>
        <v>3.3225814910969431E-2</v>
      </c>
      <c r="D54" s="30">
        <f>IF(OR($A54="",$B54=""),"",A54*'MPTO_working_2-way'!$G53)</f>
        <v>2.3040935672514617</v>
      </c>
      <c r="E54" s="32">
        <f>IF(OR($A54="",$B54=""),"",B54*'MPTO_working_2-way'!$G53)</f>
        <v>1.7668161434977576</v>
      </c>
      <c r="F54" s="30">
        <f>IF(OR($A54="",$B54=""),"",'MPTO_working_2-way'!D53)</f>
        <v>2.315792669966295</v>
      </c>
      <c r="G54" s="32">
        <f>IF(OR($A54="",$B54=""),"",'MPTO_working_2-way'!E53)</f>
        <v>1.7599981538319522</v>
      </c>
      <c r="H54" s="30">
        <f>IF(OR($A54="",$B54=""),"",'OddsRatio_working_2-way'!M53)</f>
        <v>2.3162045305336028</v>
      </c>
      <c r="I54" s="30">
        <f>IF(OR($A54="",$B54=""),"",'OddsRatio_working_2-way'!N53)</f>
        <v>1.7597603387632996</v>
      </c>
      <c r="J54" s="30">
        <f>IF('Log_working_2-way'!$D53="","",A54^('Log_working_2-way'!$D53))</f>
        <v>2.3215866387713424</v>
      </c>
      <c r="K54" s="32">
        <f>IF('Log_working_2-way'!$D53="","",B54^('Log_working_2-way'!$D53))</f>
        <v>1.7566662454529891</v>
      </c>
      <c r="L54" s="37">
        <f t="shared" si="9"/>
        <v>0.43401015228426398</v>
      </c>
      <c r="M54" s="37">
        <f t="shared" si="10"/>
        <v>0.56598984771573613</v>
      </c>
      <c r="N54" s="38">
        <v>150</v>
      </c>
      <c r="O54" s="38">
        <f t="shared" si="11"/>
        <v>82.735426008968616</v>
      </c>
      <c r="P54" s="38">
        <f t="shared" si="12"/>
        <v>62.280701754385959</v>
      </c>
      <c r="Q54" s="38">
        <f t="shared" si="13"/>
        <v>87.719298245614027</v>
      </c>
      <c r="R54" s="38">
        <f t="shared" si="14"/>
        <v>67.264573991031398</v>
      </c>
      <c r="S54" s="39">
        <f t="shared" si="15"/>
        <v>-4.9838722366454107</v>
      </c>
      <c r="T54" s="39">
        <f t="shared" si="16"/>
        <v>-4.9838722366454391</v>
      </c>
      <c r="U54" t="s">
        <v>107</v>
      </c>
      <c r="V54" t="s">
        <v>94</v>
      </c>
      <c r="W54" t="s">
        <v>111</v>
      </c>
      <c r="X54" s="48" t="s">
        <v>203</v>
      </c>
      <c r="Y54" s="41"/>
    </row>
    <row r="55" spans="1:25" ht="15" x14ac:dyDescent="0.25">
      <c r="A55">
        <v>2.1</v>
      </c>
      <c r="B55">
        <v>1.8</v>
      </c>
      <c r="C55" s="29">
        <f t="shared" si="0"/>
        <v>3.1746031746031633E-2</v>
      </c>
      <c r="D55" s="30">
        <f>IF(OR($A55="",$B55=""),"",A55*'MPTO_working_2-way'!$G54)</f>
        <v>2.1666666666666665</v>
      </c>
      <c r="E55" s="32">
        <f>IF(OR($A55="",$B55=""),"",B55*'MPTO_working_2-way'!$G54)</f>
        <v>1.857142857142857</v>
      </c>
      <c r="F55" s="30">
        <f>IF(OR($A55="",$B55=""),"",'MPTO_working_2-way'!D54)</f>
        <v>2.172413793103448</v>
      </c>
      <c r="G55" s="32">
        <f>IF(OR($A55="",$B55=""),"",'MPTO_working_2-way'!E54)</f>
        <v>1.8529411764705881</v>
      </c>
      <c r="H55" s="30">
        <f>IF(OR($A55="",$B55=""),"",'OddsRatio_working_2-way'!M54)</f>
        <v>2.1726039399558572</v>
      </c>
      <c r="I55" s="30">
        <f>IF(OR($A55="",$B55=""),"",'OddsRatio_working_2-way'!N54)</f>
        <v>1.8528028654224413</v>
      </c>
      <c r="J55" s="30">
        <f>IF('Log_working_2-way'!$D54="","",A55^('Log_working_2-way'!$D54))</f>
        <v>2.1752294998990545</v>
      </c>
      <c r="K55" s="32">
        <f>IF('Log_working_2-way'!$D54="","",B55^('Log_working_2-way'!$D54))</f>
        <v>1.8508976332587501</v>
      </c>
      <c r="L55" s="37">
        <f t="shared" si="9"/>
        <v>0.46153846153846156</v>
      </c>
      <c r="M55" s="37">
        <f t="shared" si="10"/>
        <v>0.53846153846153855</v>
      </c>
      <c r="N55" s="38">
        <v>151</v>
      </c>
      <c r="O55" s="38">
        <f t="shared" si="11"/>
        <v>79.095238095238102</v>
      </c>
      <c r="P55" s="38">
        <f t="shared" si="12"/>
        <v>67.111111111111114</v>
      </c>
      <c r="Q55" s="38">
        <f t="shared" si="13"/>
        <v>83.888888888888886</v>
      </c>
      <c r="R55" s="38">
        <f t="shared" si="14"/>
        <v>71.904761904761898</v>
      </c>
      <c r="S55" s="39">
        <f t="shared" si="15"/>
        <v>-4.7936507936507837</v>
      </c>
      <c r="T55" s="39">
        <f t="shared" si="16"/>
        <v>-4.7936507936507837</v>
      </c>
      <c r="U55" t="s">
        <v>110</v>
      </c>
      <c r="V55" t="s">
        <v>100</v>
      </c>
      <c r="W55" t="s">
        <v>111</v>
      </c>
      <c r="X55" s="48" t="s">
        <v>203</v>
      </c>
      <c r="Y55" s="41"/>
    </row>
    <row r="56" spans="1:25" ht="15" x14ac:dyDescent="0.25">
      <c r="A56">
        <v>2.08</v>
      </c>
      <c r="B56">
        <v>1.81</v>
      </c>
      <c r="C56" s="29">
        <f t="shared" si="0"/>
        <v>3.3255418614534626E-2</v>
      </c>
      <c r="D56" s="30">
        <f>IF(OR($A56="",$B56=""),"",A56*'MPTO_working_2-way'!$G55)</f>
        <v>2.1491712707182322</v>
      </c>
      <c r="E56" s="32">
        <f>IF(OR($A56="",$B56=""),"",B56*'MPTO_working_2-way'!$G55)</f>
        <v>1.8701923076923077</v>
      </c>
      <c r="F56" s="30">
        <f>IF(OR($A56="",$B56=""),"",'MPTO_working_2-way'!D55)</f>
        <v>2.1545152798443401</v>
      </c>
      <c r="G56" s="32">
        <f>IF(OR($A56="",$B56=""),"",'MPTO_working_2-way'!E55)</f>
        <v>1.8661643699811639</v>
      </c>
      <c r="H56" s="30">
        <f>IF(OR($A56="",$B56=""),"",'OddsRatio_working_2-way'!M55)</f>
        <v>2.1547005383792519</v>
      </c>
      <c r="I56" s="30">
        <f>IF(OR($A56="",$B56=""),"",'OddsRatio_working_2-way'!N55)</f>
        <v>1.8660254037844384</v>
      </c>
      <c r="J56" s="30">
        <f>IF('Log_working_2-way'!$D55="","",A56^('Log_working_2-way'!$D55))</f>
        <v>2.1571440120474694</v>
      </c>
      <c r="K56" s="32">
        <f>IF('Log_working_2-way'!$D55="","",B56^('Log_working_2-way'!$D55))</f>
        <v>1.8641966683390954</v>
      </c>
      <c r="L56" s="37">
        <f t="shared" si="9"/>
        <v>0.46529562982005135</v>
      </c>
      <c r="M56" s="37">
        <f t="shared" si="10"/>
        <v>0.53470437017994854</v>
      </c>
      <c r="N56" s="38">
        <v>152</v>
      </c>
      <c r="O56" s="38">
        <f t="shared" si="11"/>
        <v>78.923076923076934</v>
      </c>
      <c r="P56" s="38">
        <f t="shared" si="12"/>
        <v>68.022099447513824</v>
      </c>
      <c r="Q56" s="38">
        <f t="shared" si="13"/>
        <v>83.97790055248619</v>
      </c>
      <c r="R56" s="38">
        <f t="shared" si="14"/>
        <v>73.076923076923066</v>
      </c>
      <c r="S56" s="39">
        <f t="shared" si="15"/>
        <v>-5.0548236294092561</v>
      </c>
      <c r="T56" s="39">
        <f t="shared" si="16"/>
        <v>-5.0548236294092419</v>
      </c>
      <c r="U56" t="s">
        <v>102</v>
      </c>
      <c r="V56" t="s">
        <v>92</v>
      </c>
      <c r="W56" t="s">
        <v>111</v>
      </c>
      <c r="X56" s="48" t="s">
        <v>203</v>
      </c>
      <c r="Y56" s="41"/>
    </row>
    <row r="57" spans="1:25" ht="15" x14ac:dyDescent="0.25">
      <c r="A57">
        <v>2.09</v>
      </c>
      <c r="B57">
        <v>1.8</v>
      </c>
      <c r="C57" s="29">
        <f t="shared" si="0"/>
        <v>3.4024455077086735E-2</v>
      </c>
      <c r="D57" s="30">
        <f>IF(OR($A57="",$B57=""),"",A57*'MPTO_working_2-way'!$G56)</f>
        <v>2.161111111111111</v>
      </c>
      <c r="E57" s="32">
        <f>IF(OR($A57="",$B57=""),"",B57*'MPTO_working_2-way'!$G56)</f>
        <v>1.8612440191387563</v>
      </c>
      <c r="F57" s="30">
        <f>IF(OR($A57="",$B57=""),"",'MPTO_working_2-way'!D56)</f>
        <v>2.1670506912442398</v>
      </c>
      <c r="G57" s="32">
        <f>IF(OR($A57="",$B57=""),"",'MPTO_working_2-way'!E56)</f>
        <v>1.8568608094768018</v>
      </c>
      <c r="H57" s="30">
        <f>IF(OR($A57="",$B57=""),"",'OddsRatio_working_2-way'!M56)</f>
        <v>2.1672617529928755</v>
      </c>
      <c r="I57" s="30">
        <f>IF(OR($A57="",$B57=""),"",'OddsRatio_working_2-way'!N56)</f>
        <v>1.8567058737562385</v>
      </c>
      <c r="J57" s="30">
        <f>IF('Log_working_2-way'!$D56="","",A57^('Log_working_2-way'!$D56))</f>
        <v>2.1699807722915003</v>
      </c>
      <c r="K57" s="32">
        <f>IF('Log_working_2-way'!$D56="","",B57^('Log_working_2-way'!$D56))</f>
        <v>1.8547149010332622</v>
      </c>
      <c r="L57" s="37">
        <f t="shared" si="9"/>
        <v>0.46272493573264784</v>
      </c>
      <c r="M57" s="37">
        <f t="shared" si="10"/>
        <v>0.53727506426735205</v>
      </c>
      <c r="N57" s="38">
        <v>153</v>
      </c>
      <c r="O57" s="38">
        <f t="shared" si="11"/>
        <v>79.794258373205736</v>
      </c>
      <c r="P57" s="38">
        <f t="shared" si="12"/>
        <v>68.000000000000028</v>
      </c>
      <c r="Q57" s="38">
        <f t="shared" si="13"/>
        <v>85</v>
      </c>
      <c r="R57" s="38">
        <f t="shared" si="14"/>
        <v>73.205741626794264</v>
      </c>
      <c r="S57" s="39">
        <f t="shared" si="15"/>
        <v>-5.2057416267942642</v>
      </c>
      <c r="T57" s="39">
        <f t="shared" si="16"/>
        <v>-5.2057416267942358</v>
      </c>
      <c r="U57" t="s">
        <v>103</v>
      </c>
      <c r="V57" t="s">
        <v>93</v>
      </c>
      <c r="W57" t="s">
        <v>111</v>
      </c>
      <c r="X57" s="48" t="s">
        <v>203</v>
      </c>
      <c r="Y57" s="41"/>
    </row>
    <row r="58" spans="1:25" ht="15" x14ac:dyDescent="0.25">
      <c r="A58">
        <v>2.57</v>
      </c>
      <c r="B58">
        <v>1.52</v>
      </c>
      <c r="C58" s="29">
        <f t="shared" si="0"/>
        <v>4.6999795207864015E-2</v>
      </c>
      <c r="D58" s="30">
        <f>IF(OR($A58="",$B58=""),"",A58*'MPTO_working_2-way'!$G57)</f>
        <v>2.6907894736842102</v>
      </c>
      <c r="E58" s="32">
        <f>IF(OR($A58="",$B58=""),"",B58*'MPTO_working_2-way'!$G57)</f>
        <v>1.5914396887159534</v>
      </c>
      <c r="F58" s="30">
        <f>IF(OR($A58="",$B58=""),"",'MPTO_working_2-way'!D57)</f>
        <v>2.7351911496989216</v>
      </c>
      <c r="G58" s="32">
        <f>IF(OR($A58="",$B58=""),"",'MPTO_working_2-way'!E57)</f>
        <v>1.5763053829392302</v>
      </c>
      <c r="H58" s="30">
        <f>IF(OR($A58="",$B58=""),"",'OddsRatio_working_2-way'!M57)</f>
        <v>2.7375933843194633</v>
      </c>
      <c r="I58" s="30">
        <f>IF(OR($A58="",$B58=""),"",'OddsRatio_working_2-way'!N57)</f>
        <v>1.5755086368446631</v>
      </c>
      <c r="J58" s="30">
        <f>IF('Log_working_2-way'!$D57="","",A58^('Log_working_2-way'!$D57))</f>
        <v>2.7588202324003004</v>
      </c>
      <c r="K58" s="32">
        <f>IF('Log_working_2-way'!$D57="","",B58^('Log_working_2-way'!$D57))</f>
        <v>1.5685629387111448</v>
      </c>
      <c r="L58" s="37">
        <f t="shared" si="9"/>
        <v>0.371638141809291</v>
      </c>
      <c r="M58" s="37">
        <f t="shared" si="10"/>
        <v>0.628361858190709</v>
      </c>
      <c r="N58" s="38">
        <v>154</v>
      </c>
      <c r="O58" s="38">
        <f t="shared" si="11"/>
        <v>94.077821011673137</v>
      </c>
      <c r="P58" s="38">
        <f t="shared" si="12"/>
        <v>52.684210526315802</v>
      </c>
      <c r="Q58" s="38">
        <f t="shared" si="13"/>
        <v>101.31578947368422</v>
      </c>
      <c r="R58" s="38">
        <f t="shared" si="14"/>
        <v>59.922178988326849</v>
      </c>
      <c r="S58" s="39">
        <f t="shared" si="15"/>
        <v>-7.2379684620110822</v>
      </c>
      <c r="T58" s="39">
        <f t="shared" si="16"/>
        <v>-7.2379684620110467</v>
      </c>
      <c r="U58" t="s">
        <v>79</v>
      </c>
      <c r="V58" t="s">
        <v>77</v>
      </c>
      <c r="W58" t="s">
        <v>90</v>
      </c>
      <c r="X58" s="48" t="s">
        <v>203</v>
      </c>
      <c r="Y58" s="41"/>
    </row>
    <row r="59" spans="1:25" ht="15" x14ac:dyDescent="0.25">
      <c r="A59">
        <v>2.1</v>
      </c>
      <c r="B59">
        <v>1.75</v>
      </c>
      <c r="C59" s="29">
        <f t="shared" si="0"/>
        <v>4.761904761904745E-2</v>
      </c>
      <c r="D59" s="30">
        <f>IF(OR($A59="",$B59=""),"",A59*'MPTO_working_2-way'!$G58)</f>
        <v>2.1999999999999997</v>
      </c>
      <c r="E59" s="32">
        <f>IF(OR($A59="",$B59=""),"",B59*'MPTO_working_2-way'!$G58)</f>
        <v>1.833333333333333</v>
      </c>
      <c r="F59" s="30">
        <f>IF(OR($A59="",$B59=""),"",'MPTO_working_2-way'!D58)</f>
        <v>2.2105263157894735</v>
      </c>
      <c r="G59" s="32">
        <f>IF(OR($A59="",$B59=""),"",'MPTO_working_2-way'!E58)</f>
        <v>1.8260869565217388</v>
      </c>
      <c r="H59" s="30">
        <f>IF(OR($A59="",$B59=""),"",'OddsRatio_working_2-way'!M58)</f>
        <v>2.2110601416389968</v>
      </c>
      <c r="I59" s="30">
        <f>IF(OR($A59="",$B59=""),"",'OddsRatio_working_2-way'!N58)</f>
        <v>1.8257228238447702</v>
      </c>
      <c r="J59" s="30">
        <f>IF('Log_working_2-way'!$D58="","",A59^('Log_working_2-way'!$D58))</f>
        <v>2.2159538718240408</v>
      </c>
      <c r="K59" s="32">
        <f>IF('Log_working_2-way'!$D58="","",B59^('Log_working_2-way'!$D58))</f>
        <v>1.8223996182512778</v>
      </c>
      <c r="L59" s="37">
        <f t="shared" si="9"/>
        <v>0.45454545454545459</v>
      </c>
      <c r="M59" s="37">
        <f t="shared" si="10"/>
        <v>0.54545454545454553</v>
      </c>
      <c r="N59" s="38">
        <v>155</v>
      </c>
      <c r="O59" s="38">
        <f t="shared" si="11"/>
        <v>81.19047619047619</v>
      </c>
      <c r="P59" s="38">
        <f t="shared" si="12"/>
        <v>66.428571428571431</v>
      </c>
      <c r="Q59" s="38">
        <f t="shared" si="13"/>
        <v>88.571428571428569</v>
      </c>
      <c r="R59" s="38">
        <f t="shared" si="14"/>
        <v>73.80952380952381</v>
      </c>
      <c r="S59" s="39">
        <f t="shared" si="15"/>
        <v>-7.3809523809523796</v>
      </c>
      <c r="T59" s="39">
        <f t="shared" si="16"/>
        <v>-7.3809523809523796</v>
      </c>
      <c r="U59" t="s">
        <v>72</v>
      </c>
      <c r="V59" t="s">
        <v>81</v>
      </c>
      <c r="W59" t="s">
        <v>90</v>
      </c>
      <c r="X59" s="48" t="s">
        <v>203</v>
      </c>
      <c r="Y59" s="41"/>
    </row>
    <row r="60" spans="1:25" s="35" customFormat="1" ht="15" x14ac:dyDescent="0.25">
      <c r="A60">
        <v>2.4500000000000002</v>
      </c>
      <c r="B60">
        <v>1.56</v>
      </c>
      <c r="C60" s="29">
        <f t="shared" si="0"/>
        <v>4.9188906331763427E-2</v>
      </c>
      <c r="D60" s="30">
        <f>IF(OR($A60="",$B60=""),"",A60*'MPTO_working_2-way'!$G59)</f>
        <v>2.5705128205128207</v>
      </c>
      <c r="E60" s="32">
        <f>IF(OR($A60="",$B60=""),"",B60*'MPTO_working_2-way'!$G59)</f>
        <v>1.6367346938775511</v>
      </c>
      <c r="F60" s="30">
        <f>IF(OR($A60="",$B60=""),"",'MPTO_working_2-way'!D59)</f>
        <v>2.6070941336971352</v>
      </c>
      <c r="G60" s="32">
        <f>IF(OR($A60="",$B60=""),"",'MPTO_working_2-way'!E59)</f>
        <v>1.6222410865874364</v>
      </c>
      <c r="H60" s="30">
        <f>IF(OR($A60="",$B60=""),"",'OddsRatio_working_2-way'!M59)</f>
        <v>2.6091257608669731</v>
      </c>
      <c r="I60" s="30">
        <f>IF(OR($A60="",$B60=""),"",'OddsRatio_working_2-way'!N59)</f>
        <v>1.6214554662658656</v>
      </c>
      <c r="J60" s="30">
        <f>IF('Log_working_2-way'!$D59="","",A60^('Log_working_2-way'!$D59))</f>
        <v>2.6265342875694877</v>
      </c>
      <c r="K60" s="32">
        <f>IF('Log_working_2-way'!$D59="","",B60^('Log_working_2-way'!$D59))</f>
        <v>1.6148041314839445</v>
      </c>
      <c r="L60" s="37">
        <f t="shared" si="9"/>
        <v>0.38902743142144636</v>
      </c>
      <c r="M60" s="37">
        <f t="shared" si="10"/>
        <v>0.61097256857855353</v>
      </c>
      <c r="N60" s="38">
        <v>156</v>
      </c>
      <c r="O60" s="38">
        <f t="shared" si="11"/>
        <v>92.326530612244909</v>
      </c>
      <c r="P60" s="38">
        <f t="shared" si="12"/>
        <v>56.000000000000007</v>
      </c>
      <c r="Q60" s="38">
        <f t="shared" si="13"/>
        <v>99.999999999999986</v>
      </c>
      <c r="R60" s="38">
        <f t="shared" si="14"/>
        <v>63.673469387755098</v>
      </c>
      <c r="S60" s="39">
        <f t="shared" si="15"/>
        <v>-7.6734693877550768</v>
      </c>
      <c r="T60" s="39">
        <f t="shared" si="16"/>
        <v>-7.673469387755091</v>
      </c>
      <c r="U60" t="s">
        <v>73</v>
      </c>
      <c r="V60" t="s">
        <v>89</v>
      </c>
      <c r="W60" t="s">
        <v>90</v>
      </c>
      <c r="X60" s="48" t="s">
        <v>203</v>
      </c>
      <c r="Y60" s="41"/>
    </row>
    <row r="61" spans="1:25" ht="15" x14ac:dyDescent="0.25">
      <c r="A61">
        <v>2.68</v>
      </c>
      <c r="B61">
        <v>1.48</v>
      </c>
      <c r="C61" s="29">
        <f t="shared" si="0"/>
        <v>4.881000403388458E-2</v>
      </c>
      <c r="D61" s="30">
        <f>IF(OR($A61="",$B61=""),"",A61*'MPTO_working_2-way'!$G60)</f>
        <v>2.810810810810811</v>
      </c>
      <c r="E61" s="32">
        <f>IF(OR($A61="",$B61=""),"",B61*'MPTO_working_2-way'!$G60)</f>
        <v>1.5522388059701491</v>
      </c>
      <c r="F61" s="30">
        <f>IF(OR($A61="",$B61=""),"",'MPTO_working_2-way'!D60)</f>
        <v>2.8675534991324465</v>
      </c>
      <c r="G61" s="32">
        <f>IF(OR($A61="",$B61=""),"",'MPTO_working_2-way'!E60)</f>
        <v>1.5354598947042426</v>
      </c>
      <c r="H61" s="30">
        <f>IF(OR($A61="",$B61=""),"",'OddsRatio_working_2-way'!M60)</f>
        <v>2.87082869338697</v>
      </c>
      <c r="I61" s="30">
        <f>IF(OR($A61="",$B61=""),"",'OddsRatio_working_2-way'!N60)</f>
        <v>1.5345224838248488</v>
      </c>
      <c r="J61" s="30">
        <f>IF('Log_working_2-way'!$D60="","",A61^('Log_working_2-way'!$D60))</f>
        <v>2.8982434874687364</v>
      </c>
      <c r="K61" s="32">
        <f>IF('Log_working_2-way'!$D60="","",B61^('Log_working_2-way'!$D60))</f>
        <v>1.5268028082793761</v>
      </c>
      <c r="L61" s="37">
        <f t="shared" si="9"/>
        <v>0.35576923076923073</v>
      </c>
      <c r="M61" s="37">
        <f t="shared" si="10"/>
        <v>0.64423076923076927</v>
      </c>
      <c r="N61" s="38">
        <v>157</v>
      </c>
      <c r="O61" s="38">
        <f t="shared" si="11"/>
        <v>98.417910447761201</v>
      </c>
      <c r="P61" s="38">
        <f t="shared" si="12"/>
        <v>50.918918918918905</v>
      </c>
      <c r="Q61" s="38">
        <f t="shared" si="13"/>
        <v>106.08108108108108</v>
      </c>
      <c r="R61" s="38">
        <f t="shared" si="14"/>
        <v>58.582089552238799</v>
      </c>
      <c r="S61" s="39">
        <f t="shared" si="15"/>
        <v>-7.6631706333198792</v>
      </c>
      <c r="T61" s="39">
        <f t="shared" si="16"/>
        <v>-7.6631706333198935</v>
      </c>
      <c r="U61" t="s">
        <v>82</v>
      </c>
      <c r="V61" t="s">
        <v>114</v>
      </c>
      <c r="W61" t="s">
        <v>90</v>
      </c>
      <c r="X61" s="48" t="s">
        <v>203</v>
      </c>
      <c r="Y61" s="41"/>
    </row>
    <row r="62" spans="1:25" ht="15" x14ac:dyDescent="0.25">
      <c r="A62">
        <v>2.63</v>
      </c>
      <c r="B62">
        <v>1.5</v>
      </c>
      <c r="C62" s="29">
        <f t="shared" si="0"/>
        <v>4.6894803548795938E-2</v>
      </c>
      <c r="D62" s="30">
        <f>IF(OR($A62="",$B62=""),"",A62*'MPTO_working_2-way'!$G61)</f>
        <v>2.7533333333333334</v>
      </c>
      <c r="E62" s="32">
        <f>IF(OR($A62="",$B62=""),"",B62*'MPTO_working_2-way'!$G61)</f>
        <v>1.5703422053231939</v>
      </c>
      <c r="F62" s="30">
        <f>IF(OR($A62="",$B62=""),"",'MPTO_working_2-way'!D61)</f>
        <v>2.802841918294849</v>
      </c>
      <c r="G62" s="32">
        <f>IF(OR($A62="",$B62=""),"",'MPTO_working_2-way'!E61)</f>
        <v>1.554679802955665</v>
      </c>
      <c r="H62" s="30">
        <f>IF(OR($A62="",$B62=""),"",'OddsRatio_working_2-way'!M61)</f>
        <v>2.8055470085267782</v>
      </c>
      <c r="I62" s="30">
        <f>IF(OR($A62="",$B62=""),"",'OddsRatio_working_2-way'!N61)</f>
        <v>1.5538487756217116</v>
      </c>
      <c r="J62" s="30">
        <f>IF('Log_working_2-way'!$D61="","",A62^('Log_working_2-way'!$D61))</f>
        <v>2.8293064668866079</v>
      </c>
      <c r="K62" s="32">
        <f>IF('Log_working_2-way'!$D61="","",B62^('Log_working_2-way'!$D61))</f>
        <v>1.5466552587548665</v>
      </c>
      <c r="L62" s="37">
        <f t="shared" si="9"/>
        <v>0.36319612590799033</v>
      </c>
      <c r="M62" s="37">
        <f t="shared" si="10"/>
        <v>0.63680387409200967</v>
      </c>
      <c r="N62" s="38">
        <v>158</v>
      </c>
      <c r="O62" s="38">
        <f t="shared" si="11"/>
        <v>97.923954372623569</v>
      </c>
      <c r="P62" s="38">
        <f t="shared" si="12"/>
        <v>52.666666666666664</v>
      </c>
      <c r="Q62" s="38">
        <f t="shared" si="13"/>
        <v>105.33333333333333</v>
      </c>
      <c r="R62" s="38">
        <f t="shared" si="14"/>
        <v>60.076045627376431</v>
      </c>
      <c r="S62" s="39">
        <f t="shared" si="15"/>
        <v>-7.4093789607097591</v>
      </c>
      <c r="T62" s="39">
        <f t="shared" si="16"/>
        <v>-7.4093789607097662</v>
      </c>
      <c r="U62" t="s">
        <v>70</v>
      </c>
      <c r="V62" t="s">
        <v>85</v>
      </c>
      <c r="W62" t="s">
        <v>90</v>
      </c>
      <c r="X62" s="48" t="s">
        <v>203</v>
      </c>
      <c r="Y62" s="41"/>
    </row>
    <row r="63" spans="1:25" s="50" customFormat="1" ht="15" x14ac:dyDescent="0.25">
      <c r="A63">
        <v>2.46</v>
      </c>
      <c r="B63">
        <v>1.56</v>
      </c>
      <c r="C63" s="29">
        <f t="shared" si="0"/>
        <v>4.7529706066291366E-2</v>
      </c>
      <c r="D63" s="30">
        <f>IF(OR($A63="",$B63=""),"",A63*'MPTO_working_2-way'!$G62)</f>
        <v>2.5769230769230766</v>
      </c>
      <c r="E63" s="32">
        <f>IF(OR($A63="",$B63=""),"",B63*'MPTO_working_2-way'!$G62)</f>
        <v>1.6341463414634145</v>
      </c>
      <c r="F63" s="30">
        <f>IF(OR($A63="",$B63=""),"",'MPTO_working_2-way'!D62)</f>
        <v>2.6127450980392153</v>
      </c>
      <c r="G63" s="32">
        <f>IF(OR($A63="",$B63=""),"",'MPTO_working_2-way'!E62)</f>
        <v>1.6200607902735562</v>
      </c>
      <c r="H63" s="30">
        <f>IF(OR($A63="",$B63=""),"",'OddsRatio_working_2-way'!M62)</f>
        <v>2.6146649364939023</v>
      </c>
      <c r="I63" s="30">
        <f>IF(OR($A63="",$B63=""),"",'OddsRatio_working_2-way'!N62)</f>
        <v>1.6193235372853327</v>
      </c>
      <c r="J63" s="30">
        <f>IF('Log_working_2-way'!$D62="","",A63^('Log_working_2-way'!$D62))</f>
        <v>2.6316805131028569</v>
      </c>
      <c r="K63" s="32">
        <f>IF('Log_working_2-way'!$D62="","",B63^('Log_working_2-way'!$D62))</f>
        <v>1.6128650749752642</v>
      </c>
      <c r="L63" s="37">
        <f t="shared" si="9"/>
        <v>0.38805970149253738</v>
      </c>
      <c r="M63" s="37">
        <f t="shared" si="10"/>
        <v>0.61194029850746268</v>
      </c>
      <c r="N63" s="38">
        <v>159</v>
      </c>
      <c r="O63" s="38">
        <f t="shared" si="11"/>
        <v>94.365853658536579</v>
      </c>
      <c r="P63" s="38">
        <f t="shared" si="12"/>
        <v>57.076923076923087</v>
      </c>
      <c r="Q63" s="38">
        <f t="shared" si="13"/>
        <v>101.92307692307692</v>
      </c>
      <c r="R63" s="38">
        <f t="shared" si="14"/>
        <v>64.634146341463406</v>
      </c>
      <c r="S63" s="39">
        <f t="shared" si="15"/>
        <v>-7.5572232645403403</v>
      </c>
      <c r="T63" s="39">
        <f t="shared" si="16"/>
        <v>-7.557223264540319</v>
      </c>
      <c r="U63" t="s">
        <v>87</v>
      </c>
      <c r="V63" t="s">
        <v>71</v>
      </c>
      <c r="W63" t="s">
        <v>90</v>
      </c>
      <c r="X63" s="48" t="s">
        <v>203</v>
      </c>
      <c r="Y63" s="51"/>
    </row>
    <row r="64" spans="1:25" ht="15" x14ac:dyDescent="0.25">
      <c r="A64">
        <v>2.5299999999999998</v>
      </c>
      <c r="B64">
        <v>1.53</v>
      </c>
      <c r="C64" s="29">
        <f t="shared" si="0"/>
        <v>4.8851688237877555E-2</v>
      </c>
      <c r="D64" s="30">
        <f>IF(OR($A64="",$B64=""),"",A64*'MPTO_working_2-way'!$G63)</f>
        <v>2.65359477124183</v>
      </c>
      <c r="E64" s="32">
        <f>IF(OR($A64="",$B64=""),"",B64*'MPTO_working_2-way'!$G63)</f>
        <v>1.6047430830039526</v>
      </c>
      <c r="F64" s="30">
        <f>IF(OR($A64="",$B64=""),"",'MPTO_working_2-way'!D63)</f>
        <v>2.6966456511895225</v>
      </c>
      <c r="G64" s="32">
        <f>IF(OR($A64="",$B64=""),"",'MPTO_working_2-way'!E63)</f>
        <v>1.5893982631546533</v>
      </c>
      <c r="H64" s="30">
        <f>IF(OR($A64="",$B64=""),"",'OddsRatio_working_2-way'!M63)</f>
        <v>2.6990563418645621</v>
      </c>
      <c r="I64" s="30">
        <f>IF(OR($A64="",$B64=""),"",'OddsRatio_working_2-way'!N63)</f>
        <v>1.5885620007766132</v>
      </c>
      <c r="J64" s="30">
        <f>IF('Log_working_2-way'!$D63="","",A64^('Log_working_2-way'!$D63))</f>
        <v>2.7196434514119039</v>
      </c>
      <c r="K64" s="32">
        <f>IF('Log_working_2-way'!$D63="","",B64^('Log_working_2-way'!$D63))</f>
        <v>1.5815158945749188</v>
      </c>
      <c r="L64" s="37">
        <f t="shared" si="9"/>
        <v>0.37684729064039413</v>
      </c>
      <c r="M64" s="37">
        <f t="shared" si="10"/>
        <v>0.62315270935960587</v>
      </c>
      <c r="N64" s="38">
        <v>160</v>
      </c>
      <c r="O64" s="38">
        <f t="shared" si="11"/>
        <v>96.758893280632407</v>
      </c>
      <c r="P64" s="38">
        <f t="shared" si="12"/>
        <v>55.424836601307199</v>
      </c>
      <c r="Q64" s="38">
        <f t="shared" si="13"/>
        <v>104.57516339869281</v>
      </c>
      <c r="R64" s="38">
        <f t="shared" si="14"/>
        <v>63.241106719367593</v>
      </c>
      <c r="S64" s="39">
        <f t="shared" si="15"/>
        <v>-7.8162701180604017</v>
      </c>
      <c r="T64" s="39">
        <f t="shared" si="16"/>
        <v>-7.8162701180603946</v>
      </c>
      <c r="U64" t="s">
        <v>84</v>
      </c>
      <c r="V64" t="s">
        <v>88</v>
      </c>
      <c r="W64" t="s">
        <v>90</v>
      </c>
      <c r="X64" s="48" t="s">
        <v>203</v>
      </c>
      <c r="Y64" s="41"/>
    </row>
    <row r="65" spans="1:25" ht="15" x14ac:dyDescent="0.25">
      <c r="A65">
        <v>2.12</v>
      </c>
      <c r="B65">
        <v>1.78</v>
      </c>
      <c r="C65" s="29">
        <f t="shared" si="0"/>
        <v>3.3495866016535869E-2</v>
      </c>
      <c r="D65" s="30">
        <f>IF(OR($A65="",$B65=""),"",A65*'MPTO_working_2-way'!$G64)</f>
        <v>2.191011235955056</v>
      </c>
      <c r="E65" s="32">
        <f>IF(OR($A65="",$B65=""),"",B65*'MPTO_working_2-way'!$G64)</f>
        <v>1.8396226415094339</v>
      </c>
      <c r="F65" s="30">
        <f>IF(OR($A65="",$B65=""),"",'MPTO_working_2-way'!D64)</f>
        <v>2.1980428704566637</v>
      </c>
      <c r="G65" s="32">
        <f>IF(OR($A65="",$B65=""),"",'MPTO_working_2-way'!E64)</f>
        <v>1.8346946713341112</v>
      </c>
      <c r="H65" s="30">
        <f>IF(OR($A65="",$B65=""),"",'OddsRatio_working_2-way'!M64)</f>
        <v>2.1982893790305562</v>
      </c>
      <c r="I65" s="30">
        <f>IF(OR($A65="",$B65=""),"",'OddsRatio_working_2-way'!N64)</f>
        <v>1.83452296039628</v>
      </c>
      <c r="J65" s="30">
        <f>IF('Log_working_2-way'!$D64="","",A65^('Log_working_2-way'!$D64))</f>
        <v>2.2015102621380289</v>
      </c>
      <c r="K65" s="32">
        <f>IF('Log_working_2-way'!$D64="","",B65^('Log_working_2-way'!$D64))</f>
        <v>1.8322858584832242</v>
      </c>
      <c r="L65" s="37">
        <f t="shared" si="9"/>
        <v>0.45641025641025645</v>
      </c>
      <c r="M65" s="37">
        <f t="shared" si="10"/>
        <v>0.54358974358974366</v>
      </c>
      <c r="N65" s="38">
        <v>161</v>
      </c>
      <c r="O65" s="38">
        <f t="shared" si="11"/>
        <v>85.056603773584897</v>
      </c>
      <c r="P65" s="38">
        <f t="shared" si="12"/>
        <v>70.550561797752806</v>
      </c>
      <c r="Q65" s="38">
        <f t="shared" si="13"/>
        <v>90.449438202247194</v>
      </c>
      <c r="R65" s="38">
        <f t="shared" si="14"/>
        <v>75.943396226415089</v>
      </c>
      <c r="S65" s="39">
        <f t="shared" si="15"/>
        <v>-5.3928344286622973</v>
      </c>
      <c r="T65" s="39">
        <f t="shared" si="16"/>
        <v>-5.3928344286622831</v>
      </c>
      <c r="U65" t="s">
        <v>199</v>
      </c>
      <c r="V65" t="s">
        <v>200</v>
      </c>
      <c r="W65" t="s">
        <v>206</v>
      </c>
      <c r="X65" s="48" t="s">
        <v>204</v>
      </c>
      <c r="Y65" s="41"/>
    </row>
    <row r="66" spans="1:25" ht="15" x14ac:dyDescent="0.25">
      <c r="A66">
        <v>2.16</v>
      </c>
      <c r="B66">
        <v>1.74</v>
      </c>
      <c r="C66" s="29">
        <f t="shared" si="0"/>
        <v>3.7675606641123682E-2</v>
      </c>
      <c r="D66" s="30">
        <f>IF(OR($A66="",$B66=""),"",A66*'MPTO_working_2-way'!$G65)</f>
        <v>2.2413793103448274</v>
      </c>
      <c r="E66" s="32">
        <f>IF(OR($A66="",$B66=""),"",B66*'MPTO_working_2-way'!$G65)</f>
        <v>1.8055555555555551</v>
      </c>
      <c r="F66" s="30">
        <f>IF(OR($A66="",$B66=""),"",'MPTO_working_2-way'!D65)</f>
        <v>2.2516175413371671</v>
      </c>
      <c r="G66" s="32">
        <f>IF(OR($A66="",$B66=""),"",'MPTO_working_2-way'!E65)</f>
        <v>1.7989661114302122</v>
      </c>
      <c r="H66" s="30">
        <f>IF(OR($A66="",$B66=""),"",'OddsRatio_working_2-way'!M65)</f>
        <v>2.2520253861514017</v>
      </c>
      <c r="I66" s="30">
        <f>IF(OR($A66="",$B66=""),"",'OddsRatio_working_2-way'!N65)</f>
        <v>1.7987058497862392</v>
      </c>
      <c r="J66" s="30">
        <f>IF('Log_working_2-way'!$D65="","",A66^('Log_working_2-way'!$D65))</f>
        <v>2.2567451068476951</v>
      </c>
      <c r="K66" s="32">
        <f>IF('Log_working_2-way'!$D65="","",B66^('Log_working_2-way'!$D65))</f>
        <v>1.7957063007853538</v>
      </c>
      <c r="L66" s="37">
        <f t="shared" si="9"/>
        <v>0.44615384615384618</v>
      </c>
      <c r="M66" s="37">
        <f t="shared" si="10"/>
        <v>0.55384615384615399</v>
      </c>
      <c r="N66" s="38">
        <v>162</v>
      </c>
      <c r="O66" s="38">
        <f t="shared" si="11"/>
        <v>87</v>
      </c>
      <c r="P66" s="38">
        <f t="shared" si="12"/>
        <v>68.896551724137922</v>
      </c>
      <c r="Q66" s="38">
        <f t="shared" si="13"/>
        <v>93.103448275862064</v>
      </c>
      <c r="R66" s="38">
        <f t="shared" si="14"/>
        <v>74.999999999999986</v>
      </c>
      <c r="S66" s="39">
        <f t="shared" si="15"/>
        <v>-6.1034482758620641</v>
      </c>
      <c r="T66" s="39">
        <f t="shared" si="16"/>
        <v>-6.1034482758620641</v>
      </c>
      <c r="U66" t="s">
        <v>97</v>
      </c>
      <c r="V66" t="s">
        <v>91</v>
      </c>
      <c r="W66" t="s">
        <v>111</v>
      </c>
      <c r="X66" s="48" t="s">
        <v>204</v>
      </c>
      <c r="Y66" s="41"/>
    </row>
    <row r="67" spans="1:25" ht="15" x14ac:dyDescent="0.25">
      <c r="A67">
        <v>2.5</v>
      </c>
      <c r="B67">
        <v>1.55</v>
      </c>
      <c r="C67" s="29">
        <f t="shared" ref="C67" si="17">IF(OR($A67="",$B67=""),"",(1/A67)+(1/B67)-1)</f>
        <v>4.5161290322580649E-2</v>
      </c>
      <c r="D67" s="30">
        <f>IF(OR($A67="",$B67=""),"",A67*'MPTO_working_2-way'!$G66)</f>
        <v>2.6129032258064515</v>
      </c>
      <c r="E67" s="32">
        <f>IF(OR($A67="",$B67=""),"",B67*'MPTO_working_2-way'!$G66)</f>
        <v>1.62</v>
      </c>
      <c r="F67" s="30">
        <f>IF(OR($A67="",$B67=""),"",'MPTO_working_2-way'!D66)</f>
        <v>2.6495726495726495</v>
      </c>
      <c r="G67" s="32">
        <f>IF(OR($A67="",$B67=""),"",'MPTO_working_2-way'!E66)</f>
        <v>1.606217616580311</v>
      </c>
      <c r="H67" s="30">
        <f>IF(OR($A67="",$B67=""),"",'OddsRatio_working_2-way'!M66)</f>
        <v>2.6514456476895409</v>
      </c>
      <c r="I67" s="30">
        <f>IF(OR($A67="",$B67=""),"",'OddsRatio_working_2-way'!N66)</f>
        <v>1.6055300708194982</v>
      </c>
      <c r="J67" s="30">
        <f>IF('Log_working_2-way'!$D66="","",A67^('Log_working_2-way'!$D66))</f>
        <v>2.6688456458838368</v>
      </c>
      <c r="K67" s="32">
        <f>IF('Log_working_2-way'!$D66="","",B67^('Log_working_2-way'!$D66))</f>
        <v>1.5992165916993883</v>
      </c>
      <c r="L67" s="37">
        <f t="shared" si="9"/>
        <v>0.38271604938271608</v>
      </c>
      <c r="M67" s="37">
        <f t="shared" si="10"/>
        <v>0.61728395061728392</v>
      </c>
      <c r="N67" s="38">
        <v>163</v>
      </c>
      <c r="O67" s="38">
        <f t="shared" si="11"/>
        <v>97.800000000000011</v>
      </c>
      <c r="P67" s="38">
        <f t="shared" si="12"/>
        <v>57.838709677419359</v>
      </c>
      <c r="Q67" s="38">
        <f t="shared" si="13"/>
        <v>105.16129032258064</v>
      </c>
      <c r="R67" s="38">
        <f t="shared" si="14"/>
        <v>65.2</v>
      </c>
      <c r="S67" s="39">
        <f t="shared" si="15"/>
        <v>-7.3612903225806292</v>
      </c>
      <c r="T67" s="39">
        <f t="shared" si="16"/>
        <v>-7.3612903225806434</v>
      </c>
      <c r="U67" t="s">
        <v>83</v>
      </c>
      <c r="V67" t="s">
        <v>86</v>
      </c>
      <c r="W67" t="s">
        <v>90</v>
      </c>
      <c r="X67" s="48" t="s">
        <v>204</v>
      </c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8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8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8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8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8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8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8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8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8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8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8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8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8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8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8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8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8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8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8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8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8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8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8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8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8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8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8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8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8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8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8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8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8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8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8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8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8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8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8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8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8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8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8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8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8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8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8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8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8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8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8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8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8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8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8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8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8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8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8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8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8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9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9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9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9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9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9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9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9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9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9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9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9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9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9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9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9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9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9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9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9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9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9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9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9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9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9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9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9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9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9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9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9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9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9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9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9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9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9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9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9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9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9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9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9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9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9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9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9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9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9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9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9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9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9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9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9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9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9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9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9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9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9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9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9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20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20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20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20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20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20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20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20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20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20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20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20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20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20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20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20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20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20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20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20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20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20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20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20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20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20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20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20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20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20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20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20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20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20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20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20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20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20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20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20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20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20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20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20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20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20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20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20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20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20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20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20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20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20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20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20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20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20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20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20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20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20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20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20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1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1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1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1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1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1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1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1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1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1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1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1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1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1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1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1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1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1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1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1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1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1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1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1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1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1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1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1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1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1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1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1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1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1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1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1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1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1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1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1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1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1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1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1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1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1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1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1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1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1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1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1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1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1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1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1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1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1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1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1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1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1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1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1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2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2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2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2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2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2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2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2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2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2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2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2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2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2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2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2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2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2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2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2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2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2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2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2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2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2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2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2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2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2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2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2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2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2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2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2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2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2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2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2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2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2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2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2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2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2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2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2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2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2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2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2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2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2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2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2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2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2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2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24" activePane="bottomLeft" state="frozen"/>
      <selection pane="bottomLeft" activeCell="S3" sqref="S3:S6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</v>
      </c>
      <c r="B3">
        <v>3.75</v>
      </c>
      <c r="C3">
        <v>3.74</v>
      </c>
      <c r="D3" s="20">
        <f>IF(OR($A3="",$B3="",$C3=""),"",(1/A3)+(1/B3)+(1/C3)-1)</f>
        <v>3.4046345811051593E-2</v>
      </c>
      <c r="E3" s="17">
        <f>IF(OR($A3="",$B3="",$C3=""),"",A3*'MPTO_working_3-way'!$I2)</f>
        <v>2.0680926916221032</v>
      </c>
      <c r="F3" s="21">
        <f>IF(OR($A3="",$B3="",$C3=""),"",B3*'MPTO_working_3-way'!$I2)</f>
        <v>3.8776737967914436</v>
      </c>
      <c r="G3" s="22">
        <f>IF(OR($A3="",$B3="",$C3=""),"",C3*'MPTO_working_3-way'!$I2)</f>
        <v>3.8673333333333333</v>
      </c>
      <c r="H3" s="17">
        <f>IF(OR($A3="",$B3="",$C3=""),"",'MPTO_working_3-way'!E2)</f>
        <v>2.0464494163424125</v>
      </c>
      <c r="I3" s="21">
        <f>IF(OR($A3="",$B3="",$C3=""),"",'MPTO_working_3-way'!F2)</f>
        <v>3.9166860600418896</v>
      </c>
      <c r="J3" s="22">
        <f>IF(OR($A3="",$B3="",$C3=""),"",'MPTO_working_3-way'!G2)</f>
        <v>3.9057786029241122</v>
      </c>
      <c r="K3" s="17">
        <f>IF(OR($A3="",$B3="",$C3=""),"",'OddsRatio_working_3-way'!H2)</f>
        <v>2.0549486434326578</v>
      </c>
      <c r="L3" s="21">
        <f>IF(OR($A3="",$B3="",$C3=""),"",'OddsRatio_working_3-way'!I2)</f>
        <v>3.9011087694398081</v>
      </c>
      <c r="M3" s="22">
        <f>IF(OR($A3="",$B3="",$C3=""),"",'OddsRatio_working_3-way'!J2)</f>
        <v>3.8905592830054823</v>
      </c>
      <c r="N3" s="23">
        <f>(1/E3)* 100</f>
        <v>48.353732115152567</v>
      </c>
      <c r="O3" s="24">
        <f>(1/F3)* 100</f>
        <v>25.788657128081365</v>
      </c>
      <c r="P3" s="24">
        <f>(1/G3)* 100</f>
        <v>25.857610756766075</v>
      </c>
      <c r="Q3" t="s">
        <v>116</v>
      </c>
      <c r="R3" t="s">
        <v>117</v>
      </c>
      <c r="S3" s="48" t="s">
        <v>201</v>
      </c>
      <c r="T3" s="35">
        <v>100</v>
      </c>
      <c r="U3" s="35">
        <f>(1/A4)*((T3*A4)-T3)</f>
        <v>56.709956709956707</v>
      </c>
      <c r="V3" s="35">
        <f>(1/B4)*((T3*B4)-T3)</f>
        <v>68.75</v>
      </c>
      <c r="W3" s="35">
        <f>(1/C4)*((T3*C4)-T3)</f>
        <v>71.751412429378533</v>
      </c>
      <c r="X3" s="35">
        <f>((1/B4)+(1/C4))*T3</f>
        <v>59.498587570621474</v>
      </c>
      <c r="Y3" s="35">
        <f>((1/A4)+(1/C4))*T3</f>
        <v>71.538630860664767</v>
      </c>
      <c r="Z3" s="35">
        <f>((1/A4)+(1/B4))*T3</f>
        <v>74.540043290043286</v>
      </c>
      <c r="AA3" s="35">
        <f t="shared" ref="AA3" si="0">U3-X3</f>
        <v>-2.7886308606647674</v>
      </c>
      <c r="AB3" s="35">
        <f t="shared" ref="AB3" si="1">V3-Y3</f>
        <v>-2.7886308606647674</v>
      </c>
      <c r="AC3" s="35">
        <f t="shared" ref="AC3" si="2">W3-Z3</f>
        <v>-2.7886308606647532</v>
      </c>
      <c r="AD3" s="27"/>
      <c r="AE3" s="27"/>
      <c r="AF3">
        <v>1.91</v>
      </c>
      <c r="AG3">
        <v>1.96</v>
      </c>
      <c r="AH3" s="41"/>
      <c r="AI3" s="27"/>
      <c r="AJ3" t="s">
        <v>205</v>
      </c>
    </row>
    <row r="4" spans="1:36" ht="15" x14ac:dyDescent="0.25">
      <c r="A4">
        <v>2.31</v>
      </c>
      <c r="B4">
        <v>3.2</v>
      </c>
      <c r="C4">
        <v>3.54</v>
      </c>
      <c r="D4" s="20">
        <f t="shared" ref="D4:D67" si="3">IF(OR($A4="",$B4="",$C4=""),"",(1/A4)+(1/B4)+(1/C4)-1)</f>
        <v>2.7886308606647647E-2</v>
      </c>
      <c r="E4" s="17">
        <f>IF(OR($A4="",$B4="",$C4=""),"",A4*'MPTO_working_3-way'!$I3)</f>
        <v>2.3744173728813562</v>
      </c>
      <c r="F4" s="21">
        <f>IF(OR($A4="",$B4="",$C4=""),"",B4*'MPTO_working_3-way'!$I3)</f>
        <v>3.2892361875412726</v>
      </c>
      <c r="G4" s="22">
        <f>IF(OR($A4="",$B4="",$C4=""),"",C4*'MPTO_working_3-way'!$I3)</f>
        <v>3.6387175324675325</v>
      </c>
      <c r="H4" s="17">
        <f>IF(OR($A4="",$B4="",$C4=""),"",'MPTO_working_3-way'!E3)</f>
        <v>2.3606898119580397</v>
      </c>
      <c r="I4" s="21">
        <f>IF(OR($A4="",$B4="",$C4=""),"",'MPTO_working_3-way'!F3)</f>
        <v>3.2981033909071664</v>
      </c>
      <c r="J4" s="22">
        <f>IF(OR($A4="",$B4="",$C4=""),"",'MPTO_working_3-way'!G3)</f>
        <v>3.6604502039514553</v>
      </c>
      <c r="K4" s="17">
        <f>IF(OR($A4="",$B4="",$C4=""),"",'OddsRatio_working_3-way'!H3)</f>
        <v>2.3666505155136437</v>
      </c>
      <c r="L4" s="21">
        <f>IF(OR($A4="",$B4="",$C4=""),"",'OddsRatio_working_3-way'!I3)</f>
        <v>3.2951382703282563</v>
      </c>
      <c r="M4" s="22">
        <f>IF(OR($A4="",$B4="",$C4=""),"",'OddsRatio_working_3-way'!J3)</f>
        <v>3.6498414575608051</v>
      </c>
      <c r="N4" s="23">
        <f t="shared" ref="N4" si="4">(1/E4)* 100</f>
        <v>42.1155948158558</v>
      </c>
      <c r="O4" s="24">
        <f t="shared" ref="O4" si="5">(1/F4)* 100</f>
        <v>30.402195007695909</v>
      </c>
      <c r="P4" s="24">
        <f t="shared" ref="P4" si="6">(1/G4)* 100</f>
        <v>27.48221017644828</v>
      </c>
      <c r="Q4" t="s">
        <v>118</v>
      </c>
      <c r="R4" t="s">
        <v>119</v>
      </c>
      <c r="S4" s="48" t="s">
        <v>202</v>
      </c>
      <c r="T4" s="35">
        <v>100</v>
      </c>
      <c r="U4" s="35">
        <f t="shared" ref="U4" si="7">(1/A5)*((T4*A5)-T4)</f>
        <v>67.426710097719877</v>
      </c>
      <c r="V4" s="35">
        <f t="shared" ref="V4" si="8">(1/B5)*((T4*B5)-T4)</f>
        <v>70.760233918128648</v>
      </c>
      <c r="W4" s="35">
        <f t="shared" ref="W4" si="9">(1/C5)*((T4*C5)-T4)</f>
        <v>59.016393442622956</v>
      </c>
      <c r="X4" s="35">
        <f t="shared" ref="X4" si="10">((1/B5)+(1/C5))*T4</f>
        <v>70.223372639248396</v>
      </c>
      <c r="Y4" s="35">
        <f t="shared" ref="Y4" si="11">((1/A5)+(1/C5))*T4</f>
        <v>73.556896459657182</v>
      </c>
      <c r="Z4" s="35">
        <f t="shared" ref="Z4" si="12">((1/A5)+(1/B5))*T4</f>
        <v>61.813055984151475</v>
      </c>
      <c r="AA4" s="35">
        <f t="shared" ref="AA4" si="13">U4-X4</f>
        <v>-2.7966625415285193</v>
      </c>
      <c r="AB4" s="35">
        <f t="shared" ref="AB4" si="14">V4-Y4</f>
        <v>-2.7966625415285336</v>
      </c>
      <c r="AC4" s="35">
        <f t="shared" ref="AC4" si="15">W4-Z4</f>
        <v>-2.7966625415285193</v>
      </c>
      <c r="AD4" s="4"/>
      <c r="AE4" s="4"/>
      <c r="AF4">
        <v>2.34</v>
      </c>
      <c r="AG4">
        <v>1.66</v>
      </c>
      <c r="AH4" s="4"/>
      <c r="AI4" s="4"/>
      <c r="AJ4" t="s">
        <v>206</v>
      </c>
    </row>
    <row r="5" spans="1:36" s="12" customFormat="1" ht="15" x14ac:dyDescent="0.25">
      <c r="A5">
        <v>3.07</v>
      </c>
      <c r="B5">
        <v>3.42</v>
      </c>
      <c r="C5">
        <v>2.44</v>
      </c>
      <c r="D5" s="20">
        <f t="shared" si="3"/>
        <v>2.7966625415285273E-2</v>
      </c>
      <c r="E5" s="17">
        <f>IF(OR($A5="",$B5="",$C5=""),"",A5*'MPTO_working_3-way'!$I4)</f>
        <v>3.1558575400249258</v>
      </c>
      <c r="F5" s="21">
        <f>IF(OR($A5="",$B5="",$C5=""),"",B5*'MPTO_working_3-way'!$I4)</f>
        <v>3.5156458589202755</v>
      </c>
      <c r="G5" s="22">
        <f>IF(OR($A5="",$B5="",$C5=""),"",C5*'MPTO_working_3-way'!$I4)</f>
        <v>2.5082385660132962</v>
      </c>
      <c r="H5" s="17">
        <f>IF(OR($A5="",$B5="",$C5=""),"",'MPTO_working_3-way'!E4)</f>
        <v>3.1604494723565355</v>
      </c>
      <c r="I5" s="21">
        <f>IF(OR($A5="",$B5="",$C5=""),"",'MPTO_working_3-way'!F4)</f>
        <v>3.5326270494636498</v>
      </c>
      <c r="J5" s="22">
        <f>IF(OR($A5="",$B5="",$C5=""),"",'MPTO_working_3-way'!G4)</f>
        <v>2.4967925135866285</v>
      </c>
      <c r="K5" s="17">
        <f>IF(OR($A5="",$B5="",$C5=""),"",'OddsRatio_working_3-way'!H4)</f>
        <v>3.1590477097918677</v>
      </c>
      <c r="L5" s="21">
        <f>IF(OR($A5="",$B5="",$C5=""),"",'OddsRatio_working_3-way'!I4)</f>
        <v>3.5241040858436326</v>
      </c>
      <c r="M5" s="22">
        <f>IF(OR($A5="",$B5="",$C5=""),"",'OddsRatio_working_3-way'!J4)</f>
        <v>2.5019462328986908</v>
      </c>
      <c r="N5" s="23">
        <f t="shared" ref="N5:N67" si="16">(1/E5)* 100</f>
        <v>31.68710841086007</v>
      </c>
      <c r="O5" s="24">
        <f t="shared" ref="O5:O67" si="17">(1/F5)* 100</f>
        <v>28.444275678754511</v>
      </c>
      <c r="P5" s="24">
        <f t="shared" ref="P5:P67" si="18">(1/G5)* 100</f>
        <v>39.868615910385415</v>
      </c>
      <c r="Q5" t="s">
        <v>120</v>
      </c>
      <c r="R5" t="s">
        <v>121</v>
      </c>
      <c r="S5" s="48" t="s">
        <v>202</v>
      </c>
      <c r="T5" s="35">
        <v>100</v>
      </c>
      <c r="U5" s="35">
        <f t="shared" ref="U5:U67" si="19">(1/A6)*((T5*A6)-T5)</f>
        <v>62.264150943396231</v>
      </c>
      <c r="V5" s="35">
        <f t="shared" ref="V5:V67" si="20">(1/B6)*((T5*B6)-T5)</f>
        <v>69.135802469135797</v>
      </c>
      <c r="W5" s="35">
        <f t="shared" ref="W5:W67" si="21">(1/C6)*((T5*C6)-T5)</f>
        <v>65.870307167235495</v>
      </c>
      <c r="X5" s="35">
        <f t="shared" ref="X5:X67" si="22">((1/B6)+(1/C6))*T5</f>
        <v>64.993890363628708</v>
      </c>
      <c r="Y5" s="35">
        <f t="shared" ref="Y5:Y67" si="23">((1/A6)+(1/C6))*T5</f>
        <v>71.865541889368274</v>
      </c>
      <c r="Z5" s="35">
        <f t="shared" ref="Z5:Z67" si="24">((1/A6)+(1/B6))*T5</f>
        <v>68.600046587467972</v>
      </c>
      <c r="AA5" s="35">
        <f t="shared" ref="AA5:AA67" si="25">U5-X5</f>
        <v>-2.7297394202324767</v>
      </c>
      <c r="AB5" s="35">
        <f t="shared" ref="AB5:AB67" si="26">V5-Y5</f>
        <v>-2.7297394202324767</v>
      </c>
      <c r="AC5" s="35">
        <f t="shared" ref="AC5:AC67" si="27">W5-Z5</f>
        <v>-2.7297394202324767</v>
      </c>
      <c r="AD5" s="27"/>
      <c r="AE5" s="27"/>
      <c r="AF5">
        <v>2.06</v>
      </c>
      <c r="AG5">
        <v>1.85</v>
      </c>
      <c r="AH5" s="36"/>
      <c r="AI5" s="27"/>
      <c r="AJ5" t="s">
        <v>206</v>
      </c>
    </row>
    <row r="6" spans="1:36" s="12" customFormat="1" ht="15" x14ac:dyDescent="0.25">
      <c r="A6">
        <v>2.65</v>
      </c>
      <c r="B6">
        <v>3.24</v>
      </c>
      <c r="C6">
        <v>2.93</v>
      </c>
      <c r="D6" s="20">
        <f t="shared" si="3"/>
        <v>2.7297394202324687E-2</v>
      </c>
      <c r="E6" s="17">
        <f>IF(OR($A6="",$B6="",$C6=""),"",A6*'MPTO_working_3-way'!$I5)</f>
        <v>2.7223380946361604</v>
      </c>
      <c r="F6" s="21">
        <f>IF(OR($A6="",$B6="",$C6=""),"",B6*'MPTO_working_3-way'!$I5)</f>
        <v>3.3284435572155324</v>
      </c>
      <c r="G6" s="22">
        <f>IF(OR($A6="",$B6="",$C6=""),"",C6*'MPTO_working_3-way'!$I5)</f>
        <v>3.0099813650128113</v>
      </c>
      <c r="H6" s="17">
        <f>IF(OR($A6="",$B6="",$C6=""),"",'MPTO_working_3-way'!E5)</f>
        <v>2.7154774891986722</v>
      </c>
      <c r="I6" s="21">
        <f>IF(OR($A6="",$B6="",$C6=""),"",'MPTO_working_3-way'!F5)</f>
        <v>3.338420597714491</v>
      </c>
      <c r="J6" s="22">
        <f>IF(OR($A6="",$B6="",$C6=""),"",'MPTO_working_3-way'!G5)</f>
        <v>3.0102547616236586</v>
      </c>
      <c r="K6" s="17">
        <f>IF(OR($A6="",$B6="",$C6=""),"",'OddsRatio_working_3-way'!H5)</f>
        <v>2.7187397106509636</v>
      </c>
      <c r="L6" s="21">
        <f>IF(OR($A6="",$B6="",$C6=""),"",'OddsRatio_working_3-way'!I5)</f>
        <v>3.333319364762521</v>
      </c>
      <c r="M6" s="22">
        <f>IF(OR($A6="",$B6="",$C6=""),"",'OddsRatio_working_3-way'!J5)</f>
        <v>3.0104046312462787</v>
      </c>
      <c r="N6" s="23">
        <f t="shared" si="16"/>
        <v>36.733130318027222</v>
      </c>
      <c r="O6" s="24">
        <f t="shared" si="17"/>
        <v>30.044072636658065</v>
      </c>
      <c r="P6" s="24">
        <f t="shared" si="18"/>
        <v>33.222797045314721</v>
      </c>
      <c r="Q6" t="s">
        <v>122</v>
      </c>
      <c r="R6" t="s">
        <v>123</v>
      </c>
      <c r="S6" s="48" t="s">
        <v>202</v>
      </c>
      <c r="T6" s="35">
        <v>100</v>
      </c>
      <c r="U6" s="35">
        <f t="shared" si="19"/>
        <v>64.912280701754383</v>
      </c>
      <c r="V6" s="35">
        <f t="shared" si="20"/>
        <v>69.696969696969703</v>
      </c>
      <c r="W6" s="35">
        <f t="shared" si="21"/>
        <v>62.546816479400754</v>
      </c>
      <c r="X6" s="35">
        <f t="shared" si="22"/>
        <v>67.756213823629551</v>
      </c>
      <c r="Y6" s="35">
        <f t="shared" si="23"/>
        <v>72.54090281884487</v>
      </c>
      <c r="Z6" s="35">
        <f t="shared" si="24"/>
        <v>65.390749601275914</v>
      </c>
      <c r="AA6" s="35">
        <f t="shared" si="25"/>
        <v>-2.8439331218751676</v>
      </c>
      <c r="AB6" s="35">
        <f t="shared" si="26"/>
        <v>-2.8439331218751676</v>
      </c>
      <c r="AC6" s="35">
        <f t="shared" si="27"/>
        <v>-2.8439331218751605</v>
      </c>
      <c r="AD6" s="27"/>
      <c r="AE6" s="27"/>
      <c r="AF6">
        <v>2.2400000000000002</v>
      </c>
      <c r="AG6">
        <v>1.71</v>
      </c>
      <c r="AH6" s="36"/>
      <c r="AI6" s="27"/>
      <c r="AJ6" t="s">
        <v>206</v>
      </c>
    </row>
    <row r="7" spans="1:36" s="12" customFormat="1" ht="15" x14ac:dyDescent="0.25">
      <c r="A7">
        <v>2.85</v>
      </c>
      <c r="B7">
        <v>3.3</v>
      </c>
      <c r="C7">
        <v>2.67</v>
      </c>
      <c r="D7" s="20">
        <f t="shared" si="3"/>
        <v>2.843933121875164E-2</v>
      </c>
      <c r="E7" s="17">
        <f>IF(OR($A7="",$B7="",$C7=""),"",A7*'MPTO_working_3-way'!$I6)</f>
        <v>2.9310520939734421</v>
      </c>
      <c r="F7" s="21">
        <f>IF(OR($A7="",$B7="",$C7=""),"",B7*'MPTO_working_3-way'!$I6)</f>
        <v>3.3938497930218801</v>
      </c>
      <c r="G7" s="22">
        <f>IF(OR($A7="",$B7="",$C7=""),"",C7*'MPTO_working_3-way'!$I6)</f>
        <v>2.7459330143540668</v>
      </c>
      <c r="H7" s="17">
        <f>IF(OR($A7="",$B7="",$C7=""),"",'MPTO_working_3-way'!E6)</f>
        <v>2.9291375780798909</v>
      </c>
      <c r="I7" s="21">
        <f>IF(OR($A7="",$B7="",$C7=""),"",'MPTO_working_3-way'!F6)</f>
        <v>3.4065685855564363</v>
      </c>
      <c r="J7" s="22">
        <f>IF(OR($A7="",$B7="",$C7=""),"",'MPTO_working_3-way'!G6)</f>
        <v>2.7393353296352658</v>
      </c>
      <c r="K7" s="17">
        <f>IF(OR($A7="",$B7="",$C7=""),"",'OddsRatio_working_3-way'!H6)</f>
        <v>2.9303775115775883</v>
      </c>
      <c r="L7" s="21">
        <f>IF(OR($A7="",$B7="",$C7=""),"",'OddsRatio_working_3-way'!I6)</f>
        <v>3.3999287981775419</v>
      </c>
      <c r="M7" s="22">
        <f>IF(OR($A7="",$B7="",$C7=""),"",'OddsRatio_working_3-way'!J6)</f>
        <v>2.7425569969376062</v>
      </c>
      <c r="N7" s="23">
        <f t="shared" si="16"/>
        <v>34.117442063077192</v>
      </c>
      <c r="O7" s="24">
        <f t="shared" si="17"/>
        <v>29.465063599930307</v>
      </c>
      <c r="P7" s="24">
        <f t="shared" si="18"/>
        <v>36.417494336992512</v>
      </c>
      <c r="Q7" t="s">
        <v>124</v>
      </c>
      <c r="R7" t="s">
        <v>125</v>
      </c>
      <c r="S7" s="48" t="s">
        <v>202</v>
      </c>
      <c r="T7" s="35">
        <v>100</v>
      </c>
      <c r="U7" s="35">
        <f t="shared" si="19"/>
        <v>46.808510638297875</v>
      </c>
      <c r="V7" s="35">
        <f t="shared" si="20"/>
        <v>72.451790633608823</v>
      </c>
      <c r="W7" s="35">
        <f t="shared" si="21"/>
        <v>77.777777777777771</v>
      </c>
      <c r="X7" s="35">
        <f t="shared" si="22"/>
        <v>49.770431588613405</v>
      </c>
      <c r="Y7" s="35">
        <f t="shared" si="23"/>
        <v>75.413711583924353</v>
      </c>
      <c r="Z7" s="35">
        <f t="shared" si="24"/>
        <v>80.739698728093316</v>
      </c>
      <c r="AA7" s="35">
        <f t="shared" si="25"/>
        <v>-2.9619209503155304</v>
      </c>
      <c r="AB7" s="35">
        <f t="shared" si="26"/>
        <v>-2.9619209503155304</v>
      </c>
      <c r="AC7" s="35">
        <f t="shared" si="27"/>
        <v>-2.9619209503155446</v>
      </c>
      <c r="AD7" s="27"/>
      <c r="AE7" s="27"/>
      <c r="AF7">
        <v>2.21</v>
      </c>
      <c r="AG7">
        <v>1.74</v>
      </c>
      <c r="AH7" s="36"/>
      <c r="AI7" s="27"/>
      <c r="AJ7" t="s">
        <v>206</v>
      </c>
    </row>
    <row r="8" spans="1:36" ht="15" x14ac:dyDescent="0.25">
      <c r="A8">
        <v>1.88</v>
      </c>
      <c r="B8">
        <v>3.63</v>
      </c>
      <c r="C8">
        <v>4.5</v>
      </c>
      <c r="D8" s="20">
        <f t="shared" si="3"/>
        <v>2.961920950315533E-2</v>
      </c>
      <c r="E8" s="17">
        <f>IF(OR($A8="",$B8="",$C8=""),"",A8*'MPTO_working_3-way'!$I7)</f>
        <v>1.935684113865932</v>
      </c>
      <c r="F8" s="21">
        <f>IF(OR($A8="",$B8="",$C8=""),"",B8*'MPTO_working_3-way'!$I7)</f>
        <v>3.7375177304964535</v>
      </c>
      <c r="G8" s="22">
        <f>IF(OR($A8="",$B8="",$C8=""),"",C8*'MPTO_working_3-way'!$I7)</f>
        <v>4.6332864427641987</v>
      </c>
      <c r="H8" s="17">
        <f>IF(OR($A8="",$B8="",$C8=""),"",'MPTO_working_3-way'!E7)</f>
        <v>1.9155553337741238</v>
      </c>
      <c r="I8" s="21">
        <f>IF(OR($A8="",$B8="",$C8=""),"",'MPTO_working_3-way'!F7)</f>
        <v>3.7649323264025107</v>
      </c>
      <c r="J8" s="22">
        <f>IF(OR($A8="",$B8="",$C8=""),"",'MPTO_working_3-way'!G7)</f>
        <v>4.7092252959577996</v>
      </c>
      <c r="K8" s="17">
        <f>IF(OR($A8="",$B8="",$C8=""),"",'OddsRatio_working_3-way'!H7)</f>
        <v>1.9232551555986122</v>
      </c>
      <c r="L8" s="21">
        <f>IF(OR($A8="",$B8="",$C8=""),"",'OddsRatio_working_3-way'!I7)</f>
        <v>3.7592739309367627</v>
      </c>
      <c r="M8" s="22">
        <f>IF(OR($A8="",$B8="",$C8=""),"",'OddsRatio_working_3-way'!J7)</f>
        <v>4.6720375506763006</v>
      </c>
      <c r="N8" s="23">
        <f t="shared" si="16"/>
        <v>51.661321846714358</v>
      </c>
      <c r="O8" s="24">
        <f t="shared" si="17"/>
        <v>26.755725915102758</v>
      </c>
      <c r="P8" s="24">
        <f t="shared" si="18"/>
        <v>21.582952238182891</v>
      </c>
      <c r="Q8" t="s">
        <v>126</v>
      </c>
      <c r="R8" t="s">
        <v>127</v>
      </c>
      <c r="S8" s="48" t="s">
        <v>202</v>
      </c>
      <c r="T8" s="35">
        <v>100</v>
      </c>
      <c r="U8" s="35">
        <f t="shared" si="19"/>
        <v>47.643979057591622</v>
      </c>
      <c r="V8" s="35">
        <f t="shared" si="20"/>
        <v>71.428571428571431</v>
      </c>
      <c r="W8" s="35">
        <f t="shared" si="21"/>
        <v>78.118161925601754</v>
      </c>
      <c r="X8" s="35">
        <f t="shared" si="22"/>
        <v>50.453266645826822</v>
      </c>
      <c r="Y8" s="35">
        <f t="shared" si="23"/>
        <v>74.237859016806624</v>
      </c>
      <c r="Z8" s="35">
        <f t="shared" si="24"/>
        <v>80.927449513836947</v>
      </c>
      <c r="AA8" s="35">
        <f t="shared" si="25"/>
        <v>-2.8092875882352004</v>
      </c>
      <c r="AB8" s="35">
        <f t="shared" si="26"/>
        <v>-2.8092875882351933</v>
      </c>
      <c r="AC8" s="35">
        <f t="shared" si="27"/>
        <v>-2.8092875882351933</v>
      </c>
      <c r="AF8">
        <v>2.13</v>
      </c>
      <c r="AG8">
        <v>1.79</v>
      </c>
      <c r="AJ8" t="s">
        <v>206</v>
      </c>
    </row>
    <row r="9" spans="1:36" ht="15" x14ac:dyDescent="0.25">
      <c r="A9">
        <v>1.91</v>
      </c>
      <c r="B9">
        <v>3.5</v>
      </c>
      <c r="C9">
        <v>4.57</v>
      </c>
      <c r="D9" s="20">
        <f t="shared" si="3"/>
        <v>2.8092875882351986E-2</v>
      </c>
      <c r="E9" s="17">
        <f>IF(OR($A9="",$B9="",$C9=""),"",A9*'MPTO_working_3-way'!$I8)</f>
        <v>1.9636573929352923</v>
      </c>
      <c r="F9" s="21">
        <f>IF(OR($A9="",$B9="",$C9=""),"",B9*'MPTO_working_3-way'!$I8)</f>
        <v>3.5983250655882317</v>
      </c>
      <c r="G9" s="22">
        <f>IF(OR($A9="",$B9="",$C9=""),"",C9*'MPTO_working_3-way'!$I8)</f>
        <v>4.6983844427823485</v>
      </c>
      <c r="H9" s="17">
        <f>IF(OR($A9="",$B9="",$C9=""),"",'MPTO_working_3-way'!E8)</f>
        <v>1.9447840133257648</v>
      </c>
      <c r="I9" s="21">
        <f>IF(OR($A9="",$B9="",$C9=""),"",'MPTO_working_3-way'!F8)</f>
        <v>3.6185996837473371</v>
      </c>
      <c r="J9" s="22">
        <f>IF(OR($A9="",$B9="",$C9=""),"",'MPTO_working_3-way'!G8)</f>
        <v>4.7743159649419828</v>
      </c>
      <c r="K9" s="17">
        <f>IF(OR($A9="",$B9="",$C9=""),"",'OddsRatio_working_3-way'!H8)</f>
        <v>1.9521457196032423</v>
      </c>
      <c r="L9" s="21">
        <f>IF(OR($A9="",$B9="",$C9=""),"",'OddsRatio_working_3-way'!I8)</f>
        <v>3.6157849439649516</v>
      </c>
      <c r="M9" s="22">
        <f>IF(OR($A9="",$B9="",$C9=""),"",'OddsRatio_working_3-way'!J8)</f>
        <v>4.7353408999819511</v>
      </c>
      <c r="N9" s="23">
        <f t="shared" si="16"/>
        <v>50.925380547427949</v>
      </c>
      <c r="O9" s="24">
        <f t="shared" si="17"/>
        <v>27.790707670167819</v>
      </c>
      <c r="P9" s="24">
        <f t="shared" si="18"/>
        <v>21.283911782404239</v>
      </c>
      <c r="Q9" t="s">
        <v>128</v>
      </c>
      <c r="R9" t="s">
        <v>129</v>
      </c>
      <c r="S9" s="48" t="s">
        <v>202</v>
      </c>
      <c r="T9" s="35">
        <v>100</v>
      </c>
      <c r="U9" s="35">
        <f t="shared" si="19"/>
        <v>33.333333333333329</v>
      </c>
      <c r="V9" s="35">
        <f t="shared" si="20"/>
        <v>78.165938864628828</v>
      </c>
      <c r="W9" s="35">
        <f t="shared" si="21"/>
        <v>85.52821997105643</v>
      </c>
      <c r="X9" s="35">
        <f t="shared" si="22"/>
        <v>36.305841164314742</v>
      </c>
      <c r="Y9" s="35">
        <f t="shared" si="23"/>
        <v>81.138446695610227</v>
      </c>
      <c r="Z9" s="35">
        <f t="shared" si="24"/>
        <v>88.500727802037844</v>
      </c>
      <c r="AA9" s="35">
        <f t="shared" si="25"/>
        <v>-2.9725078309814137</v>
      </c>
      <c r="AB9" s="35">
        <f t="shared" si="26"/>
        <v>-2.9725078309813995</v>
      </c>
      <c r="AC9" s="35">
        <f t="shared" si="27"/>
        <v>-2.9725078309814137</v>
      </c>
      <c r="AF9">
        <v>2.3199999999999998</v>
      </c>
      <c r="AG9">
        <v>1.67</v>
      </c>
      <c r="AJ9" t="s">
        <v>206</v>
      </c>
    </row>
    <row r="10" spans="1:36" ht="15" x14ac:dyDescent="0.25">
      <c r="A10">
        <v>1.5</v>
      </c>
      <c r="B10">
        <v>4.58</v>
      </c>
      <c r="C10">
        <v>6.91</v>
      </c>
      <c r="D10" s="20">
        <f t="shared" si="3"/>
        <v>2.9725078309813968E-2</v>
      </c>
      <c r="E10" s="17">
        <f>IF(OR($A10="",$B10="",$C10=""),"",A10*'MPTO_working_3-way'!$I9)</f>
        <v>1.5445876174647211</v>
      </c>
      <c r="F10" s="21">
        <f>IF(OR($A10="",$B10="",$C10=""),"",B10*'MPTO_working_3-way'!$I9)</f>
        <v>4.7161408586589477</v>
      </c>
      <c r="G10" s="22">
        <f>IF(OR($A10="",$B10="",$C10=""),"",C10*'MPTO_working_3-way'!$I9)</f>
        <v>7.1154002911208147</v>
      </c>
      <c r="H10" s="17">
        <f>IF(OR($A10="",$B10="",$C10=""),"",'MPTO_working_3-way'!E9)</f>
        <v>1.5226301502261785</v>
      </c>
      <c r="I10" s="21">
        <f>IF(OR($A10="",$B10="",$C10=""),"",'MPTO_working_3-way'!F9)</f>
        <v>4.7977219974464269</v>
      </c>
      <c r="J10" s="22">
        <f>IF(OR($A10="",$B10="",$C10=""),"",'MPTO_working_3-way'!G9)</f>
        <v>7.417878107599913</v>
      </c>
      <c r="K10" s="17">
        <f>IF(OR($A10="",$B10="",$C10=""),"",'OddsRatio_working_3-way'!H9)</f>
        <v>1.5298004523388873</v>
      </c>
      <c r="L10" s="21">
        <f>IF(OR($A10="",$B10="",$C10=""),"",'OddsRatio_working_3-way'!I9)</f>
        <v>4.7933712387464285</v>
      </c>
      <c r="M10" s="22">
        <f>IF(OR($A10="",$B10="",$C10=""),"",'OddsRatio_working_3-way'!J9)</f>
        <v>7.2622413466456415</v>
      </c>
      <c r="N10" s="23">
        <f t="shared" si="16"/>
        <v>64.742199710327569</v>
      </c>
      <c r="O10" s="24">
        <f t="shared" si="17"/>
        <v>21.203777197705538</v>
      </c>
      <c r="P10" s="24">
        <f t="shared" si="18"/>
        <v>14.054023091966911</v>
      </c>
      <c r="Q10" t="s">
        <v>130</v>
      </c>
      <c r="R10" t="s">
        <v>131</v>
      </c>
      <c r="S10" s="48" t="s">
        <v>202</v>
      </c>
      <c r="T10" s="35">
        <v>100</v>
      </c>
      <c r="U10" s="35">
        <f t="shared" si="19"/>
        <v>52.830188679245275</v>
      </c>
      <c r="V10" s="35">
        <f t="shared" si="20"/>
        <v>71.014492753623188</v>
      </c>
      <c r="W10" s="35">
        <f t="shared" si="21"/>
        <v>73.262032085561486</v>
      </c>
      <c r="X10" s="35">
        <f t="shared" si="22"/>
        <v>55.723475160815305</v>
      </c>
      <c r="Y10" s="35">
        <f t="shared" si="23"/>
        <v>73.907779235193203</v>
      </c>
      <c r="Z10" s="35">
        <f t="shared" si="24"/>
        <v>76.15531856713153</v>
      </c>
      <c r="AA10" s="35">
        <f t="shared" si="25"/>
        <v>-2.8932864815700299</v>
      </c>
      <c r="AB10" s="35">
        <f t="shared" si="26"/>
        <v>-2.8932864815700157</v>
      </c>
      <c r="AC10" s="35">
        <f t="shared" si="27"/>
        <v>-2.8932864815700441</v>
      </c>
      <c r="AF10">
        <v>1.81</v>
      </c>
      <c r="AG10">
        <v>2.1</v>
      </c>
      <c r="AJ10" t="s">
        <v>206</v>
      </c>
    </row>
    <row r="11" spans="1:36" ht="15" x14ac:dyDescent="0.25">
      <c r="A11">
        <v>2.12</v>
      </c>
      <c r="B11">
        <v>3.45</v>
      </c>
      <c r="C11">
        <v>3.74</v>
      </c>
      <c r="D11" s="20">
        <f t="shared" si="3"/>
        <v>2.8932864815700121E-2</v>
      </c>
      <c r="E11" s="17">
        <f>IF(OR($A11="",$B11="",$C11=""),"",A11*'MPTO_working_3-way'!$I10)</f>
        <v>2.1813376734092844</v>
      </c>
      <c r="F11" s="21">
        <f>IF(OR($A11="",$B11="",$C11=""),"",B11*'MPTO_working_3-way'!$I10)</f>
        <v>3.5498183836141655</v>
      </c>
      <c r="G11" s="22">
        <f>IF(OR($A11="",$B11="",$C11=""),"",C11*'MPTO_working_3-way'!$I10)</f>
        <v>3.8482089144107188</v>
      </c>
      <c r="H11" s="17">
        <f>IF(OR($A11="",$B11="",$C11=""),"",'MPTO_working_3-way'!E10)</f>
        <v>2.1642500203072137</v>
      </c>
      <c r="I11" s="21">
        <f>IF(OR($A11="",$B11="",$C11=""),"",'MPTO_working_3-way'!F10)</f>
        <v>3.5687420199904669</v>
      </c>
      <c r="J11" s="22">
        <f>IF(OR($A11="",$B11="",$C11=""),"",'MPTO_working_3-way'!G10)</f>
        <v>3.8799483323372992</v>
      </c>
      <c r="K11" s="17">
        <f>IF(OR($A11="",$B11="",$C11=""),"",'OddsRatio_working_3-way'!H10)</f>
        <v>2.1712564568980111</v>
      </c>
      <c r="L11" s="21">
        <f>IF(OR($A11="",$B11="",$C11=""),"",'OddsRatio_working_3-way'!I10)</f>
        <v>3.5621234994643993</v>
      </c>
      <c r="M11" s="22">
        <f>IF(OR($A11="",$B11="",$C11=""),"",'OddsRatio_working_3-way'!J10)</f>
        <v>3.8653952606254918</v>
      </c>
      <c r="N11" s="23">
        <f t="shared" si="16"/>
        <v>45.843429570308899</v>
      </c>
      <c r="O11" s="24">
        <f t="shared" si="17"/>
        <v>28.170455272189816</v>
      </c>
      <c r="P11" s="24">
        <f t="shared" si="18"/>
        <v>25.986115157501299</v>
      </c>
      <c r="Q11" t="s">
        <v>132</v>
      </c>
      <c r="R11" t="s">
        <v>133</v>
      </c>
      <c r="S11" s="48" t="s">
        <v>202</v>
      </c>
      <c r="T11" s="35">
        <v>100</v>
      </c>
      <c r="U11" s="35">
        <f t="shared" si="19"/>
        <v>59.839357429718881</v>
      </c>
      <c r="V11" s="35">
        <f t="shared" si="20"/>
        <v>72.222222222222229</v>
      </c>
      <c r="W11" s="35">
        <f t="shared" si="21"/>
        <v>65.277777777777771</v>
      </c>
      <c r="X11" s="35">
        <f t="shared" si="22"/>
        <v>62.5</v>
      </c>
      <c r="Y11" s="35">
        <f t="shared" si="23"/>
        <v>74.882864792503341</v>
      </c>
      <c r="Z11" s="35">
        <f t="shared" si="24"/>
        <v>67.938420348058898</v>
      </c>
      <c r="AA11" s="35">
        <f t="shared" si="25"/>
        <v>-2.6606425702811194</v>
      </c>
      <c r="AB11" s="35">
        <f t="shared" si="26"/>
        <v>-2.6606425702811123</v>
      </c>
      <c r="AC11" s="35">
        <f t="shared" si="27"/>
        <v>-2.6606425702811265</v>
      </c>
      <c r="AF11">
        <v>2.15</v>
      </c>
      <c r="AG11">
        <v>1.77</v>
      </c>
      <c r="AJ11" t="s">
        <v>206</v>
      </c>
    </row>
    <row r="12" spans="1:36" ht="15" x14ac:dyDescent="0.25">
      <c r="A12">
        <v>2.4900000000000002</v>
      </c>
      <c r="B12">
        <v>3.6</v>
      </c>
      <c r="C12">
        <v>2.88</v>
      </c>
      <c r="D12" s="20">
        <f t="shared" si="3"/>
        <v>2.6606425702811354E-2</v>
      </c>
      <c r="E12" s="17">
        <f>IF(OR($A12="",$B12="",$C12=""),"",A12*'MPTO_working_3-way'!$I11)</f>
        <v>2.5562500000000004</v>
      </c>
      <c r="F12" s="21">
        <f>IF(OR($A12="",$B12="",$C12=""),"",B12*'MPTO_working_3-way'!$I11)</f>
        <v>3.6957831325301211</v>
      </c>
      <c r="G12" s="22">
        <f>IF(OR($A12="",$B12="",$C12=""),"",C12*'MPTO_working_3-way'!$I11)</f>
        <v>2.9566265060240964</v>
      </c>
      <c r="H12" s="17">
        <f>IF(OR($A12="",$B12="",$C12=""),"",'MPTO_working_3-way'!E11)</f>
        <v>2.5462292288027273</v>
      </c>
      <c r="I12" s="21">
        <f>IF(OR($A12="",$B12="",$C12=""),"",'MPTO_working_3-way'!F11)</f>
        <v>3.7187305538270077</v>
      </c>
      <c r="J12" s="22">
        <f>IF(OR($A12="",$B12="",$C12=""),"",'MPTO_working_3-way'!G11)</f>
        <v>2.9554896142433238</v>
      </c>
      <c r="K12" s="17">
        <f>IF(OR($A12="",$B12="",$C12=""),"",'OddsRatio_working_3-way'!H11)</f>
        <v>2.5509718081897139</v>
      </c>
      <c r="L12" s="21">
        <f>IF(OR($A12="",$B12="",$C12=""),"",'OddsRatio_working_3-way'!I11)</f>
        <v>3.7063937592572178</v>
      </c>
      <c r="M12" s="22">
        <f>IF(OR($A12="",$B12="",$C12=""),"",'OddsRatio_working_3-way'!J11)</f>
        <v>2.9569308720782956</v>
      </c>
      <c r="N12" s="23">
        <f t="shared" si="16"/>
        <v>39.119804400977991</v>
      </c>
      <c r="O12" s="24">
        <f t="shared" si="17"/>
        <v>27.057864710676444</v>
      </c>
      <c r="P12" s="24">
        <f t="shared" si="18"/>
        <v>33.822330888345562</v>
      </c>
      <c r="Q12" t="s">
        <v>134</v>
      </c>
      <c r="R12" t="s">
        <v>135</v>
      </c>
      <c r="S12" s="48" t="s">
        <v>202</v>
      </c>
      <c r="T12" s="35">
        <v>100</v>
      </c>
      <c r="U12" s="35">
        <f t="shared" si="19"/>
        <v>35.897435897435898</v>
      </c>
      <c r="V12" s="35">
        <f t="shared" si="20"/>
        <v>76.24703087885986</v>
      </c>
      <c r="W12" s="35">
        <f t="shared" si="21"/>
        <v>83.844911147011302</v>
      </c>
      <c r="X12" s="35">
        <f t="shared" si="22"/>
        <v>39.908057974128837</v>
      </c>
      <c r="Y12" s="35">
        <f t="shared" si="23"/>
        <v>80.257652955552786</v>
      </c>
      <c r="Z12" s="35">
        <f t="shared" si="24"/>
        <v>87.855533223704242</v>
      </c>
      <c r="AA12" s="35">
        <f t="shared" si="25"/>
        <v>-4.0106220766929397</v>
      </c>
      <c r="AB12" s="35">
        <f t="shared" si="26"/>
        <v>-4.0106220766929255</v>
      </c>
      <c r="AC12" s="35">
        <f t="shared" si="27"/>
        <v>-4.0106220766929397</v>
      </c>
      <c r="AF12">
        <v>1.93</v>
      </c>
      <c r="AG12">
        <v>1.97</v>
      </c>
      <c r="AJ12" t="s">
        <v>206</v>
      </c>
    </row>
    <row r="13" spans="1:36" ht="15" x14ac:dyDescent="0.25">
      <c r="A13">
        <v>1.56</v>
      </c>
      <c r="B13">
        <v>4.21</v>
      </c>
      <c r="C13">
        <v>6.19</v>
      </c>
      <c r="D13" s="20">
        <f t="shared" si="3"/>
        <v>4.0106220766929379E-2</v>
      </c>
      <c r="E13" s="17">
        <f>IF(OR($A13="",$B13="",$C13=""),"",A13*'MPTO_working_3-way'!$I12)</f>
        <v>1.6225657043964099</v>
      </c>
      <c r="F13" s="21">
        <f>IF(OR($A13="",$B13="",$C13=""),"",B13*'MPTO_working_3-way'!$I12)</f>
        <v>4.3788471894287726</v>
      </c>
      <c r="G13" s="22">
        <f>IF(OR($A13="",$B13="",$C13=""),"",C13*'MPTO_working_3-way'!$I12)</f>
        <v>6.4382575065472931</v>
      </c>
      <c r="H13" s="17">
        <f>IF(OR($A13="",$B13="",$C13=""),"",'MPTO_working_3-way'!E12)</f>
        <v>1.5932271257963044</v>
      </c>
      <c r="I13" s="21">
        <f>IF(OR($A13="",$B13="",$C13=""),"",'MPTO_working_3-way'!F12)</f>
        <v>4.4610802895699964</v>
      </c>
      <c r="J13" s="22">
        <f>IF(OR($A13="",$B13="",$C13=""),"",'MPTO_working_3-way'!G12)</f>
        <v>6.748451224700017</v>
      </c>
      <c r="K13" s="17">
        <f>IF(OR($A13="",$B13="",$C13=""),"",'OddsRatio_working_3-way'!H12)</f>
        <v>1.603001975124235</v>
      </c>
      <c r="L13" s="21">
        <f>IF(OR($A13="",$B13="",$C13=""),"",'OddsRatio_working_3-way'!I12)</f>
        <v>4.4564934645514169</v>
      </c>
      <c r="M13" s="22">
        <f>IF(OR($A13="",$B13="",$C13=""),"",'OddsRatio_working_3-way'!J12)</f>
        <v>6.5885361623121064</v>
      </c>
      <c r="N13" s="23">
        <f t="shared" si="16"/>
        <v>61.630786185758645</v>
      </c>
      <c r="O13" s="24">
        <f t="shared" si="17"/>
        <v>22.837060914437885</v>
      </c>
      <c r="P13" s="24">
        <f t="shared" si="18"/>
        <v>15.532152899803469</v>
      </c>
      <c r="Q13" t="s">
        <v>136</v>
      </c>
      <c r="R13" t="s">
        <v>137</v>
      </c>
      <c r="S13" s="48" t="s">
        <v>202</v>
      </c>
      <c r="T13" s="35">
        <v>100</v>
      </c>
      <c r="U13" s="35">
        <f t="shared" si="19"/>
        <v>72.67759562841529</v>
      </c>
      <c r="V13" s="35">
        <f t="shared" si="20"/>
        <v>69.6048632218845</v>
      </c>
      <c r="W13" s="35">
        <f t="shared" si="21"/>
        <v>54.337899543379002</v>
      </c>
      <c r="X13" s="35">
        <f t="shared" si="22"/>
        <v>76.057237234736505</v>
      </c>
      <c r="Y13" s="35">
        <f t="shared" si="23"/>
        <v>72.984504828205715</v>
      </c>
      <c r="Z13" s="35">
        <f t="shared" si="24"/>
        <v>57.717541149700203</v>
      </c>
      <c r="AA13" s="35">
        <f t="shared" si="25"/>
        <v>-3.3796416063212149</v>
      </c>
      <c r="AB13" s="35">
        <f t="shared" si="26"/>
        <v>-3.3796416063212149</v>
      </c>
      <c r="AC13" s="35">
        <f t="shared" si="27"/>
        <v>-3.3796416063212007</v>
      </c>
      <c r="AF13">
        <v>1.91</v>
      </c>
      <c r="AG13">
        <v>1.96</v>
      </c>
      <c r="AJ13" t="s">
        <v>207</v>
      </c>
    </row>
    <row r="14" spans="1:36" ht="15" x14ac:dyDescent="0.25">
      <c r="A14">
        <v>3.66</v>
      </c>
      <c r="B14">
        <v>3.29</v>
      </c>
      <c r="C14">
        <v>2.19</v>
      </c>
      <c r="D14" s="20">
        <f t="shared" si="3"/>
        <v>3.3796416063212043E-2</v>
      </c>
      <c r="E14" s="17">
        <f>IF(OR($A14="",$B14="",$C14=""),"",A14*'MPTO_working_3-way'!$I13)</f>
        <v>3.7836948827913561</v>
      </c>
      <c r="F14" s="21">
        <f>IF(OR($A14="",$B14="",$C14=""),"",B14*'MPTO_working_3-way'!$I13)</f>
        <v>3.4011902088479675</v>
      </c>
      <c r="G14" s="22">
        <f>IF(OR($A14="",$B14="",$C14=""),"",C14*'MPTO_working_3-way'!$I13)</f>
        <v>2.2640141511784342</v>
      </c>
      <c r="H14" s="17">
        <f>IF(OR($A14="",$B14="",$C14=""),"",'MPTO_working_3-way'!E13)</f>
        <v>3.8173975126309672</v>
      </c>
      <c r="I14" s="21">
        <f>IF(OR($A14="",$B14="",$C14=""),"",'MPTO_working_3-way'!F13)</f>
        <v>3.4166320088744677</v>
      </c>
      <c r="J14" s="22">
        <f>IF(OR($A14="",$B14="",$C14=""),"",'MPTO_working_3-way'!G13)</f>
        <v>2.2453970522947175</v>
      </c>
      <c r="K14" s="17">
        <f>IF(OR($A14="",$B14="",$C14=""),"",'OddsRatio_working_3-way'!H13)</f>
        <v>3.8012664490764654</v>
      </c>
      <c r="L14" s="21">
        <f>IF(OR($A14="",$B14="",$C14=""),"",'OddsRatio_working_3-way'!I13)</f>
        <v>3.4116166046560545</v>
      </c>
      <c r="M14" s="22">
        <f>IF(OR($A14="",$B14="",$C14=""),"",'OddsRatio_working_3-way'!J13)</f>
        <v>2.2531981482710499</v>
      </c>
      <c r="N14" s="23">
        <f t="shared" si="16"/>
        <v>26.429192389378581</v>
      </c>
      <c r="O14" s="24">
        <f t="shared" si="17"/>
        <v>29.401472384536664</v>
      </c>
      <c r="P14" s="24">
        <f t="shared" si="18"/>
        <v>44.169335226084762</v>
      </c>
      <c r="Q14" t="s">
        <v>138</v>
      </c>
      <c r="R14" t="s">
        <v>139</v>
      </c>
      <c r="S14" s="48" t="s">
        <v>202</v>
      </c>
      <c r="T14" s="35">
        <v>100</v>
      </c>
      <c r="U14" s="35">
        <f t="shared" si="19"/>
        <v>69.512195121951223</v>
      </c>
      <c r="V14" s="35">
        <f t="shared" si="20"/>
        <v>71.671388101982998</v>
      </c>
      <c r="W14" s="35">
        <f t="shared" si="21"/>
        <v>55.357142857142868</v>
      </c>
      <c r="X14" s="35">
        <f t="shared" si="22"/>
        <v>72.97146904087414</v>
      </c>
      <c r="Y14" s="35">
        <f t="shared" si="23"/>
        <v>75.13066202090593</v>
      </c>
      <c r="Z14" s="35">
        <f t="shared" si="24"/>
        <v>58.816416776065772</v>
      </c>
      <c r="AA14" s="35">
        <f t="shared" si="25"/>
        <v>-3.4592739189229178</v>
      </c>
      <c r="AB14" s="35">
        <f t="shared" si="26"/>
        <v>-3.459273918922932</v>
      </c>
      <c r="AC14" s="35">
        <f t="shared" si="27"/>
        <v>-3.4592739189229036</v>
      </c>
      <c r="AF14">
        <v>2.2400000000000002</v>
      </c>
      <c r="AG14">
        <v>1.69</v>
      </c>
      <c r="AJ14" t="s">
        <v>207</v>
      </c>
    </row>
    <row r="15" spans="1:36" ht="15" x14ac:dyDescent="0.25">
      <c r="A15">
        <v>3.28</v>
      </c>
      <c r="B15">
        <v>3.53</v>
      </c>
      <c r="C15">
        <v>2.2400000000000002</v>
      </c>
      <c r="D15" s="20">
        <f t="shared" si="3"/>
        <v>3.4592739189229116E-2</v>
      </c>
      <c r="E15" s="17">
        <f>IF(OR($A15="",$B15="",$C15=""),"",A15*'MPTO_working_3-way'!$I14)</f>
        <v>3.3934641845406714</v>
      </c>
      <c r="F15" s="21">
        <f>IF(OR($A15="",$B15="",$C15=""),"",B15*'MPTO_working_3-way'!$I14)</f>
        <v>3.6521123693379787</v>
      </c>
      <c r="G15" s="22">
        <f>IF(OR($A15="",$B15="",$C15=""),"",C15*'MPTO_working_3-way'!$I14)</f>
        <v>2.3174877357838732</v>
      </c>
      <c r="H15" s="17">
        <f>IF(OR($A15="",$B15="",$C15=""),"",'MPTO_working_3-way'!E14)</f>
        <v>3.4089305066994919</v>
      </c>
      <c r="I15" s="21">
        <f>IF(OR($A15="",$B15="",$C15=""),"",'MPTO_working_3-way'!F14)</f>
        <v>3.6797823122662736</v>
      </c>
      <c r="J15" s="22">
        <f>IF(OR($A15="",$B15="",$C15=""),"",'MPTO_working_3-way'!G14)</f>
        <v>2.2993915482515286</v>
      </c>
      <c r="K15" s="17">
        <f>IF(OR($A15="",$B15="",$C15=""),"",'OddsRatio_working_3-way'!H14)</f>
        <v>3.4033030965012432</v>
      </c>
      <c r="L15" s="21">
        <f>IF(OR($A15="",$B15="",$C15=""),"",'OddsRatio_working_3-way'!I14)</f>
        <v>3.6668231728719931</v>
      </c>
      <c r="M15" s="22">
        <f>IF(OR($A15="",$B15="",$C15=""),"",'OddsRatio_working_3-way'!J14)</f>
        <v>2.3070595787989214</v>
      </c>
      <c r="N15" s="23">
        <f t="shared" si="16"/>
        <v>29.468411794520144</v>
      </c>
      <c r="O15" s="24">
        <f t="shared" si="17"/>
        <v>27.381413792075371</v>
      </c>
      <c r="P15" s="24">
        <f t="shared" si="18"/>
        <v>43.150174413404493</v>
      </c>
      <c r="Q15" t="s">
        <v>140</v>
      </c>
      <c r="R15" t="s">
        <v>141</v>
      </c>
      <c r="S15" s="48" t="s">
        <v>202</v>
      </c>
      <c r="T15" s="35">
        <v>100</v>
      </c>
      <c r="U15" s="35">
        <f t="shared" si="19"/>
        <v>59.677419354838712</v>
      </c>
      <c r="V15" s="35">
        <f t="shared" si="20"/>
        <v>69.969969969969966</v>
      </c>
      <c r="W15" s="35">
        <f t="shared" si="21"/>
        <v>66.996699669967001</v>
      </c>
      <c r="X15" s="35">
        <f t="shared" si="22"/>
        <v>63.033330360063033</v>
      </c>
      <c r="Y15" s="35">
        <f t="shared" si="23"/>
        <v>73.325880975194309</v>
      </c>
      <c r="Z15" s="35">
        <f t="shared" si="24"/>
        <v>70.352610675191315</v>
      </c>
      <c r="AA15" s="35">
        <f t="shared" si="25"/>
        <v>-3.3559110052243213</v>
      </c>
      <c r="AB15" s="35">
        <f t="shared" si="26"/>
        <v>-3.3559110052243426</v>
      </c>
      <c r="AC15" s="35">
        <f t="shared" si="27"/>
        <v>-3.3559110052243142</v>
      </c>
      <c r="AF15">
        <v>1.97</v>
      </c>
      <c r="AG15">
        <v>1.89</v>
      </c>
      <c r="AJ15" t="s">
        <v>207</v>
      </c>
    </row>
    <row r="16" spans="1:36" ht="15" x14ac:dyDescent="0.25">
      <c r="A16">
        <v>2.48</v>
      </c>
      <c r="B16">
        <v>3.33</v>
      </c>
      <c r="C16">
        <v>3.03</v>
      </c>
      <c r="D16" s="20">
        <f t="shared" si="3"/>
        <v>3.3559110052243213E-2</v>
      </c>
      <c r="E16" s="17">
        <f>IF(OR($A16="",$B16="",$C16=""),"",A16*'MPTO_working_3-way'!$I15)</f>
        <v>2.563226592929563</v>
      </c>
      <c r="F16" s="21">
        <f>IF(OR($A16="",$B16="",$C16=""),"",B16*'MPTO_working_3-way'!$I15)</f>
        <v>3.4417518364739701</v>
      </c>
      <c r="G16" s="22">
        <f>IF(OR($A16="",$B16="",$C16=""),"",C16*'MPTO_working_3-way'!$I15)</f>
        <v>3.131684103458297</v>
      </c>
      <c r="H16" s="17">
        <f>IF(OR($A16="",$B16="",$C16=""),"",'MPTO_working_3-way'!E15)</f>
        <v>2.5507637932946676</v>
      </c>
      <c r="I16" s="21">
        <f>IF(OR($A16="",$B16="",$C16=""),"",'MPTO_working_3-way'!F15)</f>
        <v>3.4588440585396278</v>
      </c>
      <c r="J16" s="22">
        <f>IF(OR($A16="",$B16="",$C16=""),"",'MPTO_working_3-way'!G15)</f>
        <v>3.1363040898496504</v>
      </c>
      <c r="K16" s="17">
        <f>IF(OR($A16="",$B16="",$C16=""),"",'OddsRatio_working_3-way'!H15)</f>
        <v>2.5564169908327972</v>
      </c>
      <c r="L16" s="21">
        <f>IF(OR($A16="",$B16="",$C16=""),"",'OddsRatio_working_3-way'!I15)</f>
        <v>3.4503051274597407</v>
      </c>
      <c r="M16" s="22">
        <f>IF(OR($A16="",$B16="",$C16=""),"",'OddsRatio_working_3-way'!J15)</f>
        <v>3.1348151968855262</v>
      </c>
      <c r="N16" s="23">
        <f t="shared" si="16"/>
        <v>39.013328074794977</v>
      </c>
      <c r="O16" s="24">
        <f t="shared" si="17"/>
        <v>29.054971058706165</v>
      </c>
      <c r="P16" s="24">
        <f t="shared" si="18"/>
        <v>31.931700866498858</v>
      </c>
      <c r="Q16" t="s">
        <v>142</v>
      </c>
      <c r="R16" t="s">
        <v>143</v>
      </c>
      <c r="S16" s="48" t="s">
        <v>202</v>
      </c>
      <c r="T16" s="35">
        <v>100</v>
      </c>
      <c r="U16" s="35">
        <f t="shared" si="19"/>
        <v>60.474308300395251</v>
      </c>
      <c r="V16" s="35">
        <f t="shared" si="20"/>
        <v>70.326409495548958</v>
      </c>
      <c r="W16" s="35">
        <f t="shared" si="21"/>
        <v>65.870307167235495</v>
      </c>
      <c r="X16" s="35">
        <f t="shared" si="22"/>
        <v>63.803283337215547</v>
      </c>
      <c r="Y16" s="35">
        <f t="shared" si="23"/>
        <v>73.655384532369254</v>
      </c>
      <c r="Z16" s="35">
        <f t="shared" si="24"/>
        <v>69.199282204055777</v>
      </c>
      <c r="AA16" s="35">
        <f t="shared" si="25"/>
        <v>-3.3289750368202959</v>
      </c>
      <c r="AB16" s="35">
        <f t="shared" si="26"/>
        <v>-3.3289750368202959</v>
      </c>
      <c r="AC16" s="35">
        <f t="shared" si="27"/>
        <v>-3.3289750368202817</v>
      </c>
      <c r="AF16">
        <v>2.08</v>
      </c>
      <c r="AG16">
        <v>1.79</v>
      </c>
      <c r="AJ16" t="s">
        <v>207</v>
      </c>
    </row>
    <row r="17" spans="1:36" ht="15" x14ac:dyDescent="0.25">
      <c r="A17">
        <v>2.5299999999999998</v>
      </c>
      <c r="B17">
        <v>3.37</v>
      </c>
      <c r="C17">
        <v>2.93</v>
      </c>
      <c r="D17" s="20">
        <f t="shared" si="3"/>
        <v>3.3289750368202808E-2</v>
      </c>
      <c r="E17" s="17">
        <f>IF(OR($A17="",$B17="",$C17=""),"",A17*'MPTO_working_3-way'!$I16)</f>
        <v>2.6142230684315528</v>
      </c>
      <c r="F17" s="21">
        <f>IF(OR($A17="",$B17="",$C17=""),"",B17*'MPTO_working_3-way'!$I16)</f>
        <v>3.4821864587408435</v>
      </c>
      <c r="G17" s="22">
        <f>IF(OR($A17="",$B17="",$C17=""),"",C17*'MPTO_working_3-way'!$I16)</f>
        <v>3.0275389685788343</v>
      </c>
      <c r="H17" s="17">
        <f>IF(OR($A17="",$B17="",$C17=""),"",'MPTO_working_3-way'!E16)</f>
        <v>2.6030797890691888</v>
      </c>
      <c r="I17" s="21">
        <f>IF(OR($A17="",$B17="",$C17=""),"",'MPTO_working_3-way'!F16)</f>
        <v>3.5009185515460235</v>
      </c>
      <c r="J17" s="22">
        <f>IF(OR($A17="",$B17="",$C17=""),"",'MPTO_working_3-way'!G16)</f>
        <v>3.0284644323703636</v>
      </c>
      <c r="K17" s="17">
        <f>IF(OR($A17="",$B17="",$C17=""),"",'OddsRatio_working_3-way'!H16)</f>
        <v>2.6082651912190769</v>
      </c>
      <c r="L17" s="21">
        <f>IF(OR($A17="",$B17="",$C17=""),"",'OddsRatio_working_3-way'!I16)</f>
        <v>3.4912343158099444</v>
      </c>
      <c r="M17" s="22">
        <f>IF(OR($A17="",$B17="",$C17=""),"",'OddsRatio_working_3-way'!J16)</f>
        <v>3.0287266791194898</v>
      </c>
      <c r="N17" s="23">
        <f t="shared" si="16"/>
        <v>38.252282755655081</v>
      </c>
      <c r="O17" s="24">
        <f t="shared" si="17"/>
        <v>28.717589131100102</v>
      </c>
      <c r="P17" s="24">
        <f t="shared" si="18"/>
        <v>33.030128113244828</v>
      </c>
      <c r="Q17" t="s">
        <v>144</v>
      </c>
      <c r="R17" t="s">
        <v>145</v>
      </c>
      <c r="S17" s="48" t="s">
        <v>202</v>
      </c>
      <c r="T17" s="35">
        <v>100</v>
      </c>
      <c r="U17" s="35">
        <f t="shared" si="19"/>
        <v>69.969969969969966</v>
      </c>
      <c r="V17" s="35">
        <f t="shared" si="20"/>
        <v>73.118279569892465</v>
      </c>
      <c r="W17" s="35">
        <f t="shared" si="21"/>
        <v>53.488372093023258</v>
      </c>
      <c r="X17" s="35">
        <f t="shared" si="22"/>
        <v>73.393348337084262</v>
      </c>
      <c r="Y17" s="35">
        <f t="shared" si="23"/>
        <v>76.541657937006775</v>
      </c>
      <c r="Z17" s="35">
        <f t="shared" si="24"/>
        <v>56.911750460137554</v>
      </c>
      <c r="AA17" s="35">
        <f t="shared" si="25"/>
        <v>-3.4233783671142959</v>
      </c>
      <c r="AB17" s="35">
        <f t="shared" si="26"/>
        <v>-3.4233783671143101</v>
      </c>
      <c r="AC17" s="35">
        <f t="shared" si="27"/>
        <v>-3.4233783671142959</v>
      </c>
      <c r="AF17">
        <v>1.99</v>
      </c>
      <c r="AG17">
        <v>1.88</v>
      </c>
      <c r="AJ17" t="s">
        <v>207</v>
      </c>
    </row>
    <row r="18" spans="1:36" ht="15" x14ac:dyDescent="0.25">
      <c r="A18">
        <v>3.33</v>
      </c>
      <c r="B18">
        <v>3.72</v>
      </c>
      <c r="C18">
        <v>2.15</v>
      </c>
      <c r="D18" s="20">
        <f t="shared" si="3"/>
        <v>3.4233783671143048E-2</v>
      </c>
      <c r="E18" s="17">
        <f>IF(OR($A18="",$B18="",$C18=""),"",A18*'MPTO_working_3-way'!$I17)</f>
        <v>3.4439984996249065</v>
      </c>
      <c r="F18" s="21">
        <f>IF(OR($A18="",$B18="",$C18=""),"",B18*'MPTO_working_3-way'!$I17)</f>
        <v>3.8473496752566523</v>
      </c>
      <c r="G18" s="22">
        <f>IF(OR($A18="",$B18="",$C18=""),"",C18*'MPTO_working_3-way'!$I17)</f>
        <v>2.2236026348929574</v>
      </c>
      <c r="H18" s="17">
        <f>IF(OR($A18="",$B18="",$C18=""),"",'MPTO_working_3-way'!E17)</f>
        <v>3.4615366619530863</v>
      </c>
      <c r="I18" s="21">
        <f>IF(OR($A18="",$B18="",$C18=""),"",'MPTO_working_3-way'!F17)</f>
        <v>3.884914186691717</v>
      </c>
      <c r="J18" s="22">
        <f>IF(OR($A18="",$B18="",$C18=""),"",'MPTO_working_3-way'!G17)</f>
        <v>2.2040752485997639</v>
      </c>
      <c r="K18" s="17">
        <f>IF(OR($A18="",$B18="",$C18=""),"",'OddsRatio_working_3-way'!H17)</f>
        <v>3.4559436359579698</v>
      </c>
      <c r="L18" s="21">
        <f>IF(OR($A18="",$B18="",$C18=""),"",'OddsRatio_working_3-way'!I17)</f>
        <v>3.8670243303887029</v>
      </c>
      <c r="M18" s="22">
        <f>IF(OR($A18="",$B18="",$C18=""),"",'OddsRatio_working_3-way'!J17)</f>
        <v>2.2121610220393411</v>
      </c>
      <c r="N18" s="23">
        <f t="shared" si="16"/>
        <v>29.036017295272114</v>
      </c>
      <c r="O18" s="24">
        <f t="shared" si="17"/>
        <v>25.991918707864553</v>
      </c>
      <c r="P18" s="24">
        <f t="shared" si="18"/>
        <v>44.972063996863326</v>
      </c>
      <c r="Q18" t="s">
        <v>146</v>
      </c>
      <c r="R18" t="s">
        <v>147</v>
      </c>
      <c r="S18" s="48" t="s">
        <v>202</v>
      </c>
      <c r="T18" s="35">
        <v>100</v>
      </c>
      <c r="U18" s="35">
        <f t="shared" si="19"/>
        <v>75</v>
      </c>
      <c r="V18" s="35">
        <f t="shared" si="20"/>
        <v>72.14484679665739</v>
      </c>
      <c r="W18" s="35">
        <f t="shared" si="21"/>
        <v>49.494949494949495</v>
      </c>
      <c r="X18" s="35">
        <f t="shared" si="22"/>
        <v>78.360203708393129</v>
      </c>
      <c r="Y18" s="35">
        <f t="shared" si="23"/>
        <v>75.505050505050505</v>
      </c>
      <c r="Z18" s="35">
        <f t="shared" si="24"/>
        <v>52.855153203342617</v>
      </c>
      <c r="AA18" s="35">
        <f t="shared" si="25"/>
        <v>-3.3602037083931293</v>
      </c>
      <c r="AB18" s="35">
        <f t="shared" si="26"/>
        <v>-3.3602037083931151</v>
      </c>
      <c r="AC18" s="35">
        <f t="shared" si="27"/>
        <v>-3.3602037083931222</v>
      </c>
      <c r="AF18">
        <v>1.82</v>
      </c>
      <c r="AG18">
        <v>2.04</v>
      </c>
      <c r="AJ18" t="s">
        <v>207</v>
      </c>
    </row>
    <row r="19" spans="1:36" ht="15" x14ac:dyDescent="0.25">
      <c r="A19">
        <v>4</v>
      </c>
      <c r="B19">
        <v>3.59</v>
      </c>
      <c r="C19">
        <v>1.98</v>
      </c>
      <c r="D19" s="20">
        <f t="shared" si="3"/>
        <v>3.3602037083931169E-2</v>
      </c>
      <c r="E19" s="17">
        <f>IF(OR($A19="",$B19="",$C19=""),"",A19*'MPTO_working_3-way'!$I18)</f>
        <v>4.1344081483357247</v>
      </c>
      <c r="F19" s="21">
        <f>IF(OR($A19="",$B19="",$C19=""),"",B19*'MPTO_working_3-way'!$I18)</f>
        <v>3.7106313131313127</v>
      </c>
      <c r="G19" s="22">
        <f>IF(OR($A19="",$B19="",$C19=""),"",C19*'MPTO_working_3-way'!$I18)</f>
        <v>2.0465320334261836</v>
      </c>
      <c r="H19" s="17">
        <f>IF(OR($A19="",$B19="",$C19=""),"",'MPTO_working_3-way'!E18)</f>
        <v>4.1876165976081534</v>
      </c>
      <c r="I19" s="21">
        <f>IF(OR($A19="",$B19="",$C19=""),"",'MPTO_working_3-way'!F18)</f>
        <v>3.740403251975478</v>
      </c>
      <c r="J19" s="22">
        <f>IF(OR($A19="",$B19="",$C19=""),"",'MPTO_working_3-way'!G18)</f>
        <v>2.024907061432037</v>
      </c>
      <c r="K19" s="17">
        <f>IF(OR($A19="",$B19="",$C19=""),"",'OddsRatio_working_3-way'!H18)</f>
        <v>4.1634033705980791</v>
      </c>
      <c r="L19" s="21">
        <f>IF(OR($A19="",$B19="",$C19=""),"",'OddsRatio_working_3-way'!I18)</f>
        <v>3.7310715766163414</v>
      </c>
      <c r="M19" s="22">
        <f>IF(OR($A19="",$B19="",$C19=""),"",'OddsRatio_working_3-way'!J18)</f>
        <v>2.0333784343953725</v>
      </c>
      <c r="N19" s="23">
        <f t="shared" si="16"/>
        <v>24.18725883177602</v>
      </c>
      <c r="O19" s="24">
        <f t="shared" si="17"/>
        <v>26.949592013120917</v>
      </c>
      <c r="P19" s="24">
        <f t="shared" si="18"/>
        <v>48.863149155103073</v>
      </c>
      <c r="Q19" t="s">
        <v>148</v>
      </c>
      <c r="R19" t="s">
        <v>149</v>
      </c>
      <c r="S19" s="48" t="s">
        <v>202</v>
      </c>
      <c r="T19" s="35">
        <v>100</v>
      </c>
      <c r="U19" s="35">
        <f t="shared" si="19"/>
        <v>65.753424657534239</v>
      </c>
      <c r="V19" s="35">
        <f t="shared" si="20"/>
        <v>70.501474926253692</v>
      </c>
      <c r="W19" s="35">
        <f t="shared" si="21"/>
        <v>60.474308300395251</v>
      </c>
      <c r="X19" s="35">
        <f t="shared" si="22"/>
        <v>69.024216773351071</v>
      </c>
      <c r="Y19" s="35">
        <f t="shared" si="23"/>
        <v>73.772267042070496</v>
      </c>
      <c r="Z19" s="35">
        <f t="shared" si="24"/>
        <v>63.745100416212061</v>
      </c>
      <c r="AA19" s="35">
        <f t="shared" si="25"/>
        <v>-3.2707921158168318</v>
      </c>
      <c r="AB19" s="35">
        <f t="shared" si="26"/>
        <v>-3.2707921158168034</v>
      </c>
      <c r="AC19" s="35">
        <f t="shared" si="27"/>
        <v>-3.2707921158168105</v>
      </c>
      <c r="AF19">
        <v>1.98</v>
      </c>
      <c r="AG19">
        <v>1.89</v>
      </c>
      <c r="AJ19" t="s">
        <v>207</v>
      </c>
    </row>
    <row r="20" spans="1:36" ht="15" x14ac:dyDescent="0.25">
      <c r="A20">
        <v>2.92</v>
      </c>
      <c r="B20">
        <v>3.39</v>
      </c>
      <c r="C20">
        <v>2.5299999999999998</v>
      </c>
      <c r="D20" s="20">
        <f t="shared" si="3"/>
        <v>3.2707921158168229E-2</v>
      </c>
      <c r="E20" s="17">
        <f>IF(OR($A20="",$B20="",$C20=""),"",A20*'MPTO_working_3-way'!$I19)</f>
        <v>3.015507129781851</v>
      </c>
      <c r="F20" s="21">
        <f>IF(OR($A20="",$B20="",$C20=""),"",B20*'MPTO_working_3-way'!$I19)</f>
        <v>3.5008798527261904</v>
      </c>
      <c r="G20" s="22">
        <f>IF(OR($A20="",$B20="",$C20=""),"",C20*'MPTO_working_3-way'!$I19)</f>
        <v>2.6127510405301653</v>
      </c>
      <c r="H20" s="17">
        <f>IF(OR($A20="",$B20="",$C20=""),"",'MPTO_working_3-way'!E19)</f>
        <v>3.0160170437402583</v>
      </c>
      <c r="I20" s="21">
        <f>IF(OR($A20="",$B20="",$C20=""),"",'MPTO_working_3-way'!F19)</f>
        <v>3.5201028277056841</v>
      </c>
      <c r="J20" s="22">
        <f>IF(OR($A20="",$B20="",$C20=""),"",'MPTO_working_3-way'!G19)</f>
        <v>2.6017662892163194</v>
      </c>
      <c r="K20" s="17">
        <f>IF(OR($A20="",$B20="",$C20=""),"",'OddsRatio_working_3-way'!H19)</f>
        <v>3.0164938598888345</v>
      </c>
      <c r="L20" s="21">
        <f>IF(OR($A20="",$B20="",$C20=""),"",'OddsRatio_working_3-way'!I19)</f>
        <v>3.510114752674121</v>
      </c>
      <c r="M20" s="22">
        <f>IF(OR($A20="",$B20="",$C20=""),"",'OddsRatio_working_3-way'!J19)</f>
        <v>2.6068935445989143</v>
      </c>
      <c r="N20" s="23">
        <f t="shared" si="16"/>
        <v>33.161917944871263</v>
      </c>
      <c r="O20" s="24">
        <f t="shared" si="17"/>
        <v>28.564247905316837</v>
      </c>
      <c r="P20" s="24">
        <f t="shared" si="18"/>
        <v>38.27383414981189</v>
      </c>
      <c r="Q20" t="s">
        <v>150</v>
      </c>
      <c r="R20" t="s">
        <v>151</v>
      </c>
      <c r="S20" s="48" t="s">
        <v>202</v>
      </c>
      <c r="T20" s="35">
        <v>100</v>
      </c>
      <c r="U20" s="35">
        <f t="shared" si="19"/>
        <v>55.55555555555555</v>
      </c>
      <c r="V20" s="35">
        <f t="shared" si="20"/>
        <v>70.238095238095241</v>
      </c>
      <c r="W20" s="35">
        <f t="shared" si="21"/>
        <v>70.845481049562679</v>
      </c>
      <c r="X20" s="35">
        <f t="shared" si="22"/>
        <v>58.916423712342066</v>
      </c>
      <c r="Y20" s="35">
        <f t="shared" si="23"/>
        <v>73.59896339488175</v>
      </c>
      <c r="Z20" s="35">
        <f t="shared" si="24"/>
        <v>74.206349206349216</v>
      </c>
      <c r="AA20" s="35">
        <f t="shared" si="25"/>
        <v>-3.3608681567865162</v>
      </c>
      <c r="AB20" s="35">
        <f t="shared" si="26"/>
        <v>-3.3608681567865091</v>
      </c>
      <c r="AC20" s="35">
        <f t="shared" si="27"/>
        <v>-3.3608681567865375</v>
      </c>
      <c r="AF20">
        <v>2.06</v>
      </c>
      <c r="AG20">
        <v>1.83</v>
      </c>
      <c r="AJ20" t="s">
        <v>207</v>
      </c>
    </row>
    <row r="21" spans="1:36" ht="15" x14ac:dyDescent="0.25">
      <c r="A21">
        <v>2.25</v>
      </c>
      <c r="B21">
        <v>3.36</v>
      </c>
      <c r="C21">
        <v>3.43</v>
      </c>
      <c r="D21" s="20">
        <f t="shared" si="3"/>
        <v>3.3608681567865339E-2</v>
      </c>
      <c r="E21" s="17">
        <f>IF(OR($A21="",$B21="",$C21=""),"",A21*'MPTO_working_3-way'!$I20)</f>
        <v>2.3256195335276972</v>
      </c>
      <c r="F21" s="21">
        <f>IF(OR($A21="",$B21="",$C21=""),"",B21*'MPTO_working_3-way'!$I20)</f>
        <v>3.4729251700680273</v>
      </c>
      <c r="G21" s="22">
        <f>IF(OR($A21="",$B21="",$C21=""),"",C21*'MPTO_working_3-way'!$I20)</f>
        <v>3.5452777777777782</v>
      </c>
      <c r="H21" s="17">
        <f>IF(OR($A21="",$B21="",$C21=""),"",'MPTO_working_3-way'!E20)</f>
        <v>2.3081811950900373</v>
      </c>
      <c r="I21" s="21">
        <f>IF(OR($A21="",$B21="",$C21=""),"",'MPTO_working_3-way'!F20)</f>
        <v>3.4914231856738929</v>
      </c>
      <c r="J21" s="22">
        <f>IF(OR($A21="",$B21="",$C21=""),"",'MPTO_working_3-way'!G20)</f>
        <v>3.5670678863745793</v>
      </c>
      <c r="K21" s="17">
        <f>IF(OR($A21="",$B21="",$C21=""),"",'OddsRatio_working_3-way'!H20)</f>
        <v>2.3155722364546922</v>
      </c>
      <c r="L21" s="21">
        <f>IF(OR($A21="",$B21="",$C21=""),"",'OddsRatio_working_3-way'!I20)</f>
        <v>3.4838003824264581</v>
      </c>
      <c r="M21" s="22">
        <f>IF(OR($A21="",$B21="",$C21=""),"",'OddsRatio_working_3-way'!J20)</f>
        <v>3.5574724276679213</v>
      </c>
      <c r="N21" s="23">
        <f t="shared" si="16"/>
        <v>42.999294836637148</v>
      </c>
      <c r="O21" s="24">
        <f t="shared" si="17"/>
        <v>28.794170649533807</v>
      </c>
      <c r="P21" s="24">
        <f t="shared" si="18"/>
        <v>28.206534513829034</v>
      </c>
      <c r="Q21" t="s">
        <v>152</v>
      </c>
      <c r="R21" t="s">
        <v>153</v>
      </c>
      <c r="S21" s="48" t="s">
        <v>202</v>
      </c>
      <c r="T21" s="35">
        <v>100</v>
      </c>
      <c r="U21" s="35">
        <f t="shared" si="19"/>
        <v>73.614775725593674</v>
      </c>
      <c r="V21" s="35">
        <f t="shared" si="20"/>
        <v>72.375690607734811</v>
      </c>
      <c r="W21" s="35">
        <f t="shared" si="21"/>
        <v>50.495049504950494</v>
      </c>
      <c r="X21" s="35">
        <f t="shared" si="22"/>
        <v>77.129259887314689</v>
      </c>
      <c r="Y21" s="35">
        <f t="shared" si="23"/>
        <v>75.890174769455825</v>
      </c>
      <c r="Z21" s="35">
        <f t="shared" si="24"/>
        <v>54.00953366667153</v>
      </c>
      <c r="AA21" s="35">
        <f t="shared" si="25"/>
        <v>-3.5144841617210147</v>
      </c>
      <c r="AB21" s="35">
        <f t="shared" si="26"/>
        <v>-3.5144841617210147</v>
      </c>
      <c r="AC21" s="35">
        <f t="shared" si="27"/>
        <v>-3.5144841617210361</v>
      </c>
      <c r="AF21">
        <v>2.16</v>
      </c>
      <c r="AG21">
        <v>1.74</v>
      </c>
      <c r="AJ21" t="s">
        <v>207</v>
      </c>
    </row>
    <row r="22" spans="1:36" ht="15" x14ac:dyDescent="0.25">
      <c r="A22">
        <v>3.79</v>
      </c>
      <c r="B22">
        <v>3.62</v>
      </c>
      <c r="C22">
        <v>2.02</v>
      </c>
      <c r="D22" s="20">
        <f t="shared" si="3"/>
        <v>3.5144841617210432E-2</v>
      </c>
      <c r="E22" s="17">
        <f>IF(OR($A22="",$B22="",$C22=""),"",A22*'MPTO_working_3-way'!$I21)</f>
        <v>3.9231989497292274</v>
      </c>
      <c r="F22" s="21">
        <f>IF(OR($A22="",$B22="",$C22=""),"",B22*'MPTO_working_3-way'!$I21)</f>
        <v>3.7472243266543019</v>
      </c>
      <c r="G22" s="22">
        <f>IF(OR($A22="",$B22="",$C22=""),"",C22*'MPTO_working_3-way'!$I21)</f>
        <v>2.0909925800667652</v>
      </c>
      <c r="H22" s="17">
        <f>IF(OR($A22="",$B22="",$C22=""),"",'MPTO_working_3-way'!E21)</f>
        <v>3.966093147247205</v>
      </c>
      <c r="I22" s="21">
        <f>IF(OR($A22="",$B22="",$C22=""),"",'MPTO_working_3-way'!F21)</f>
        <v>3.7803160548739272</v>
      </c>
      <c r="J22" s="22">
        <f>IF(OR($A22="",$B22="",$C22=""),"",'MPTO_working_3-way'!G21)</f>
        <v>2.0689602760166905</v>
      </c>
      <c r="K22" s="17">
        <f>IF(OR($A22="",$B22="",$C22=""),"",'OddsRatio_working_3-way'!H21)</f>
        <v>3.9477491843239734</v>
      </c>
      <c r="L22" s="21">
        <f>IF(OR($A22="",$B22="",$C22=""),"",'OddsRatio_working_3-way'!I21)</f>
        <v>3.7681372268562034</v>
      </c>
      <c r="M22" s="22">
        <f>IF(OR($A22="",$B22="",$C22=""),"",'OddsRatio_working_3-way'!J21)</f>
        <v>2.0776717448066142</v>
      </c>
      <c r="N22" s="23">
        <f t="shared" si="16"/>
        <v>25.489403234802005</v>
      </c>
      <c r="O22" s="24">
        <f t="shared" si="17"/>
        <v>26.686419408812039</v>
      </c>
      <c r="P22" s="24">
        <f t="shared" si="18"/>
        <v>47.824177356385931</v>
      </c>
      <c r="Q22" t="s">
        <v>154</v>
      </c>
      <c r="R22" t="s">
        <v>155</v>
      </c>
      <c r="S22" s="48" t="s">
        <v>202</v>
      </c>
      <c r="T22" s="35">
        <v>100</v>
      </c>
      <c r="U22" s="35">
        <f t="shared" si="19"/>
        <v>59.016393442622956</v>
      </c>
      <c r="V22" s="35">
        <f t="shared" si="20"/>
        <v>69.696969696969703</v>
      </c>
      <c r="W22" s="35">
        <f t="shared" si="21"/>
        <v>68.051118210862612</v>
      </c>
      <c r="X22" s="35">
        <f t="shared" si="22"/>
        <v>62.251912092167686</v>
      </c>
      <c r="Y22" s="35">
        <f t="shared" si="23"/>
        <v>72.932488346514418</v>
      </c>
      <c r="Z22" s="35">
        <f t="shared" si="24"/>
        <v>71.286636860407356</v>
      </c>
      <c r="AA22" s="35">
        <f t="shared" si="25"/>
        <v>-3.2355186495447299</v>
      </c>
      <c r="AB22" s="35">
        <f t="shared" si="26"/>
        <v>-3.2355186495447157</v>
      </c>
      <c r="AC22" s="35">
        <f t="shared" si="27"/>
        <v>-3.2355186495447441</v>
      </c>
      <c r="AF22">
        <v>1.94</v>
      </c>
      <c r="AG22">
        <v>1.93</v>
      </c>
      <c r="AJ22" t="s">
        <v>207</v>
      </c>
    </row>
    <row r="23" spans="1:36" ht="15" x14ac:dyDescent="0.25">
      <c r="A23">
        <v>2.44</v>
      </c>
      <c r="B23">
        <v>3.3</v>
      </c>
      <c r="C23">
        <v>3.13</v>
      </c>
      <c r="D23" s="20">
        <f t="shared" si="3"/>
        <v>3.2355186495447219E-2</v>
      </c>
      <c r="E23" s="17">
        <f>IF(OR($A23="",$B23="",$C23=""),"",A23*'MPTO_working_3-way'!$I22)</f>
        <v>2.5189466550488913</v>
      </c>
      <c r="F23" s="21">
        <f>IF(OR($A23="",$B23="",$C23=""),"",B23*'MPTO_working_3-way'!$I22)</f>
        <v>3.4067721154349755</v>
      </c>
      <c r="G23" s="22">
        <f>IF(OR($A23="",$B23="",$C23=""),"",C23*'MPTO_working_3-way'!$I22)</f>
        <v>3.2312717337307495</v>
      </c>
      <c r="H23" s="17">
        <f>IF(OR($A23="",$B23="",$C23=""),"",'MPTO_working_3-way'!E22)</f>
        <v>2.5059453339502498</v>
      </c>
      <c r="I23" s="21">
        <f>IF(OR($A23="",$B23="",$C23=""),"",'MPTO_working_3-way'!F22)</f>
        <v>3.4217836945423992</v>
      </c>
      <c r="J23" s="22">
        <f>IF(OR($A23="",$B23="",$C23=""),"",'MPTO_working_3-way'!G22)</f>
        <v>3.2393515836809397</v>
      </c>
      <c r="K23" s="17">
        <f>IF(OR($A23="",$B23="",$C23=""),"",'OddsRatio_working_3-way'!H22)</f>
        <v>2.5117496760893308</v>
      </c>
      <c r="L23" s="21">
        <f>IF(OR($A23="",$B23="",$C23=""),"",'OddsRatio_working_3-way'!I22)</f>
        <v>3.414600177087125</v>
      </c>
      <c r="M23" s="22">
        <f>IF(OR($A23="",$B23="",$C23=""),"",'OddsRatio_working_3-way'!J22)</f>
        <v>3.236129729215468</v>
      </c>
      <c r="N23" s="23">
        <f t="shared" si="16"/>
        <v>39.699133683344741</v>
      </c>
      <c r="O23" s="24">
        <f t="shared" si="17"/>
        <v>29.353298844654901</v>
      </c>
      <c r="P23" s="24">
        <f t="shared" si="18"/>
        <v>30.947567472000376</v>
      </c>
      <c r="Q23" t="s">
        <v>156</v>
      </c>
      <c r="R23" t="s">
        <v>157</v>
      </c>
      <c r="S23" s="48" t="s">
        <v>202</v>
      </c>
      <c r="T23" s="35">
        <v>100</v>
      </c>
      <c r="U23" s="35">
        <f t="shared" si="19"/>
        <v>67.320261437908499</v>
      </c>
      <c r="V23" s="35">
        <f t="shared" si="20"/>
        <v>70.930232558139537</v>
      </c>
      <c r="W23" s="35">
        <f t="shared" si="21"/>
        <v>58.50622406639004</v>
      </c>
      <c r="X23" s="35">
        <f t="shared" si="22"/>
        <v>70.563543375470417</v>
      </c>
      <c r="Y23" s="35">
        <f t="shared" si="23"/>
        <v>74.173514495701468</v>
      </c>
      <c r="Z23" s="35">
        <f t="shared" si="24"/>
        <v>61.749506003951971</v>
      </c>
      <c r="AA23" s="35">
        <f t="shared" si="25"/>
        <v>-3.2432819375619175</v>
      </c>
      <c r="AB23" s="35">
        <f t="shared" si="26"/>
        <v>-3.2432819375619317</v>
      </c>
      <c r="AC23" s="35">
        <f t="shared" si="27"/>
        <v>-3.2432819375619317</v>
      </c>
      <c r="AF23">
        <v>2.1</v>
      </c>
      <c r="AG23">
        <v>1.78</v>
      </c>
      <c r="AJ23" t="s">
        <v>207</v>
      </c>
    </row>
    <row r="24" spans="1:36" ht="15" x14ac:dyDescent="0.25">
      <c r="A24">
        <v>3.06</v>
      </c>
      <c r="B24">
        <v>3.44</v>
      </c>
      <c r="C24">
        <v>2.41</v>
      </c>
      <c r="D24" s="20">
        <f t="shared" si="3"/>
        <v>3.2432819375619371E-2</v>
      </c>
      <c r="E24" s="17">
        <f>IF(OR($A24="",$B24="",$C24=""),"",A24*'MPTO_working_3-way'!$I23)</f>
        <v>3.1592444272893951</v>
      </c>
      <c r="F24" s="21">
        <f>IF(OR($A24="",$B24="",$C24=""),"",B24*'MPTO_working_3-way'!$I23)</f>
        <v>3.5515688986521305</v>
      </c>
      <c r="G24" s="22">
        <f>IF(OR($A24="",$B24="",$C24=""),"",C24*'MPTO_working_3-way'!$I23)</f>
        <v>2.4881630946952429</v>
      </c>
      <c r="H24" s="17">
        <f>IF(OR($A24="",$B24="",$C24=""),"",'MPTO_working_3-way'!E23)</f>
        <v>3.1646927050188403</v>
      </c>
      <c r="I24" s="21">
        <f>IF(OR($A24="",$B24="",$C24=""),"",'MPTO_working_3-way'!F23)</f>
        <v>3.5728738674722873</v>
      </c>
      <c r="J24" s="22">
        <f>IF(OR($A24="",$B24="",$C24=""),"",'MPTO_working_3-way'!G23)</f>
        <v>2.4744707642214845</v>
      </c>
      <c r="K24" s="17">
        <f>IF(OR($A24="",$B24="",$C24=""),"",'OddsRatio_working_3-way'!H23)</f>
        <v>3.1631353930324217</v>
      </c>
      <c r="L24" s="21">
        <f>IF(OR($A24="",$B24="",$C24=""),"",'OddsRatio_working_3-way'!I23)</f>
        <v>3.5621603684461696</v>
      </c>
      <c r="M24" s="22">
        <f>IF(OR($A24="",$B24="",$C24=""),"",'OddsRatio_working_3-way'!J23)</f>
        <v>2.480592671929958</v>
      </c>
      <c r="N24" s="23">
        <f t="shared" si="16"/>
        <v>31.653138052948677</v>
      </c>
      <c r="O24" s="24">
        <f t="shared" si="17"/>
        <v>28.156570477332256</v>
      </c>
      <c r="P24" s="24">
        <f t="shared" si="18"/>
        <v>40.190291469719057</v>
      </c>
      <c r="Q24" t="s">
        <v>158</v>
      </c>
      <c r="R24" t="s">
        <v>159</v>
      </c>
      <c r="S24" s="48" t="s">
        <v>202</v>
      </c>
      <c r="T24" s="35">
        <v>100</v>
      </c>
      <c r="U24" s="35">
        <f t="shared" si="19"/>
        <v>60.474308300395251</v>
      </c>
      <c r="V24" s="35">
        <f t="shared" si="20"/>
        <v>68.253968253968253</v>
      </c>
      <c r="W24" s="35">
        <f t="shared" si="21"/>
        <v>68.051118210862612</v>
      </c>
      <c r="X24" s="35">
        <f t="shared" si="22"/>
        <v>63.694913535169121</v>
      </c>
      <c r="Y24" s="35">
        <f t="shared" si="23"/>
        <v>71.474573488742138</v>
      </c>
      <c r="Z24" s="35">
        <f t="shared" si="24"/>
        <v>71.271723445636496</v>
      </c>
      <c r="AA24" s="35">
        <f t="shared" si="25"/>
        <v>-3.2206052347738705</v>
      </c>
      <c r="AB24" s="35">
        <f t="shared" si="26"/>
        <v>-3.2206052347738847</v>
      </c>
      <c r="AC24" s="35">
        <f t="shared" si="27"/>
        <v>-3.2206052347738847</v>
      </c>
      <c r="AF24">
        <v>2.11</v>
      </c>
      <c r="AG24">
        <v>1.77</v>
      </c>
      <c r="AJ24" t="s">
        <v>205</v>
      </c>
    </row>
    <row r="25" spans="1:36" ht="15" x14ac:dyDescent="0.25">
      <c r="A25">
        <v>2.5299999999999998</v>
      </c>
      <c r="B25">
        <v>3.15</v>
      </c>
      <c r="C25">
        <v>3.13</v>
      </c>
      <c r="D25" s="20">
        <f t="shared" si="3"/>
        <v>3.2206052347738767E-2</v>
      </c>
      <c r="E25" s="17">
        <f>IF(OR($A25="",$B25="",$C25=""),"",A25*'MPTO_working_3-way'!$I24)</f>
        <v>2.6114813124397789</v>
      </c>
      <c r="F25" s="21">
        <f>IF(OR($A25="",$B25="",$C25=""),"",B25*'MPTO_working_3-way'!$I24)</f>
        <v>3.2514490648953771</v>
      </c>
      <c r="G25" s="22">
        <f>IF(OR($A25="",$B25="",$C25=""),"",C25*'MPTO_working_3-way'!$I24)</f>
        <v>3.2308049438484221</v>
      </c>
      <c r="H25" s="17">
        <f>IF(OR($A25="",$B25="",$C25=""),"",'MPTO_working_3-way'!E24)</f>
        <v>2.6006343671367658</v>
      </c>
      <c r="I25" s="21">
        <f>IF(OR($A25="",$B25="",$C25=""),"",'MPTO_working_3-way'!F24)</f>
        <v>3.260249763269695</v>
      </c>
      <c r="J25" s="22">
        <f>IF(OR($A25="",$B25="",$C25=""),"",'MPTO_working_3-way'!G24)</f>
        <v>3.2388300263123329</v>
      </c>
      <c r="K25" s="17">
        <f>IF(OR($A25="",$B25="",$C25=""),"",'OddsRatio_working_3-way'!H24)</f>
        <v>2.605569193769091</v>
      </c>
      <c r="L25" s="21">
        <f>IF(OR($A25="",$B25="",$C25=""),"",'OddsRatio_working_3-way'!I24)</f>
        <v>3.2561920043160435</v>
      </c>
      <c r="M25" s="22">
        <f>IF(OR($A25="",$B25="",$C25=""),"",'OddsRatio_working_3-way'!J24)</f>
        <v>3.2352041717177542</v>
      </c>
      <c r="N25" s="23">
        <f t="shared" si="16"/>
        <v>38.292443267217905</v>
      </c>
      <c r="O25" s="24">
        <f t="shared" si="17"/>
        <v>30.755517925733749</v>
      </c>
      <c r="P25" s="24">
        <f t="shared" si="18"/>
        <v>30.952038807048343</v>
      </c>
      <c r="Q25" t="s">
        <v>160</v>
      </c>
      <c r="R25" t="s">
        <v>161</v>
      </c>
      <c r="S25" s="48" t="s">
        <v>202</v>
      </c>
      <c r="T25" s="35">
        <v>100</v>
      </c>
      <c r="U25" s="35">
        <f t="shared" si="19"/>
        <v>52.153110047846894</v>
      </c>
      <c r="V25" s="35">
        <f t="shared" si="20"/>
        <v>70.238095238095241</v>
      </c>
      <c r="W25" s="35">
        <f t="shared" si="21"/>
        <v>74.160206718346245</v>
      </c>
      <c r="X25" s="35">
        <f t="shared" si="22"/>
        <v>55.6016980435585</v>
      </c>
      <c r="Y25" s="35">
        <f t="shared" si="23"/>
        <v>73.68668323380686</v>
      </c>
      <c r="Z25" s="35">
        <f t="shared" si="24"/>
        <v>77.608794714057879</v>
      </c>
      <c r="AA25" s="35">
        <f t="shared" si="25"/>
        <v>-3.4485879957116055</v>
      </c>
      <c r="AB25" s="35">
        <f t="shared" si="26"/>
        <v>-3.4485879957116197</v>
      </c>
      <c r="AC25" s="35">
        <f t="shared" si="27"/>
        <v>-3.4485879957116339</v>
      </c>
      <c r="AF25">
        <v>2.31</v>
      </c>
      <c r="AG25">
        <v>1.65</v>
      </c>
      <c r="AJ25" t="s">
        <v>205</v>
      </c>
    </row>
    <row r="26" spans="1:36" ht="15" x14ac:dyDescent="0.25">
      <c r="A26">
        <v>2.09</v>
      </c>
      <c r="B26">
        <v>3.36</v>
      </c>
      <c r="C26">
        <v>3.87</v>
      </c>
      <c r="D26" s="20">
        <f t="shared" si="3"/>
        <v>3.4485879957116161E-2</v>
      </c>
      <c r="E26" s="17">
        <f>IF(OR($A26="",$B26="",$C26=""),"",A26*'MPTO_working_3-way'!$I25)</f>
        <v>2.1620754891103728</v>
      </c>
      <c r="F26" s="21">
        <f>IF(OR($A26="",$B26="",$C26=""),"",B26*'MPTO_working_3-way'!$I25)</f>
        <v>3.4758725566559101</v>
      </c>
      <c r="G26" s="22">
        <f>IF(OR($A26="",$B26="",$C26=""),"",C26*'MPTO_working_3-way'!$I25)</f>
        <v>4.00346035543404</v>
      </c>
      <c r="H26" s="17">
        <f>IF(OR($A26="",$B26="",$C26=""),"",'MPTO_working_3-way'!E25)</f>
        <v>2.1414486530238133</v>
      </c>
      <c r="I26" s="21">
        <f>IF(OR($A26="",$B26="",$C26=""),"",'MPTO_working_3-way'!F25)</f>
        <v>3.494991188153751</v>
      </c>
      <c r="J26" s="22">
        <f>IF(OR($A26="",$B26="",$C26=""),"",'MPTO_working_3-way'!G25)</f>
        <v>4.0501794635943149</v>
      </c>
      <c r="K26" s="17">
        <f>IF(OR($A26="",$B26="",$C26=""),"",'OddsRatio_working_3-way'!H25)</f>
        <v>2.1498563325246662</v>
      </c>
      <c r="L26" s="21">
        <f>IF(OR($A26="",$B26="",$C26=""),"",'OddsRatio_working_3-way'!I25)</f>
        <v>3.4895971970258834</v>
      </c>
      <c r="M26" s="22">
        <f>IF(OR($A26="",$B26="",$C26=""),"",'OddsRatio_working_3-way'!J25)</f>
        <v>4.0276033709594428</v>
      </c>
      <c r="N26" s="23">
        <f t="shared" si="16"/>
        <v>46.251854065071015</v>
      </c>
      <c r="O26" s="24">
        <f t="shared" si="17"/>
        <v>28.76975446309477</v>
      </c>
      <c r="P26" s="24">
        <f t="shared" si="18"/>
        <v>24.978391471834215</v>
      </c>
      <c r="Q26" t="s">
        <v>162</v>
      </c>
      <c r="R26" t="s">
        <v>163</v>
      </c>
      <c r="S26" s="48" t="s">
        <v>202</v>
      </c>
      <c r="T26" s="35">
        <v>100</v>
      </c>
      <c r="U26" s="35">
        <f t="shared" si="19"/>
        <v>59.514170040485837</v>
      </c>
      <c r="V26" s="35">
        <f t="shared" si="20"/>
        <v>69.230769230769241</v>
      </c>
      <c r="W26" s="35">
        <f t="shared" si="21"/>
        <v>67.845659163987136</v>
      </c>
      <c r="X26" s="35">
        <f t="shared" si="22"/>
        <v>62.92357160524363</v>
      </c>
      <c r="Y26" s="35">
        <f t="shared" si="23"/>
        <v>72.640170795527027</v>
      </c>
      <c r="Z26" s="35">
        <f t="shared" si="24"/>
        <v>71.255060728744951</v>
      </c>
      <c r="AA26" s="35">
        <f t="shared" si="25"/>
        <v>-3.4094015647577933</v>
      </c>
      <c r="AB26" s="35">
        <f t="shared" si="26"/>
        <v>-3.4094015647577862</v>
      </c>
      <c r="AC26" s="35">
        <f t="shared" si="27"/>
        <v>-3.4094015647578146</v>
      </c>
      <c r="AF26">
        <v>2.17</v>
      </c>
      <c r="AG26">
        <v>1.73</v>
      </c>
      <c r="AJ26" t="s">
        <v>205</v>
      </c>
    </row>
    <row r="27" spans="1:36" ht="15" x14ac:dyDescent="0.25">
      <c r="A27">
        <v>2.4700000000000002</v>
      </c>
      <c r="B27">
        <v>3.25</v>
      </c>
      <c r="C27">
        <v>3.11</v>
      </c>
      <c r="D27" s="20">
        <f t="shared" si="3"/>
        <v>3.4094015647577969E-2</v>
      </c>
      <c r="E27" s="17">
        <f>IF(OR($A27="",$B27="",$C27=""),"",A27*'MPTO_working_3-way'!$I26)</f>
        <v>2.5542122186495178</v>
      </c>
      <c r="F27" s="21">
        <f>IF(OR($A27="",$B27="",$C27=""),"",B27*'MPTO_working_3-way'!$I26)</f>
        <v>3.3608055508546286</v>
      </c>
      <c r="G27" s="22">
        <f>IF(OR($A27="",$B27="",$C27=""),"",C27*'MPTO_working_3-way'!$I26)</f>
        <v>3.2160323886639675</v>
      </c>
      <c r="H27" s="17">
        <f>IF(OR($A27="",$B27="",$C27=""),"",'MPTO_working_3-way'!E26)</f>
        <v>2.541337215072617</v>
      </c>
      <c r="I27" s="21">
        <f>IF(OR($A27="",$B27="",$C27=""),"",'MPTO_working_3-way'!F26)</f>
        <v>3.3746430611079385</v>
      </c>
      <c r="J27" s="22">
        <f>IF(OR($A27="",$B27="",$C27=""),"",'MPTO_working_3-way'!G26)</f>
        <v>3.2239476224451251</v>
      </c>
      <c r="K27" s="17">
        <f>IF(OR($A27="",$B27="",$C27=""),"",'OddsRatio_working_3-way'!H26)</f>
        <v>2.5471215776637113</v>
      </c>
      <c r="L27" s="21">
        <f>IF(OR($A27="",$B27="",$C27=""),"",'OddsRatio_working_3-way'!I26)</f>
        <v>3.3680432311179249</v>
      </c>
      <c r="M27" s="22">
        <f>IF(OR($A27="",$B27="",$C27=""),"",'OddsRatio_working_3-way'!J26)</f>
        <v>3.2206983189594758</v>
      </c>
      <c r="N27" s="23">
        <f t="shared" si="16"/>
        <v>39.151014653305808</v>
      </c>
      <c r="O27" s="24">
        <f t="shared" si="17"/>
        <v>29.75477113651241</v>
      </c>
      <c r="P27" s="24">
        <f t="shared" si="18"/>
        <v>31.094214210181782</v>
      </c>
      <c r="Q27" t="s">
        <v>164</v>
      </c>
      <c r="R27" t="s">
        <v>165</v>
      </c>
      <c r="S27" s="48" t="s">
        <v>202</v>
      </c>
      <c r="T27" s="35">
        <v>100</v>
      </c>
      <c r="U27" s="35">
        <f t="shared" si="19"/>
        <v>52.606635071090047</v>
      </c>
      <c r="V27" s="35">
        <f t="shared" si="20"/>
        <v>71.181556195965413</v>
      </c>
      <c r="W27" s="35">
        <f t="shared" si="21"/>
        <v>72.752043596730246</v>
      </c>
      <c r="X27" s="35">
        <f t="shared" si="22"/>
        <v>56.066400207304333</v>
      </c>
      <c r="Y27" s="35">
        <f t="shared" si="23"/>
        <v>74.641321332179714</v>
      </c>
      <c r="Z27" s="35">
        <f t="shared" si="24"/>
        <v>76.211808732944533</v>
      </c>
      <c r="AA27" s="35">
        <f t="shared" si="25"/>
        <v>-3.4597651362142869</v>
      </c>
      <c r="AB27" s="35">
        <f t="shared" si="26"/>
        <v>-3.4597651362143012</v>
      </c>
      <c r="AC27" s="35">
        <f t="shared" si="27"/>
        <v>-3.4597651362142869</v>
      </c>
      <c r="AF27">
        <v>2.2599999999999998</v>
      </c>
      <c r="AG27">
        <v>1.68</v>
      </c>
      <c r="AJ27" t="s">
        <v>205</v>
      </c>
    </row>
    <row r="28" spans="1:36" ht="15" x14ac:dyDescent="0.25">
      <c r="A28">
        <v>2.11</v>
      </c>
      <c r="B28">
        <v>3.47</v>
      </c>
      <c r="C28">
        <v>3.67</v>
      </c>
      <c r="D28" s="20">
        <f t="shared" si="3"/>
        <v>3.4597651362142878E-2</v>
      </c>
      <c r="E28" s="17">
        <f>IF(OR($A28="",$B28="",$C28=""),"",A28*'MPTO_working_3-way'!$I27)</f>
        <v>2.1830010443741212</v>
      </c>
      <c r="F28" s="21">
        <f>IF(OR($A28="",$B28="",$C28=""),"",B28*'MPTO_working_3-way'!$I27)</f>
        <v>3.5900538502266359</v>
      </c>
      <c r="G28" s="22">
        <f>IF(OR($A28="",$B28="",$C28=""),"",C28*'MPTO_working_3-way'!$I27)</f>
        <v>3.7969733804990642</v>
      </c>
      <c r="H28" s="17">
        <f>IF(OR($A28="",$B28="",$C28=""),"",'MPTO_working_3-way'!E27)</f>
        <v>2.162624618581888</v>
      </c>
      <c r="I28" s="21">
        <f>IF(OR($A28="",$B28="",$C28=""),"",'MPTO_working_3-way'!F27)</f>
        <v>3.6146509200594634</v>
      </c>
      <c r="J28" s="22">
        <f>IF(OR($A28="",$B28="",$C28=""),"",'MPTO_working_3-way'!G27)</f>
        <v>3.832195610464797</v>
      </c>
      <c r="K28" s="17">
        <f>IF(OR($A28="",$B28="",$C28=""),"",'OddsRatio_working_3-way'!H27)</f>
        <v>2.1709221653411723</v>
      </c>
      <c r="L28" s="21">
        <f>IF(OR($A28="",$B28="",$C28=""),"",'OddsRatio_working_3-way'!I27)</f>
        <v>3.605565539092519</v>
      </c>
      <c r="M28" s="22">
        <f>IF(OR($A28="",$B28="",$C28=""),"",'OddsRatio_working_3-way'!J27)</f>
        <v>3.8165425058206579</v>
      </c>
      <c r="N28" s="23">
        <f t="shared" si="16"/>
        <v>45.808498469440984</v>
      </c>
      <c r="O28" s="24">
        <f t="shared" si="17"/>
        <v>27.854735380553446</v>
      </c>
      <c r="P28" s="24">
        <f t="shared" si="18"/>
        <v>26.336766150005573</v>
      </c>
      <c r="Q28" t="s">
        <v>166</v>
      </c>
      <c r="R28" t="s">
        <v>167</v>
      </c>
      <c r="S28" s="48" t="s">
        <v>202</v>
      </c>
      <c r="T28" s="35">
        <v>100</v>
      </c>
      <c r="U28" s="35">
        <f t="shared" si="19"/>
        <v>48.979591836734699</v>
      </c>
      <c r="V28" s="35">
        <f t="shared" si="20"/>
        <v>71.910112359550567</v>
      </c>
      <c r="W28" s="35">
        <f t="shared" si="21"/>
        <v>75.728155339805824</v>
      </c>
      <c r="X28" s="35">
        <f t="shared" si="22"/>
        <v>52.361732300643617</v>
      </c>
      <c r="Y28" s="35">
        <f t="shared" si="23"/>
        <v>75.292252823459478</v>
      </c>
      <c r="Z28" s="35">
        <f t="shared" si="24"/>
        <v>79.110295803714749</v>
      </c>
      <c r="AA28" s="35">
        <f t="shared" si="25"/>
        <v>-3.3821404639089181</v>
      </c>
      <c r="AB28" s="35">
        <f t="shared" si="26"/>
        <v>-3.382140463908911</v>
      </c>
      <c r="AC28" s="35">
        <f t="shared" si="27"/>
        <v>-3.3821404639089252</v>
      </c>
      <c r="AF28">
        <v>2.08</v>
      </c>
      <c r="AG28">
        <v>1.79</v>
      </c>
      <c r="AJ28" t="s">
        <v>205</v>
      </c>
    </row>
    <row r="29" spans="1:36" ht="15" x14ac:dyDescent="0.25">
      <c r="A29">
        <v>1.96</v>
      </c>
      <c r="B29">
        <v>3.56</v>
      </c>
      <c r="C29">
        <v>4.12</v>
      </c>
      <c r="D29" s="20">
        <f t="shared" si="3"/>
        <v>3.3821404639089225E-2</v>
      </c>
      <c r="E29" s="17">
        <f>IF(OR($A29="",$B29="",$C29=""),"",A29*'MPTO_working_3-way'!$I28)</f>
        <v>2.0262899530926148</v>
      </c>
      <c r="F29" s="21">
        <f>IF(OR($A29="",$B29="",$C29=""),"",B29*'MPTO_working_3-way'!$I28)</f>
        <v>3.6804042005151576</v>
      </c>
      <c r="G29" s="22">
        <f>IF(OR($A29="",$B29="",$C29=""),"",C29*'MPTO_working_3-way'!$I28)</f>
        <v>4.2593441871130473</v>
      </c>
      <c r="H29" s="17">
        <f>IF(OR($A29="",$B29="",$C29=""),"",'MPTO_working_3-way'!E28)</f>
        <v>2.0042880536876817</v>
      </c>
      <c r="I29" s="21">
        <f>IF(OR($A29="",$B29="",$C29=""),"",'MPTO_working_3-way'!F28)</f>
        <v>3.7088538613338176</v>
      </c>
      <c r="J29" s="22">
        <f>IF(OR($A29="",$B29="",$C29=""),"",'MPTO_working_3-way'!G28)</f>
        <v>4.320687565529381</v>
      </c>
      <c r="K29" s="17">
        <f>IF(OR($A29="",$B29="",$C29=""),"",'OddsRatio_working_3-way'!H28)</f>
        <v>2.0128736678415966</v>
      </c>
      <c r="L29" s="21">
        <f>IF(OR($A29="",$B29="",$C29=""),"",'OddsRatio_working_3-way'!I28)</f>
        <v>3.7009964475775909</v>
      </c>
      <c r="M29" s="22">
        <f>IF(OR($A29="",$B29="",$C29=""),"",'OddsRatio_working_3-way'!J28)</f>
        <v>4.2918394204851893</v>
      </c>
      <c r="N29" s="23">
        <f t="shared" si="16"/>
        <v>49.351278600269175</v>
      </c>
      <c r="O29" s="24">
        <f t="shared" si="17"/>
        <v>27.170928667563931</v>
      </c>
      <c r="P29" s="24">
        <f t="shared" si="18"/>
        <v>23.47779273216689</v>
      </c>
      <c r="Q29" t="s">
        <v>168</v>
      </c>
      <c r="R29" t="s">
        <v>169</v>
      </c>
      <c r="S29" s="48" t="s">
        <v>202</v>
      </c>
      <c r="T29" s="35">
        <v>100</v>
      </c>
      <c r="U29" s="35">
        <f t="shared" si="19"/>
        <v>51.92307692307692</v>
      </c>
      <c r="V29" s="35">
        <f t="shared" si="20"/>
        <v>72.527472527472526</v>
      </c>
      <c r="W29" s="35">
        <f t="shared" si="21"/>
        <v>71.988795518207283</v>
      </c>
      <c r="X29" s="35">
        <f t="shared" si="22"/>
        <v>55.483731954320191</v>
      </c>
      <c r="Y29" s="35">
        <f t="shared" si="23"/>
        <v>76.088127558715797</v>
      </c>
      <c r="Z29" s="35">
        <f t="shared" si="24"/>
        <v>75.54945054945054</v>
      </c>
      <c r="AA29" s="35">
        <f t="shared" si="25"/>
        <v>-3.5606550312432717</v>
      </c>
      <c r="AB29" s="35">
        <f t="shared" si="26"/>
        <v>-3.5606550312432717</v>
      </c>
      <c r="AC29" s="35">
        <f t="shared" si="27"/>
        <v>-3.5606550312432574</v>
      </c>
      <c r="AF29">
        <v>2.17</v>
      </c>
      <c r="AG29">
        <v>1.73</v>
      </c>
      <c r="AJ29" t="s">
        <v>205</v>
      </c>
    </row>
    <row r="30" spans="1:36" s="35" customFormat="1" ht="15" x14ac:dyDescent="0.25">
      <c r="A30">
        <v>2.08</v>
      </c>
      <c r="B30">
        <v>3.64</v>
      </c>
      <c r="C30">
        <v>3.57</v>
      </c>
      <c r="D30" s="20">
        <f t="shared" si="3"/>
        <v>3.5606550312432539E-2</v>
      </c>
      <c r="E30" s="17">
        <f>IF(OR($A30="",$B30="",$C30=""),"",A30*'MPTO_working_3-way'!$I29)</f>
        <v>2.1540616246498598</v>
      </c>
      <c r="F30" s="21">
        <f>IF(OR($A30="",$B30="",$C30=""),"",B30*'MPTO_working_3-way'!$I29)</f>
        <v>3.7696078431372544</v>
      </c>
      <c r="G30" s="22">
        <f>IF(OR($A30="",$B30="",$C30=""),"",C30*'MPTO_working_3-way'!$I29)</f>
        <v>3.6971153846153841</v>
      </c>
      <c r="H30" s="17">
        <f>IF(OR($A30="",$B30="",$C30=""),"",'MPTO_working_3-way'!E29)</f>
        <v>2.1326491537106533</v>
      </c>
      <c r="I30" s="21">
        <f>IF(OR($A30="",$B30="",$C30=""),"",'MPTO_working_3-way'!F29)</f>
        <v>3.8043582211899709</v>
      </c>
      <c r="J30" s="22">
        <f>IF(OR($A30="",$B30="",$C30=""),"",'MPTO_working_3-way'!G29)</f>
        <v>3.7279603721801986</v>
      </c>
      <c r="K30" s="17">
        <f>IF(OR($A30="",$B30="",$C30=""),"",'OddsRatio_working_3-way'!H29)</f>
        <v>2.1412732162195107</v>
      </c>
      <c r="L30" s="21">
        <f>IF(OR($A30="",$B30="",$C30=""),"",'OddsRatio_working_3-way'!I29)</f>
        <v>3.7897789729810252</v>
      </c>
      <c r="M30" s="22">
        <f>IF(OR($A30="",$B30="",$C30=""),"",'OddsRatio_working_3-way'!J29)</f>
        <v>3.7158075608186492</v>
      </c>
      <c r="N30" s="23">
        <f t="shared" si="16"/>
        <v>46.423927178153448</v>
      </c>
      <c r="O30" s="24">
        <f t="shared" si="17"/>
        <v>26.527958387516261</v>
      </c>
      <c r="P30" s="24">
        <f t="shared" si="18"/>
        <v>27.048114434330301</v>
      </c>
      <c r="Q30" t="s">
        <v>170</v>
      </c>
      <c r="R30" t="s">
        <v>171</v>
      </c>
      <c r="S30" s="48" t="s">
        <v>202</v>
      </c>
      <c r="T30" s="35">
        <v>100</v>
      </c>
      <c r="U30" s="35">
        <f t="shared" si="19"/>
        <v>59.349593495934961</v>
      </c>
      <c r="V30" s="35">
        <f t="shared" si="20"/>
        <v>69.325153374233125</v>
      </c>
      <c r="W30" s="35">
        <f t="shared" si="21"/>
        <v>66.88741721854305</v>
      </c>
      <c r="X30" s="35">
        <f t="shared" si="22"/>
        <v>63.787429407223826</v>
      </c>
      <c r="Y30" s="35">
        <f t="shared" si="23"/>
        <v>73.762989285521996</v>
      </c>
      <c r="Z30" s="35">
        <f t="shared" si="24"/>
        <v>71.325253129831907</v>
      </c>
      <c r="AA30" s="35">
        <f t="shared" si="25"/>
        <v>-4.4378359112888646</v>
      </c>
      <c r="AB30" s="35">
        <f t="shared" si="26"/>
        <v>-4.4378359112888717</v>
      </c>
      <c r="AC30" s="35">
        <f t="shared" si="27"/>
        <v>-4.4378359112888575</v>
      </c>
      <c r="AD30" s="36"/>
      <c r="AE30" s="36"/>
      <c r="AF30">
        <v>1.99</v>
      </c>
      <c r="AG30">
        <v>1.88</v>
      </c>
      <c r="AH30" s="36"/>
      <c r="AI30" s="36"/>
      <c r="AJ30" t="s">
        <v>205</v>
      </c>
    </row>
    <row r="31" spans="1:36" ht="15" x14ac:dyDescent="0.25">
      <c r="A31">
        <v>2.46</v>
      </c>
      <c r="B31">
        <v>3.26</v>
      </c>
      <c r="C31">
        <v>3.02</v>
      </c>
      <c r="D31" s="20">
        <f t="shared" si="3"/>
        <v>4.4378359112888788E-2</v>
      </c>
      <c r="E31" s="17">
        <f>IF(OR($A31="",$B31="",$C31=""),"",A31*'MPTO_working_3-way'!$I30)</f>
        <v>2.5691707634177066</v>
      </c>
      <c r="F31" s="21">
        <f>IF(OR($A31="",$B31="",$C31=""),"",B31*'MPTO_working_3-way'!$I30)</f>
        <v>3.4046734507080174</v>
      </c>
      <c r="G31" s="22">
        <f>IF(OR($A31="",$B31="",$C31=""),"",C31*'MPTO_working_3-way'!$I30)</f>
        <v>3.1540226445209241</v>
      </c>
      <c r="H31" s="17">
        <f>IF(OR($A31="",$B31="",$C31=""),"",'MPTO_working_3-way'!E30)</f>
        <v>2.5529007063471743</v>
      </c>
      <c r="I31" s="21">
        <f>IF(OR($A31="",$B31="",$C31=""),"",'MPTO_working_3-way'!F30)</f>
        <v>3.4251774118183032</v>
      </c>
      <c r="J31" s="22">
        <f>IF(OR($A31="",$B31="",$C31=""),"",'MPTO_working_3-way'!G30)</f>
        <v>3.1612252562566159</v>
      </c>
      <c r="K31" s="17">
        <f>IF(OR($A31="",$B31="",$C31=""),"",'OddsRatio_working_3-way'!H30)</f>
        <v>2.5602094150213635</v>
      </c>
      <c r="L31" s="21">
        <f>IF(OR($A31="",$B31="",$C31=""),"",'OddsRatio_working_3-way'!I30)</f>
        <v>3.4151186835262202</v>
      </c>
      <c r="M31" s="22">
        <f>IF(OR($A31="",$B31="",$C31=""),"",'OddsRatio_working_3-way'!J30)</f>
        <v>3.1586459029747629</v>
      </c>
      <c r="N31" s="23">
        <f t="shared" si="16"/>
        <v>38.923064758440731</v>
      </c>
      <c r="O31" s="24">
        <f t="shared" si="17"/>
        <v>29.371392425081044</v>
      </c>
      <c r="P31" s="24">
        <f t="shared" si="18"/>
        <v>31.705542816478211</v>
      </c>
      <c r="Q31" t="s">
        <v>112</v>
      </c>
      <c r="R31" t="s">
        <v>172</v>
      </c>
      <c r="S31" s="48" t="s">
        <v>202</v>
      </c>
      <c r="T31" s="35">
        <v>100</v>
      </c>
      <c r="U31" s="35">
        <f t="shared" si="19"/>
        <v>41.860465116279073</v>
      </c>
      <c r="V31" s="35">
        <f t="shared" si="20"/>
        <v>73.958333333333343</v>
      </c>
      <c r="W31" s="35">
        <f t="shared" si="21"/>
        <v>78.021978021978015</v>
      </c>
      <c r="X31" s="35">
        <f t="shared" si="22"/>
        <v>48.01968864468865</v>
      </c>
      <c r="Y31" s="35">
        <f t="shared" si="23"/>
        <v>80.117556861742912</v>
      </c>
      <c r="Z31" s="35">
        <f t="shared" si="24"/>
        <v>84.181201550387598</v>
      </c>
      <c r="AA31" s="35">
        <f t="shared" si="25"/>
        <v>-6.1592235284095764</v>
      </c>
      <c r="AB31" s="35">
        <f t="shared" si="26"/>
        <v>-6.1592235284095693</v>
      </c>
      <c r="AC31" s="35">
        <f t="shared" si="27"/>
        <v>-6.1592235284095835</v>
      </c>
      <c r="AF31">
        <v>2.27</v>
      </c>
      <c r="AG31">
        <v>1.65</v>
      </c>
      <c r="AJ31" t="s">
        <v>69</v>
      </c>
    </row>
    <row r="32" spans="1:36" ht="15" x14ac:dyDescent="0.25">
      <c r="A32">
        <v>1.72</v>
      </c>
      <c r="B32">
        <v>3.84</v>
      </c>
      <c r="C32">
        <v>4.55</v>
      </c>
      <c r="D32" s="20">
        <f t="shared" si="3"/>
        <v>6.1592235284095853E-2</v>
      </c>
      <c r="E32" s="17">
        <f>IF(OR($A32="",$B32="",$C32=""),"",A32*'MPTO_working_3-way'!$I31)</f>
        <v>1.8259386446886448</v>
      </c>
      <c r="F32" s="21">
        <f>IF(OR($A32="",$B32="",$C32=""),"",B32*'MPTO_working_3-way'!$I31)</f>
        <v>4.0765141834909278</v>
      </c>
      <c r="G32" s="22">
        <f>IF(OR($A32="",$B32="",$C32=""),"",C32*'MPTO_working_3-way'!$I31)</f>
        <v>4.8302446705426361</v>
      </c>
      <c r="H32" s="17">
        <f>IF(OR($A32="",$B32="",$C32=""),"",'MPTO_working_3-way'!E31)</f>
        <v>1.7829615085837964</v>
      </c>
      <c r="I32" s="21">
        <f>IF(OR($A32="",$B32="",$C32=""),"",'MPTO_working_3-way'!F31)</f>
        <v>4.1686481367769241</v>
      </c>
      <c r="J32" s="22">
        <f>IF(OR($A32="",$B32="",$C32=""),"",'MPTO_working_3-way'!G31)</f>
        <v>5.018833809114513</v>
      </c>
      <c r="K32" s="17">
        <f>IF(OR($A32="",$B32="",$C32=""),"",'OddsRatio_working_3-way'!H31)</f>
        <v>1.7978978558978302</v>
      </c>
      <c r="L32" s="21">
        <f>IF(OR($A32="",$B32="",$C32=""),"",'OddsRatio_working_3-way'!I31)</f>
        <v>4.1472637649303312</v>
      </c>
      <c r="M32" s="22">
        <f>IF(OR($A32="",$B32="",$C32=""),"",'OddsRatio_working_3-way'!J31)</f>
        <v>4.9340797061629127</v>
      </c>
      <c r="N32" s="23">
        <f t="shared" si="16"/>
        <v>54.766352796619735</v>
      </c>
      <c r="O32" s="24">
        <f t="shared" si="17"/>
        <v>24.53076219015259</v>
      </c>
      <c r="P32" s="24">
        <f t="shared" si="18"/>
        <v>20.702885013227679</v>
      </c>
      <c r="Q32" t="s">
        <v>173</v>
      </c>
      <c r="R32" t="s">
        <v>174</v>
      </c>
      <c r="S32" s="48" t="s">
        <v>202</v>
      </c>
      <c r="T32" s="35">
        <v>100</v>
      </c>
      <c r="U32" s="35">
        <f t="shared" si="19"/>
        <v>28.571428571428573</v>
      </c>
      <c r="V32" s="35">
        <f t="shared" si="20"/>
        <v>80.353634577603145</v>
      </c>
      <c r="W32" s="35">
        <f t="shared" si="21"/>
        <v>85.974754558204765</v>
      </c>
      <c r="X32" s="35">
        <f t="shared" si="22"/>
        <v>33.67161086419209</v>
      </c>
      <c r="Y32" s="35">
        <f t="shared" si="23"/>
        <v>85.453816870366666</v>
      </c>
      <c r="Z32" s="35">
        <f t="shared" si="24"/>
        <v>91.074936850968285</v>
      </c>
      <c r="AA32" s="35">
        <f t="shared" si="25"/>
        <v>-5.1001822927635168</v>
      </c>
      <c r="AB32" s="35">
        <f t="shared" si="26"/>
        <v>-5.1001822927635203</v>
      </c>
      <c r="AC32" s="35">
        <f t="shared" si="27"/>
        <v>-5.1001822927635203</v>
      </c>
      <c r="AF32">
        <v>1.86</v>
      </c>
      <c r="AG32">
        <v>1.97</v>
      </c>
      <c r="AJ32" t="s">
        <v>69</v>
      </c>
    </row>
    <row r="33" spans="1:36" ht="15" x14ac:dyDescent="0.25">
      <c r="A33">
        <v>1.4</v>
      </c>
      <c r="B33">
        <v>5.09</v>
      </c>
      <c r="C33">
        <v>7.13</v>
      </c>
      <c r="D33" s="20">
        <f t="shared" si="3"/>
        <v>5.1001822927635221E-2</v>
      </c>
      <c r="E33" s="17">
        <f>IF(OR($A33="",$B33="",$C33=""),"",A33*'MPTO_working_3-way'!$I32)</f>
        <v>1.4714025520986893</v>
      </c>
      <c r="F33" s="21">
        <f>IF(OR($A33="",$B33="",$C33=""),"",B33*'MPTO_working_3-way'!$I32)</f>
        <v>5.3495992787016631</v>
      </c>
      <c r="G33" s="22">
        <f>IF(OR($A33="",$B33="",$C33=""),"",C33*'MPTO_working_3-way'!$I32)</f>
        <v>7.4936429974740388</v>
      </c>
      <c r="H33" s="17">
        <f>IF(OR($A33="",$B33="",$C33=""),"",'MPTO_working_3-way'!E32)</f>
        <v>1.4341335996894351</v>
      </c>
      <c r="I33" s="21">
        <f>IF(OR($A33="",$B33="",$C33=""),"",'MPTO_working_3-way'!F32)</f>
        <v>5.5721777772578589</v>
      </c>
      <c r="J33" s="22">
        <f>IF(OR($A33="",$B33="",$C33=""),"",'MPTO_working_3-way'!G32)</f>
        <v>8.113468691647487</v>
      </c>
      <c r="K33" s="17">
        <f>IF(OR($A33="",$B33="",$C33=""),"",'OddsRatio_working_3-way'!H32)</f>
        <v>1.4450951758757826</v>
      </c>
      <c r="L33" s="21">
        <f>IF(OR($A33="",$B33="",$C33=""),"",'OddsRatio_working_3-way'!I32)</f>
        <v>5.5510981733298754</v>
      </c>
      <c r="M33" s="22">
        <f>IF(OR($A33="",$B33="",$C33=""),"",'OddsRatio_working_3-way'!J32)</f>
        <v>7.8210835702963681</v>
      </c>
      <c r="N33" s="23">
        <f t="shared" si="16"/>
        <v>67.962366829776187</v>
      </c>
      <c r="O33" s="24">
        <f t="shared" si="17"/>
        <v>18.692988911922725</v>
      </c>
      <c r="P33" s="24">
        <f t="shared" si="18"/>
        <v>13.344644258301077</v>
      </c>
      <c r="Q33" t="s">
        <v>175</v>
      </c>
      <c r="R33" t="s">
        <v>68</v>
      </c>
      <c r="S33" s="48" t="s">
        <v>202</v>
      </c>
      <c r="T33" s="35">
        <v>100</v>
      </c>
      <c r="U33" s="35">
        <f t="shared" si="19"/>
        <v>81.238273921200744</v>
      </c>
      <c r="V33" s="35">
        <f t="shared" si="20"/>
        <v>76.958525345622121</v>
      </c>
      <c r="W33" s="35">
        <f t="shared" si="21"/>
        <v>36.708860759493668</v>
      </c>
      <c r="X33" s="35">
        <f t="shared" si="22"/>
        <v>86.332613894884204</v>
      </c>
      <c r="Y33" s="35">
        <f t="shared" si="23"/>
        <v>82.052865319305567</v>
      </c>
      <c r="Z33" s="35">
        <f t="shared" si="24"/>
        <v>41.803200733177128</v>
      </c>
      <c r="AA33" s="35">
        <f t="shared" si="25"/>
        <v>-5.0943399736834607</v>
      </c>
      <c r="AB33" s="35">
        <f t="shared" si="26"/>
        <v>-5.0943399736834465</v>
      </c>
      <c r="AC33" s="35">
        <f t="shared" si="27"/>
        <v>-5.0943399736834607</v>
      </c>
      <c r="AF33">
        <v>1.55</v>
      </c>
      <c r="AG33">
        <v>2.4900000000000002</v>
      </c>
      <c r="AJ33" t="s">
        <v>69</v>
      </c>
    </row>
    <row r="34" spans="1:36" ht="15" x14ac:dyDescent="0.25">
      <c r="A34">
        <v>5.33</v>
      </c>
      <c r="B34">
        <v>4.34</v>
      </c>
      <c r="C34">
        <v>1.58</v>
      </c>
      <c r="D34" s="20">
        <f t="shared" si="3"/>
        <v>5.0943399736834483E-2</v>
      </c>
      <c r="E34" s="17">
        <f>IF(OR($A34="",$B34="",$C34=""),"",A34*'MPTO_working_3-way'!$I33)</f>
        <v>5.6015283205973283</v>
      </c>
      <c r="F34" s="21">
        <f>IF(OR($A34="",$B34="",$C34=""),"",B34*'MPTO_working_3-way'!$I33)</f>
        <v>4.5610943548578611</v>
      </c>
      <c r="G34" s="22">
        <f>IF(OR($A34="",$B34="",$C34=""),"",C34*'MPTO_working_3-way'!$I33)</f>
        <v>1.6604905715841987</v>
      </c>
      <c r="H34" s="17">
        <f>IF(OR($A34="",$B34="",$C34=""),"",'MPTO_working_3-way'!E33)</f>
        <v>5.860423665273518</v>
      </c>
      <c r="I34" s="21">
        <f>IF(OR($A34="",$B34="",$C34=""),"",'MPTO_working_3-way'!F33)</f>
        <v>4.685297618060738</v>
      </c>
      <c r="J34" s="22">
        <f>IF(OR($A34="",$B34="",$C34=""),"",'MPTO_working_3-way'!G33)</f>
        <v>1.6235604358270705</v>
      </c>
      <c r="K34" s="17">
        <f>IF(OR($A34="",$B34="",$C34=""),"",'OddsRatio_working_3-way'!H33)</f>
        <v>5.7454481638226449</v>
      </c>
      <c r="L34" s="21">
        <f>IF(OR($A34="",$B34="",$C34=""),"",'OddsRatio_working_3-way'!I33)</f>
        <v>4.6604611702465659</v>
      </c>
      <c r="M34" s="22">
        <f>IF(OR($A34="",$B34="",$C34=""),"",'OddsRatio_working_3-way'!J33)</f>
        <v>1.6356489457314398</v>
      </c>
      <c r="N34" s="23">
        <f t="shared" si="16"/>
        <v>17.852270715527922</v>
      </c>
      <c r="O34" s="24">
        <f t="shared" si="17"/>
        <v>21.924562883355726</v>
      </c>
      <c r="P34" s="24">
        <f t="shared" si="18"/>
        <v>60.223166401116359</v>
      </c>
      <c r="Q34" t="s">
        <v>176</v>
      </c>
      <c r="R34" t="s">
        <v>177</v>
      </c>
      <c r="S34" s="48" t="s">
        <v>202</v>
      </c>
      <c r="T34" s="35">
        <v>100</v>
      </c>
      <c r="U34" s="35">
        <f t="shared" si="19"/>
        <v>86.893840104849275</v>
      </c>
      <c r="V34" s="35">
        <f t="shared" si="20"/>
        <v>79.550102249488745</v>
      </c>
      <c r="W34" s="35">
        <f t="shared" si="21"/>
        <v>28.571428571428573</v>
      </c>
      <c r="X34" s="35">
        <f t="shared" si="22"/>
        <v>91.878469179082671</v>
      </c>
      <c r="Y34" s="35">
        <f t="shared" si="23"/>
        <v>84.534731323722156</v>
      </c>
      <c r="Z34" s="35">
        <f t="shared" si="24"/>
        <v>33.556057645661966</v>
      </c>
      <c r="AA34" s="35">
        <f t="shared" si="25"/>
        <v>-4.9846290742333963</v>
      </c>
      <c r="AB34" s="35">
        <f t="shared" si="26"/>
        <v>-4.9846290742334105</v>
      </c>
      <c r="AC34" s="35">
        <f t="shared" si="27"/>
        <v>-4.9846290742333927</v>
      </c>
      <c r="AF34">
        <v>1.68</v>
      </c>
      <c r="AG34">
        <v>2.2200000000000002</v>
      </c>
      <c r="AJ34" t="s">
        <v>69</v>
      </c>
    </row>
    <row r="35" spans="1:36" s="35" customFormat="1" ht="15" x14ac:dyDescent="0.25">
      <c r="A35">
        <v>7.63</v>
      </c>
      <c r="B35">
        <v>4.8899999999999997</v>
      </c>
      <c r="C35">
        <v>1.4</v>
      </c>
      <c r="D35" s="20">
        <f t="shared" si="3"/>
        <v>4.9846290742334043E-2</v>
      </c>
      <c r="E35" s="17">
        <f>IF(OR($A35="",$B35="",$C35=""),"",A35*'MPTO_working_3-way'!$I34)</f>
        <v>8.0103271983640081</v>
      </c>
      <c r="F35" s="21">
        <f>IF(OR($A35="",$B35="",$C35=""),"",B35*'MPTO_working_3-way'!$I34)</f>
        <v>5.1337483617300128</v>
      </c>
      <c r="G35" s="22">
        <f>IF(OR($A35="",$B35="",$C35=""),"",C35*'MPTO_working_3-way'!$I34)</f>
        <v>1.4697848070392676</v>
      </c>
      <c r="H35" s="17">
        <f>IF(OR($A35="",$B35="",$C35=""),"",'MPTO_working_3-way'!E34)</f>
        <v>8.7377324319682774</v>
      </c>
      <c r="I35" s="21">
        <f>IF(OR($A35="",$B35="",$C35=""),"",'MPTO_working_3-way'!F34)</f>
        <v>5.3224458160169661</v>
      </c>
      <c r="J35" s="22">
        <f>IF(OR($A35="",$B35="",$C35=""),"",'MPTO_working_3-way'!G34)</f>
        <v>1.4333418276206049</v>
      </c>
      <c r="K35" s="17">
        <f>IF(OR($A35="",$B35="",$C35=""),"",'OddsRatio_working_3-way'!H34)</f>
        <v>8.362303767452298</v>
      </c>
      <c r="L35" s="21">
        <f>IF(OR($A35="",$B35="",$C35=""),"",'OddsRatio_working_3-way'!I34)</f>
        <v>5.3196623914614527</v>
      </c>
      <c r="M35" s="22">
        <f>IF(OR($A35="",$B35="",$C35=""),"",'OddsRatio_working_3-way'!J34)</f>
        <v>1.444181222772386</v>
      </c>
      <c r="N35" s="23">
        <f t="shared" si="16"/>
        <v>12.483884555979628</v>
      </c>
      <c r="O35" s="24">
        <f t="shared" si="17"/>
        <v>19.478944613931404</v>
      </c>
      <c r="P35" s="24">
        <f t="shared" si="18"/>
        <v>68.037170830088968</v>
      </c>
      <c r="Q35" t="s">
        <v>178</v>
      </c>
      <c r="R35" t="s">
        <v>179</v>
      </c>
      <c r="S35" s="48" t="s">
        <v>202</v>
      </c>
      <c r="T35" s="35">
        <v>100</v>
      </c>
      <c r="U35" s="35">
        <f t="shared" si="19"/>
        <v>68.454258675078862</v>
      </c>
      <c r="V35" s="35">
        <f t="shared" si="20"/>
        <v>73.118279569892465</v>
      </c>
      <c r="W35" s="35">
        <f t="shared" si="21"/>
        <v>53.917050691244242</v>
      </c>
      <c r="X35" s="35">
        <f t="shared" si="22"/>
        <v>72.964669738863279</v>
      </c>
      <c r="Y35" s="35">
        <f t="shared" si="23"/>
        <v>77.628690633676896</v>
      </c>
      <c r="Z35" s="35">
        <f t="shared" si="24"/>
        <v>58.427461755028666</v>
      </c>
      <c r="AA35" s="35">
        <f t="shared" si="25"/>
        <v>-4.5104110637844173</v>
      </c>
      <c r="AB35" s="35">
        <f t="shared" si="26"/>
        <v>-4.5104110637844315</v>
      </c>
      <c r="AC35" s="35">
        <f t="shared" si="27"/>
        <v>-4.5104110637844244</v>
      </c>
      <c r="AD35" s="36"/>
      <c r="AE35" s="36"/>
      <c r="AF35">
        <v>1.68</v>
      </c>
      <c r="AG35">
        <v>2.21</v>
      </c>
      <c r="AH35" s="36"/>
      <c r="AI35" s="36"/>
      <c r="AJ35" t="s">
        <v>69</v>
      </c>
    </row>
    <row r="36" spans="1:36" ht="15" x14ac:dyDescent="0.25">
      <c r="A36">
        <v>3.17</v>
      </c>
      <c r="B36">
        <v>3.72</v>
      </c>
      <c r="C36">
        <v>2.17</v>
      </c>
      <c r="D36" s="20">
        <f t="shared" si="3"/>
        <v>4.5104110637844252E-2</v>
      </c>
      <c r="E36" s="17">
        <f>IF(OR($A36="",$B36="",$C36=""),"",A36*'MPTO_working_3-way'!$I35)</f>
        <v>3.3129800307219663</v>
      </c>
      <c r="F36" s="21">
        <f>IF(OR($A36="",$B36="",$C36=""),"",B36*'MPTO_working_3-way'!$I35)</f>
        <v>3.8877872915727809</v>
      </c>
      <c r="G36" s="22">
        <f>IF(OR($A36="",$B36="",$C36=""),"",C36*'MPTO_working_3-way'!$I35)</f>
        <v>2.2678759200841219</v>
      </c>
      <c r="H36" s="17">
        <f>IF(OR($A36="",$B36="",$C36=""),"",'MPTO_working_3-way'!E35)</f>
        <v>3.3286431674480625</v>
      </c>
      <c r="I36" s="21">
        <f>IF(OR($A36="",$B36="",$C36=""),"",'MPTO_working_3-way'!F35)</f>
        <v>3.9403820083122771</v>
      </c>
      <c r="J36" s="22">
        <f>IF(OR($A36="",$B36="",$C36=""),"",'MPTO_working_3-way'!G35)</f>
        <v>2.2431845850604364</v>
      </c>
      <c r="K36" s="17">
        <f>IF(OR($A36="",$B36="",$C36=""),"",'OddsRatio_working_3-way'!H35)</f>
        <v>3.3248794242672877</v>
      </c>
      <c r="L36" s="21">
        <f>IF(OR($A36="",$B36="",$C36=""),"",'OddsRatio_working_3-way'!I35)</f>
        <v>3.9141345778834205</v>
      </c>
      <c r="M36" s="22">
        <f>IF(OR($A36="",$B36="",$C36=""),"",'OddsRatio_working_3-way'!J35)</f>
        <v>2.2535064176925008</v>
      </c>
      <c r="N36" s="23">
        <f t="shared" si="16"/>
        <v>30.184305088675089</v>
      </c>
      <c r="O36" s="24">
        <f t="shared" si="17"/>
        <v>25.721571809435488</v>
      </c>
      <c r="P36" s="24">
        <f t="shared" si="18"/>
        <v>44.094123101889423</v>
      </c>
      <c r="Q36" t="s">
        <v>180</v>
      </c>
      <c r="R36" t="s">
        <v>181</v>
      </c>
      <c r="S36" s="48" t="s">
        <v>202</v>
      </c>
      <c r="T36" s="35">
        <v>100</v>
      </c>
      <c r="U36" s="35">
        <f t="shared" si="19"/>
        <v>37.5</v>
      </c>
      <c r="V36" s="35">
        <f t="shared" si="20"/>
        <v>76.905311778290994</v>
      </c>
      <c r="W36" s="35">
        <f t="shared" si="21"/>
        <v>80.657640232108321</v>
      </c>
      <c r="X36" s="35">
        <f t="shared" si="22"/>
        <v>42.437047989600693</v>
      </c>
      <c r="Y36" s="35">
        <f t="shared" si="23"/>
        <v>81.842359767891679</v>
      </c>
      <c r="Z36" s="35">
        <f t="shared" si="24"/>
        <v>85.594688221709006</v>
      </c>
      <c r="AA36" s="35">
        <f t="shared" si="25"/>
        <v>-4.9370479896006927</v>
      </c>
      <c r="AB36" s="35">
        <f t="shared" si="26"/>
        <v>-4.9370479896006856</v>
      </c>
      <c r="AC36" s="35">
        <f t="shared" si="27"/>
        <v>-4.9370479896006856</v>
      </c>
      <c r="AF36">
        <v>1.77</v>
      </c>
      <c r="AG36">
        <v>2.08</v>
      </c>
      <c r="AJ36" t="s">
        <v>69</v>
      </c>
    </row>
    <row r="37" spans="1:36" ht="15" x14ac:dyDescent="0.25">
      <c r="A37">
        <v>1.6</v>
      </c>
      <c r="B37">
        <v>4.33</v>
      </c>
      <c r="C37">
        <v>5.17</v>
      </c>
      <c r="D37" s="20">
        <f t="shared" si="3"/>
        <v>4.9370479896006847E-2</v>
      </c>
      <c r="E37" s="17">
        <f>IF(OR($A37="",$B37="",$C37=""),"",A37*'MPTO_working_3-way'!$I36)</f>
        <v>1.678992767833611</v>
      </c>
      <c r="F37" s="21">
        <f>IF(OR($A37="",$B37="",$C37=""),"",B37*'MPTO_working_3-way'!$I36)</f>
        <v>4.5437741779497101</v>
      </c>
      <c r="G37" s="22">
        <f>IF(OR($A37="",$B37="",$C37=""),"",C37*'MPTO_working_3-way'!$I36)</f>
        <v>5.4252453810623553</v>
      </c>
      <c r="H37" s="17">
        <f>IF(OR($A37="",$B37="",$C37=""),"",'MPTO_working_3-way'!E36)</f>
        <v>1.6432687831587602</v>
      </c>
      <c r="I37" s="21">
        <f>IF(OR($A37="",$B37="",$C37=""),"",'MPTO_working_3-way'!F36)</f>
        <v>4.6622208067977393</v>
      </c>
      <c r="J37" s="22">
        <f>IF(OR($A37="",$B37="",$C37=""),"",'MPTO_working_3-way'!G36)</f>
        <v>5.6507783584687559</v>
      </c>
      <c r="K37" s="17">
        <f>IF(OR($A37="",$B37="",$C37=""),"",'OddsRatio_working_3-way'!H36)</f>
        <v>1.6550882026931071</v>
      </c>
      <c r="L37" s="21">
        <f>IF(OR($A37="",$B37="",$C37=""),"",'OddsRatio_working_3-way'!I36)</f>
        <v>4.635739524946743</v>
      </c>
      <c r="M37" s="22">
        <f>IF(OR($A37="",$B37="",$C37=""),"",'OddsRatio_working_3-way'!J36)</f>
        <v>5.5528630087170932</v>
      </c>
      <c r="N37" s="23">
        <f t="shared" si="16"/>
        <v>59.559518013308107</v>
      </c>
      <c r="O37" s="24">
        <f t="shared" si="17"/>
        <v>22.008135986441797</v>
      </c>
      <c r="P37" s="24">
        <f t="shared" si="18"/>
        <v>18.432346000250092</v>
      </c>
      <c r="Q37" t="s">
        <v>182</v>
      </c>
      <c r="R37" t="s">
        <v>183</v>
      </c>
      <c r="S37" s="48" t="s">
        <v>202</v>
      </c>
      <c r="T37" s="35">
        <v>100</v>
      </c>
      <c r="U37" s="35">
        <f t="shared" si="19"/>
        <v>37.888198757763973</v>
      </c>
      <c r="V37" s="35">
        <f t="shared" si="20"/>
        <v>74.226804123711347</v>
      </c>
      <c r="W37" s="35">
        <f t="shared" si="21"/>
        <v>82.758620689655174</v>
      </c>
      <c r="X37" s="35">
        <f t="shared" si="22"/>
        <v>43.014575186633493</v>
      </c>
      <c r="Y37" s="35">
        <f t="shared" si="23"/>
        <v>79.353180552580852</v>
      </c>
      <c r="Z37" s="35">
        <f t="shared" si="24"/>
        <v>87.884997118524694</v>
      </c>
      <c r="AA37" s="35">
        <f t="shared" si="25"/>
        <v>-5.1263764288695199</v>
      </c>
      <c r="AB37" s="35">
        <f t="shared" si="26"/>
        <v>-5.1263764288695057</v>
      </c>
      <c r="AC37" s="35">
        <f t="shared" si="27"/>
        <v>-5.1263764288695199</v>
      </c>
      <c r="AF37">
        <v>1.7</v>
      </c>
      <c r="AG37">
        <v>2.1800000000000002</v>
      </c>
      <c r="AJ37" t="s">
        <v>69</v>
      </c>
    </row>
    <row r="38" spans="1:36" ht="15" x14ac:dyDescent="0.25">
      <c r="A38">
        <v>1.61</v>
      </c>
      <c r="B38">
        <v>3.88</v>
      </c>
      <c r="C38">
        <v>5.8</v>
      </c>
      <c r="D38" s="20">
        <f t="shared" si="3"/>
        <v>5.1263764288695057E-2</v>
      </c>
      <c r="E38" s="17">
        <f>IF(OR($A38="",$B38="",$C38=""),"",A38*'MPTO_working_3-way'!$I37)</f>
        <v>1.6925346605047991</v>
      </c>
      <c r="F38" s="21">
        <f>IF(OR($A38="",$B38="",$C38=""),"",B38*'MPTO_working_3-way'!$I37)</f>
        <v>4.078903405440137</v>
      </c>
      <c r="G38" s="22">
        <f>IF(OR($A38="",$B38="",$C38=""),"",C38*'MPTO_working_3-way'!$I37)</f>
        <v>6.097329832874431</v>
      </c>
      <c r="H38" s="17">
        <f>IF(OR($A38="",$B38="",$C38=""),"",'MPTO_working_3-way'!E37)</f>
        <v>1.6555466605254405</v>
      </c>
      <c r="I38" s="21">
        <f>IF(OR($A38="",$B38="",$C38=""),"",'MPTO_working_3-way'!F37)</f>
        <v>4.1555153872974504</v>
      </c>
      <c r="J38" s="22">
        <f>IF(OR($A38="",$B38="",$C38=""),"",'MPTO_working_3-way'!G37)</f>
        <v>6.4380775026298567</v>
      </c>
      <c r="K38" s="17">
        <f>IF(OR($A38="",$B38="",$C38=""),"",'OddsRatio_working_3-way'!H37)</f>
        <v>1.6681177517036272</v>
      </c>
      <c r="L38" s="21">
        <f>IF(OR($A38="",$B38="",$C38=""),"",'OddsRatio_working_3-way'!I37)</f>
        <v>4.1543920080433532</v>
      </c>
      <c r="M38" s="22">
        <f>IF(OR($A38="",$B38="",$C38=""),"",'OddsRatio_working_3-way'!J37)</f>
        <v>6.2573200134055904</v>
      </c>
      <c r="N38" s="23">
        <f t="shared" si="16"/>
        <v>59.082985024469139</v>
      </c>
      <c r="O38" s="24">
        <f t="shared" si="17"/>
        <v>24.516393270462707</v>
      </c>
      <c r="P38" s="24">
        <f t="shared" si="18"/>
        <v>16.400621705068158</v>
      </c>
      <c r="Q38" t="s">
        <v>184</v>
      </c>
      <c r="R38" t="s">
        <v>185</v>
      </c>
      <c r="S38" s="48" t="s">
        <v>202</v>
      </c>
      <c r="T38" s="35">
        <v>100</v>
      </c>
      <c r="U38" s="35">
        <f t="shared" si="19"/>
        <v>49.494949494949495</v>
      </c>
      <c r="V38" s="35">
        <f t="shared" si="20"/>
        <v>71.014492753623188</v>
      </c>
      <c r="W38" s="35">
        <f t="shared" si="21"/>
        <v>74.874371859296474</v>
      </c>
      <c r="X38" s="35">
        <f t="shared" si="22"/>
        <v>54.111135387080324</v>
      </c>
      <c r="Y38" s="35">
        <f t="shared" si="23"/>
        <v>75.630678645754017</v>
      </c>
      <c r="Z38" s="35">
        <f t="shared" si="24"/>
        <v>79.490557751427332</v>
      </c>
      <c r="AA38" s="35">
        <f t="shared" si="25"/>
        <v>-4.6161858921308294</v>
      </c>
      <c r="AB38" s="35">
        <f t="shared" si="26"/>
        <v>-4.6161858921308294</v>
      </c>
      <c r="AC38" s="35">
        <f t="shared" si="27"/>
        <v>-4.6161858921308578</v>
      </c>
      <c r="AF38">
        <v>2.02</v>
      </c>
      <c r="AG38">
        <v>1.83</v>
      </c>
      <c r="AJ38" t="s">
        <v>69</v>
      </c>
    </row>
    <row r="39" spans="1:36" ht="15" x14ac:dyDescent="0.25">
      <c r="A39">
        <v>1.98</v>
      </c>
      <c r="B39">
        <v>3.45</v>
      </c>
      <c r="C39">
        <v>3.98</v>
      </c>
      <c r="D39" s="20">
        <f t="shared" si="3"/>
        <v>4.6161858921308419E-2</v>
      </c>
      <c r="E39" s="17">
        <f>IF(OR($A39="",$B39="",$C39=""),"",A39*'MPTO_working_3-way'!$I38)</f>
        <v>2.0714004806641908</v>
      </c>
      <c r="F39" s="21">
        <f>IF(OR($A39="",$B39="",$C39=""),"",B39*'MPTO_working_3-way'!$I38)</f>
        <v>3.6092584132785142</v>
      </c>
      <c r="G39" s="22">
        <f>IF(OR($A39="",$B39="",$C39=""),"",C39*'MPTO_working_3-way'!$I38)</f>
        <v>4.1637241985068076</v>
      </c>
      <c r="H39" s="17">
        <f>IF(OR($A39="",$B39="",$C39=""),"",'MPTO_working_3-way'!E38)</f>
        <v>2.0422199620511603</v>
      </c>
      <c r="I39" s="21">
        <f>IF(OR($A39="",$B39="",$C39=""),"",'MPTO_working_3-way'!F38)</f>
        <v>3.6434148211083812</v>
      </c>
      <c r="J39" s="22">
        <f>IF(OR($A39="",$B39="",$C39=""),"",'MPTO_working_3-way'!G38)</f>
        <v>4.2396415839916672</v>
      </c>
      <c r="K39" s="17">
        <f>IF(OR($A39="",$B39="",$C39=""),"",'OddsRatio_working_3-way'!H38)</f>
        <v>2.0536140275623049</v>
      </c>
      <c r="L39" s="21">
        <f>IF(OR($A39="",$B39="",$C39=""),"",'OddsRatio_working_3-way'!I38)</f>
        <v>3.6340350689057619</v>
      </c>
      <c r="M39" s="22">
        <f>IF(OR($A39="",$B39="",$C39=""),"",'OddsRatio_working_3-way'!J38)</f>
        <v>4.2038467368731309</v>
      </c>
      <c r="N39" s="23">
        <f t="shared" si="16"/>
        <v>48.276516749641374</v>
      </c>
      <c r="O39" s="24">
        <f t="shared" si="17"/>
        <v>27.706522656315919</v>
      </c>
      <c r="P39" s="24">
        <f t="shared" si="18"/>
        <v>24.016960594042693</v>
      </c>
      <c r="Q39" t="s">
        <v>186</v>
      </c>
      <c r="R39" t="s">
        <v>187</v>
      </c>
      <c r="S39" s="48" t="s">
        <v>202</v>
      </c>
      <c r="T39" s="35">
        <v>100</v>
      </c>
      <c r="U39" s="35">
        <f t="shared" si="19"/>
        <v>52.38095238095238</v>
      </c>
      <c r="V39" s="35">
        <f t="shared" si="20"/>
        <v>73.544973544973558</v>
      </c>
      <c r="W39" s="35">
        <f t="shared" si="21"/>
        <v>67.741935483870961</v>
      </c>
      <c r="X39" s="35">
        <f t="shared" si="22"/>
        <v>58.713090971155488</v>
      </c>
      <c r="Y39" s="35">
        <f t="shared" si="23"/>
        <v>79.87711213517666</v>
      </c>
      <c r="Z39" s="35">
        <f t="shared" si="24"/>
        <v>74.074074074074076</v>
      </c>
      <c r="AA39" s="35">
        <f t="shared" si="25"/>
        <v>-6.3321385902031082</v>
      </c>
      <c r="AB39" s="35">
        <f t="shared" si="26"/>
        <v>-6.3321385902031011</v>
      </c>
      <c r="AC39" s="35">
        <f t="shared" si="27"/>
        <v>-6.3321385902031153</v>
      </c>
      <c r="AF39">
        <v>2.12</v>
      </c>
      <c r="AG39">
        <v>1.74</v>
      </c>
      <c r="AJ39" t="s">
        <v>69</v>
      </c>
    </row>
    <row r="40" spans="1:36" ht="15" x14ac:dyDescent="0.25">
      <c r="A40">
        <v>2.1</v>
      </c>
      <c r="B40">
        <v>3.78</v>
      </c>
      <c r="C40">
        <v>3.1</v>
      </c>
      <c r="D40" s="20">
        <f t="shared" si="3"/>
        <v>6.3321385902030958E-2</v>
      </c>
      <c r="E40" s="17">
        <f>IF(OR($A40="",$B40="",$C40=""),"",A40*'MPTO_working_3-way'!$I39)</f>
        <v>2.2329749103942653</v>
      </c>
      <c r="F40" s="21">
        <f>IF(OR($A40="",$B40="",$C40=""),"",B40*'MPTO_working_3-way'!$I39)</f>
        <v>4.0193548387096767</v>
      </c>
      <c r="G40" s="22">
        <f>IF(OR($A40="",$B40="",$C40=""),"",C40*'MPTO_working_3-way'!$I39)</f>
        <v>3.2962962962962963</v>
      </c>
      <c r="H40" s="17">
        <f>IF(OR($A40="",$B40="",$C40=""),"",'MPTO_working_3-way'!E39)</f>
        <v>2.1973996749593696</v>
      </c>
      <c r="I40" s="21">
        <f>IF(OR($A40="",$B40="",$C40=""),"",'MPTO_working_3-way'!F39)</f>
        <v>4.107735452208459</v>
      </c>
      <c r="J40" s="22">
        <f>IF(OR($A40="",$B40="",$C40=""),"",'MPTO_working_3-way'!G39)</f>
        <v>3.3170409511228534</v>
      </c>
      <c r="K40" s="17">
        <f>IF(OR($A40="",$B40="",$C40=""),"",'OddsRatio_working_3-way'!H39)</f>
        <v>2.2119369937772264</v>
      </c>
      <c r="L40" s="21">
        <f>IF(OR($A40="",$B40="",$C40=""),"",'OddsRatio_working_3-way'!I39)</f>
        <v>4.0628953115460824</v>
      </c>
      <c r="M40" s="22">
        <f>IF(OR($A40="",$B40="",$C40=""),"",'OddsRatio_working_3-way'!J39)</f>
        <v>3.3136978972110693</v>
      </c>
      <c r="N40" s="23">
        <f t="shared" si="16"/>
        <v>44.783306581059392</v>
      </c>
      <c r="O40" s="24">
        <f t="shared" si="17"/>
        <v>24.879614767255219</v>
      </c>
      <c r="P40" s="24">
        <f t="shared" si="18"/>
        <v>30.337078651685395</v>
      </c>
      <c r="Q40" t="s">
        <v>188</v>
      </c>
      <c r="R40" t="s">
        <v>189</v>
      </c>
      <c r="S40" s="48" t="s">
        <v>202</v>
      </c>
      <c r="T40" s="35">
        <v>100</v>
      </c>
      <c r="U40" s="35">
        <f t="shared" si="19"/>
        <v>55.357142857142868</v>
      </c>
      <c r="V40" s="35">
        <f t="shared" si="20"/>
        <v>70.059880239520965</v>
      </c>
      <c r="W40" s="35">
        <f t="shared" si="21"/>
        <v>68.152866242038215</v>
      </c>
      <c r="X40" s="35">
        <f t="shared" si="22"/>
        <v>61.787253518440835</v>
      </c>
      <c r="Y40" s="35">
        <f t="shared" si="23"/>
        <v>76.48999090081891</v>
      </c>
      <c r="Z40" s="35">
        <f t="shared" si="24"/>
        <v>74.582976903336188</v>
      </c>
      <c r="AA40" s="35">
        <f t="shared" si="25"/>
        <v>-6.4301106612979666</v>
      </c>
      <c r="AB40" s="35">
        <f t="shared" si="26"/>
        <v>-6.4301106612979453</v>
      </c>
      <c r="AC40" s="35">
        <f t="shared" si="27"/>
        <v>-6.4301106612979737</v>
      </c>
      <c r="AF40">
        <v>1.67</v>
      </c>
      <c r="AG40">
        <v>2.19</v>
      </c>
      <c r="AJ40" t="s">
        <v>208</v>
      </c>
    </row>
    <row r="41" spans="1:36" s="35" customFormat="1" ht="15" x14ac:dyDescent="0.25">
      <c r="A41">
        <v>2.2400000000000002</v>
      </c>
      <c r="B41">
        <v>3.34</v>
      </c>
      <c r="C41">
        <v>3.14</v>
      </c>
      <c r="D41" s="20">
        <f t="shared" si="3"/>
        <v>6.4301106612979719E-2</v>
      </c>
      <c r="E41" s="17">
        <f>IF(OR($A41="",$B41="",$C41=""),"",A41*'MPTO_working_3-way'!$I40)</f>
        <v>2.3840344788130747</v>
      </c>
      <c r="F41" s="21">
        <f>IF(OR($A41="",$B41="",$C41=""),"",B41*'MPTO_working_3-way'!$I40)</f>
        <v>3.5547656960873519</v>
      </c>
      <c r="G41" s="22">
        <f>IF(OR($A41="",$B41="",$C41=""),"",C41*'MPTO_working_3-way'!$I40)</f>
        <v>3.3419054747647565</v>
      </c>
      <c r="H41" s="17">
        <f>IF(OR($A41="",$B41="",$C41=""),"",'MPTO_working_3-way'!E40)</f>
        <v>2.352969582492439</v>
      </c>
      <c r="I41" s="21">
        <f>IF(OR($A41="",$B41="",$C41=""),"",'MPTO_working_3-way'!F40)</f>
        <v>3.597542937742825</v>
      </c>
      <c r="J41" s="22">
        <f>IF(OR($A41="",$B41="",$C41=""),"",'MPTO_working_3-way'!G40)</f>
        <v>3.366576759663984</v>
      </c>
      <c r="K41" s="17">
        <f>IF(OR($A41="",$B41="",$C41=""),"",'OddsRatio_working_3-way'!H40)</f>
        <v>2.3660054305425358</v>
      </c>
      <c r="L41" s="21">
        <f>IF(OR($A41="",$B41="",$C41=""),"",'OddsRatio_working_3-way'!I40)</f>
        <v>3.5777844415076872</v>
      </c>
      <c r="M41" s="22">
        <f>IF(OR($A41="",$B41="",$C41=""),"",'OddsRatio_working_3-way'!J40)</f>
        <v>3.3574609849685695</v>
      </c>
      <c r="N41" s="23">
        <f t="shared" si="16"/>
        <v>41.945702081366882</v>
      </c>
      <c r="O41" s="24">
        <f t="shared" si="17"/>
        <v>28.131249300078391</v>
      </c>
      <c r="P41" s="24">
        <f t="shared" si="18"/>
        <v>29.92304861855472</v>
      </c>
      <c r="Q41" t="s">
        <v>190</v>
      </c>
      <c r="R41" t="s">
        <v>191</v>
      </c>
      <c r="S41" s="48" t="s">
        <v>202</v>
      </c>
      <c r="T41" s="35">
        <v>100</v>
      </c>
      <c r="U41" s="35">
        <f t="shared" si="19"/>
        <v>54.545454545454554</v>
      </c>
      <c r="V41" s="35">
        <f t="shared" si="20"/>
        <v>66.996699669967001</v>
      </c>
      <c r="W41" s="35">
        <f t="shared" si="21"/>
        <v>75.062344139650875</v>
      </c>
      <c r="X41" s="35">
        <f t="shared" si="22"/>
        <v>57.940956190382131</v>
      </c>
      <c r="Y41" s="35">
        <f t="shared" si="23"/>
        <v>70.392201314894592</v>
      </c>
      <c r="Z41" s="35">
        <f t="shared" si="24"/>
        <v>78.457845784578467</v>
      </c>
      <c r="AA41" s="35">
        <f t="shared" si="25"/>
        <v>-3.3955016449275774</v>
      </c>
      <c r="AB41" s="35">
        <f t="shared" si="26"/>
        <v>-3.3955016449275917</v>
      </c>
      <c r="AC41" s="35">
        <f t="shared" si="27"/>
        <v>-3.3955016449275917</v>
      </c>
      <c r="AD41" s="36"/>
      <c r="AE41" s="36"/>
      <c r="AF41">
        <v>1.59</v>
      </c>
      <c r="AG41">
        <v>2.2999999999999998</v>
      </c>
      <c r="AH41" s="36"/>
      <c r="AI41" s="36"/>
      <c r="AJ41" t="s">
        <v>208</v>
      </c>
    </row>
    <row r="42" spans="1:36" ht="15" x14ac:dyDescent="0.25">
      <c r="A42">
        <v>2.2000000000000002</v>
      </c>
      <c r="B42">
        <v>3.03</v>
      </c>
      <c r="C42">
        <v>4.01</v>
      </c>
      <c r="D42" s="20">
        <f t="shared" si="3"/>
        <v>3.3955016449275899E-2</v>
      </c>
      <c r="E42" s="17">
        <f>IF(OR($A42="",$B42="",$C42=""),"",A42*'MPTO_working_3-way'!$I41)</f>
        <v>2.2747010361884072</v>
      </c>
      <c r="F42" s="21">
        <f>IF(OR($A42="",$B42="",$C42=""),"",B42*'MPTO_working_3-way'!$I41)</f>
        <v>3.1328836998413059</v>
      </c>
      <c r="G42" s="22">
        <f>IF(OR($A42="",$B42="",$C42=""),"",C42*'MPTO_working_3-way'!$I41)</f>
        <v>4.1461596159615963</v>
      </c>
      <c r="H42" s="17">
        <f>IF(OR($A42="",$B42="",$C42=""),"",'MPTO_working_3-way'!E41)</f>
        <v>2.2561796526261242</v>
      </c>
      <c r="I42" s="21">
        <f>IF(OR($A42="",$B42="",$C42=""),"",'MPTO_working_3-way'!F41)</f>
        <v>3.1376027256834949</v>
      </c>
      <c r="J42" s="22">
        <f>IF(OR($A42="",$B42="",$C42=""),"",'MPTO_working_3-way'!G41)</f>
        <v>4.2006531044988158</v>
      </c>
      <c r="K42" s="17">
        <f>IF(OR($A42="",$B42="",$C42=""),"",'OddsRatio_working_3-way'!H41)</f>
        <v>2.2642364646800219</v>
      </c>
      <c r="L42" s="21">
        <f>IF(OR($A42="",$B42="",$C42=""),"",'OddsRatio_working_3-way'!I41)</f>
        <v>3.1386666860837029</v>
      </c>
      <c r="M42" s="22">
        <f>IF(OR($A42="",$B42="",$C42=""),"",'OddsRatio_working_3-way'!J41)</f>
        <v>4.171126465572387</v>
      </c>
      <c r="N42" s="23">
        <f t="shared" si="16"/>
        <v>43.961821096087668</v>
      </c>
      <c r="O42" s="24">
        <f t="shared" si="17"/>
        <v>31.919474063165971</v>
      </c>
      <c r="P42" s="24">
        <f t="shared" si="18"/>
        <v>24.118704840746354</v>
      </c>
      <c r="Q42" t="s">
        <v>80</v>
      </c>
      <c r="R42" t="s">
        <v>74</v>
      </c>
      <c r="S42" s="48" t="s">
        <v>202</v>
      </c>
      <c r="T42" s="35">
        <v>100</v>
      </c>
      <c r="U42" s="35">
        <f t="shared" si="19"/>
        <v>67.21311475409837</v>
      </c>
      <c r="V42" s="35">
        <f t="shared" si="20"/>
        <v>66.88741721854305</v>
      </c>
      <c r="W42" s="35">
        <f t="shared" si="21"/>
        <v>62.546816479400754</v>
      </c>
      <c r="X42" s="35">
        <f t="shared" si="22"/>
        <v>70.565766302056204</v>
      </c>
      <c r="Y42" s="35">
        <f t="shared" si="23"/>
        <v>70.240068766500897</v>
      </c>
      <c r="Z42" s="35">
        <f t="shared" si="24"/>
        <v>65.899468027358594</v>
      </c>
      <c r="AA42" s="35">
        <f t="shared" si="25"/>
        <v>-3.3526515479578336</v>
      </c>
      <c r="AB42" s="35">
        <f t="shared" si="26"/>
        <v>-3.3526515479578478</v>
      </c>
      <c r="AC42" s="35">
        <f t="shared" si="27"/>
        <v>-3.3526515479578407</v>
      </c>
      <c r="AF42">
        <v>2.77</v>
      </c>
      <c r="AG42">
        <v>1.48</v>
      </c>
      <c r="AJ42" t="s">
        <v>90</v>
      </c>
    </row>
    <row r="43" spans="1:36" ht="15" x14ac:dyDescent="0.25">
      <c r="A43">
        <v>3.05</v>
      </c>
      <c r="B43">
        <v>3.02</v>
      </c>
      <c r="C43">
        <v>2.67</v>
      </c>
      <c r="D43" s="20">
        <f t="shared" si="3"/>
        <v>3.3526515479578523E-2</v>
      </c>
      <c r="E43" s="17">
        <f>IF(OR($A43="",$B43="",$C43=""),"",A43*'MPTO_working_3-way'!$I42)</f>
        <v>3.1522558722127143</v>
      </c>
      <c r="F43" s="21">
        <f>IF(OR($A43="",$B43="",$C43=""),"",B43*'MPTO_working_3-way'!$I42)</f>
        <v>3.1212500767483271</v>
      </c>
      <c r="G43" s="22">
        <f>IF(OR($A43="",$B43="",$C43=""),"",C43*'MPTO_working_3-way'!$I42)</f>
        <v>2.7595157963304744</v>
      </c>
      <c r="H43" s="17">
        <f>IF(OR($A43="",$B43="",$C43=""),"",'MPTO_working_3-way'!E42)</f>
        <v>3.1576286920084033</v>
      </c>
      <c r="I43" s="21">
        <f>IF(OR($A43="",$B43="",$C43=""),"",'MPTO_working_3-way'!F42)</f>
        <v>3.1254852056492495</v>
      </c>
      <c r="J43" s="22">
        <f>IF(OR($A43="",$B43="",$C43=""),"",'MPTO_working_3-way'!G42)</f>
        <v>2.7521193861492281</v>
      </c>
      <c r="K43" s="17">
        <f>IF(OR($A43="",$B43="",$C43=""),"",'OddsRatio_working_3-way'!H42)</f>
        <v>3.1550659403591692</v>
      </c>
      <c r="L43" s="21">
        <f>IF(OR($A43="",$B43="",$C43=""),"",'OddsRatio_working_3-way'!I42)</f>
        <v>3.1235283900124498</v>
      </c>
      <c r="M43" s="22">
        <f>IF(OR($A43="",$B43="",$C43=""),"",'OddsRatio_working_3-way'!J42)</f>
        <v>2.7555903026340554</v>
      </c>
      <c r="N43" s="23">
        <f t="shared" si="16"/>
        <v>31.723313098249655</v>
      </c>
      <c r="O43" s="24">
        <f t="shared" si="17"/>
        <v>32.038445347570018</v>
      </c>
      <c r="P43" s="24">
        <f t="shared" si="18"/>
        <v>36.23824155418032</v>
      </c>
      <c r="Q43" t="s">
        <v>78</v>
      </c>
      <c r="R43" t="s">
        <v>115</v>
      </c>
      <c r="S43" s="48" t="s">
        <v>202</v>
      </c>
      <c r="T43" s="35">
        <v>100</v>
      </c>
      <c r="U43" s="35">
        <f t="shared" si="19"/>
        <v>49.748743718592962</v>
      </c>
      <c r="V43" s="35">
        <f t="shared" si="20"/>
        <v>67.845659163987136</v>
      </c>
      <c r="W43" s="35">
        <f t="shared" si="21"/>
        <v>78.858350951374206</v>
      </c>
      <c r="X43" s="35">
        <f t="shared" si="22"/>
        <v>53.295989884638651</v>
      </c>
      <c r="Y43" s="35">
        <f t="shared" si="23"/>
        <v>71.392905330032818</v>
      </c>
      <c r="Z43" s="35">
        <f t="shared" si="24"/>
        <v>82.405597117419887</v>
      </c>
      <c r="AA43" s="35">
        <f t="shared" si="25"/>
        <v>-3.5472461660456887</v>
      </c>
      <c r="AB43" s="35">
        <f t="shared" si="26"/>
        <v>-3.5472461660456815</v>
      </c>
      <c r="AC43" s="35">
        <f t="shared" si="27"/>
        <v>-3.5472461660456815</v>
      </c>
      <c r="AF43">
        <v>2.59</v>
      </c>
      <c r="AG43">
        <v>1.53</v>
      </c>
      <c r="AJ43" t="s">
        <v>90</v>
      </c>
    </row>
    <row r="44" spans="1:36" ht="15" x14ac:dyDescent="0.25">
      <c r="A44">
        <v>1.99</v>
      </c>
      <c r="B44">
        <v>3.11</v>
      </c>
      <c r="C44">
        <v>4.7300000000000004</v>
      </c>
      <c r="D44" s="20">
        <f t="shared" si="3"/>
        <v>3.5472461660456922E-2</v>
      </c>
      <c r="E44" s="17">
        <f>IF(OR($A44="",$B44="",$C44=""),"",A44*'MPTO_working_3-way'!$I43)</f>
        <v>2.0605901987043094</v>
      </c>
      <c r="F44" s="21">
        <f>IF(OR($A44="",$B44="",$C44=""),"",B44*'MPTO_working_3-way'!$I43)</f>
        <v>3.2203193557640208</v>
      </c>
      <c r="G44" s="22">
        <f>IF(OR($A44="",$B44="",$C44=""),"",C44*'MPTO_working_3-way'!$I43)</f>
        <v>4.8977847436539621</v>
      </c>
      <c r="H44" s="17">
        <f>IF(OR($A44="",$B44="",$C44=""),"",'MPTO_working_3-way'!E43)</f>
        <v>2.0379531731475202</v>
      </c>
      <c r="I44" s="21">
        <f>IF(OR($A44="",$B44="",$C44=""),"",'MPTO_working_3-way'!F43)</f>
        <v>3.2287304891668462</v>
      </c>
      <c r="J44" s="22">
        <f>IF(OR($A44="",$B44="",$C44=""),"",'MPTO_working_3-way'!G43)</f>
        <v>5.0102124011248792</v>
      </c>
      <c r="K44" s="17">
        <f>IF(OR($A44="",$B44="",$C44=""),"",'OddsRatio_working_3-way'!H43)</f>
        <v>2.0473509771994629</v>
      </c>
      <c r="L44" s="21">
        <f>IF(OR($A44="",$B44="",$C44=""),"",'OddsRatio_working_3-way'!I43)</f>
        <v>3.2322328907988558</v>
      </c>
      <c r="M44" s="22">
        <f>IF(OR($A44="",$B44="",$C44=""),"",'OddsRatio_working_3-way'!J43)</f>
        <v>4.9460799443979768</v>
      </c>
      <c r="N44" s="23">
        <f t="shared" si="16"/>
        <v>48.529785331833367</v>
      </c>
      <c r="O44" s="24">
        <f t="shared" si="17"/>
        <v>31.052820839340328</v>
      </c>
      <c r="P44" s="24">
        <f t="shared" si="18"/>
        <v>20.417393828826299</v>
      </c>
      <c r="Q44" t="s">
        <v>76</v>
      </c>
      <c r="R44" t="s">
        <v>75</v>
      </c>
      <c r="S44" s="48" t="s">
        <v>202</v>
      </c>
      <c r="T44" s="35">
        <v>100</v>
      </c>
      <c r="U44" s="35">
        <f t="shared" si="19"/>
        <v>67.532467532467535</v>
      </c>
      <c r="V44" s="35">
        <f t="shared" si="20"/>
        <v>72.14484679665739</v>
      </c>
      <c r="W44" s="35">
        <f t="shared" si="21"/>
        <v>57.627118644067799</v>
      </c>
      <c r="X44" s="35">
        <f t="shared" si="22"/>
        <v>70.228034559274818</v>
      </c>
      <c r="Y44" s="35">
        <f t="shared" si="23"/>
        <v>74.840413823464672</v>
      </c>
      <c r="Z44" s="35">
        <f t="shared" si="24"/>
        <v>60.322685670875089</v>
      </c>
      <c r="AA44" s="35">
        <f t="shared" si="25"/>
        <v>-2.6955670268072822</v>
      </c>
      <c r="AB44" s="35">
        <f t="shared" si="26"/>
        <v>-2.6955670268072822</v>
      </c>
      <c r="AC44" s="35">
        <f t="shared" si="27"/>
        <v>-2.6955670268072893</v>
      </c>
      <c r="AF44">
        <v>2.77</v>
      </c>
      <c r="AG44">
        <v>1.48</v>
      </c>
      <c r="AJ44" t="s">
        <v>90</v>
      </c>
    </row>
    <row r="45" spans="1:36" ht="15" x14ac:dyDescent="0.25">
      <c r="A45">
        <v>3.08</v>
      </c>
      <c r="B45">
        <v>3.59</v>
      </c>
      <c r="C45">
        <v>2.36</v>
      </c>
      <c r="D45" s="20">
        <f t="shared" si="3"/>
        <v>2.6955670268072884E-2</v>
      </c>
      <c r="E45" s="17">
        <f>IF(OR($A45="",$B45="",$C45=""),"",A45*'MPTO_working_3-way'!$I44)</f>
        <v>3.1630234644256645</v>
      </c>
      <c r="F45" s="21">
        <f>IF(OR($A45="",$B45="",$C45=""),"",B45*'MPTO_working_3-way'!$I44)</f>
        <v>3.6867708562623815</v>
      </c>
      <c r="G45" s="22">
        <f>IF(OR($A45="",$B45="",$C45=""),"",C45*'MPTO_working_3-way'!$I44)</f>
        <v>2.423615381832652</v>
      </c>
      <c r="H45" s="17">
        <f>IF(OR($A45="",$B45="",$C45=""),"",'MPTO_working_3-way'!E44)</f>
        <v>3.1676634649996247</v>
      </c>
      <c r="I45" s="21">
        <f>IF(OR($A45="",$B45="",$C45=""),"",'MPTO_working_3-way'!F44)</f>
        <v>3.709662402374033</v>
      </c>
      <c r="J45" s="22">
        <f>IF(OR($A45="",$B45="",$C45=""),"",'MPTO_working_3-way'!G44)</f>
        <v>2.4111282821045288</v>
      </c>
      <c r="K45" s="17">
        <f>IF(OR($A45="",$B45="",$C45=""),"",'OddsRatio_working_3-way'!H44)</f>
        <v>3.1666835538621303</v>
      </c>
      <c r="L45" s="21">
        <f>IF(OR($A45="",$B45="",$C45=""),"",'OddsRatio_working_3-way'!I44)</f>
        <v>3.6979376944725564</v>
      </c>
      <c r="M45" s="22">
        <f>IF(OR($A45="",$B45="",$C45=""),"",'OddsRatio_working_3-way'!J44)</f>
        <v>2.4166777082944697</v>
      </c>
      <c r="N45" s="23">
        <f t="shared" si="16"/>
        <v>31.615320317630903</v>
      </c>
      <c r="O45" s="24">
        <f t="shared" si="17"/>
        <v>27.124007403427068</v>
      </c>
      <c r="P45" s="24">
        <f t="shared" si="18"/>
        <v>41.260672278942032</v>
      </c>
      <c r="Q45" t="s">
        <v>192</v>
      </c>
      <c r="R45" t="s">
        <v>193</v>
      </c>
      <c r="S45" s="48" t="s">
        <v>203</v>
      </c>
      <c r="T45" s="35">
        <v>100</v>
      </c>
      <c r="U45" s="35">
        <f t="shared" si="19"/>
        <v>40.476190476190474</v>
      </c>
      <c r="V45" s="35">
        <f t="shared" si="20"/>
        <v>74.025974025974023</v>
      </c>
      <c r="W45" s="35">
        <f t="shared" si="21"/>
        <v>82.363315696649025</v>
      </c>
      <c r="X45" s="35">
        <f t="shared" si="22"/>
        <v>43.610710277376938</v>
      </c>
      <c r="Y45" s="35">
        <f t="shared" si="23"/>
        <v>77.160493827160494</v>
      </c>
      <c r="Z45" s="35">
        <f t="shared" si="24"/>
        <v>85.497835497835496</v>
      </c>
      <c r="AA45" s="35">
        <f t="shared" si="25"/>
        <v>-3.1345198011864639</v>
      </c>
      <c r="AB45" s="35">
        <f t="shared" si="26"/>
        <v>-3.134519801186471</v>
      </c>
      <c r="AC45" s="35">
        <f t="shared" si="27"/>
        <v>-3.134519801186471</v>
      </c>
      <c r="AF45">
        <v>2.0299999999999998</v>
      </c>
      <c r="AG45">
        <v>1.88</v>
      </c>
      <c r="AJ45" t="s">
        <v>206</v>
      </c>
    </row>
    <row r="46" spans="1:36" s="35" customFormat="1" ht="15" x14ac:dyDescent="0.25">
      <c r="A46">
        <v>1.68</v>
      </c>
      <c r="B46">
        <v>3.85</v>
      </c>
      <c r="C46">
        <v>5.67</v>
      </c>
      <c r="D46" s="20">
        <f t="shared" si="3"/>
        <v>3.1345198011864639E-2</v>
      </c>
      <c r="E46" s="17">
        <f>IF(OR($A46="",$B46="",$C46=""),"",A46*'MPTO_working_3-way'!$I45)</f>
        <v>1.7326599326599326</v>
      </c>
      <c r="F46" s="21">
        <f>IF(OR($A46="",$B46="",$C46=""),"",B46*'MPTO_working_3-way'!$I45)</f>
        <v>3.9706790123456788</v>
      </c>
      <c r="G46" s="22">
        <f>IF(OR($A46="",$B46="",$C46=""),"",C46*'MPTO_working_3-way'!$I45)</f>
        <v>5.8477272727272727</v>
      </c>
      <c r="H46" s="17">
        <f>IF(OR($A46="",$B46="",$C46=""),"",'MPTO_working_3-way'!E45)</f>
        <v>1.7100164503747031</v>
      </c>
      <c r="I46" s="21">
        <f>IF(OR($A46="",$B46="",$C46=""),"",'MPTO_working_3-way'!F45)</f>
        <v>4.0113624182656231</v>
      </c>
      <c r="J46" s="22">
        <f>IF(OR($A46="",$B46="",$C46=""),"",'MPTO_working_3-way'!G45)</f>
        <v>6.0270574971815103</v>
      </c>
      <c r="K46" s="17">
        <f>IF(OR($A46="",$B46="",$C46=""),"",'OddsRatio_working_3-way'!H45)</f>
        <v>1.7181270155885171</v>
      </c>
      <c r="L46" s="21">
        <f>IF(OR($A46="",$B46="",$C46=""),"",'OddsRatio_working_3-way'!I45)</f>
        <v>4.0097970506283431</v>
      </c>
      <c r="M46" s="22">
        <f>IF(OR($A46="",$B46="",$C46=""),"",'OddsRatio_working_3-way'!J45)</f>
        <v>5.9318428864681971</v>
      </c>
      <c r="N46" s="23">
        <f t="shared" si="16"/>
        <v>57.714729887291107</v>
      </c>
      <c r="O46" s="24">
        <f t="shared" si="17"/>
        <v>25.184609405363389</v>
      </c>
      <c r="P46" s="24">
        <f t="shared" si="18"/>
        <v>17.100660707345511</v>
      </c>
      <c r="Q46" t="s">
        <v>194</v>
      </c>
      <c r="R46" t="s">
        <v>195</v>
      </c>
      <c r="S46" s="48" t="s">
        <v>203</v>
      </c>
      <c r="T46" s="35">
        <v>100</v>
      </c>
      <c r="U46" s="35">
        <f t="shared" si="19"/>
        <v>68.847352024922117</v>
      </c>
      <c r="V46" s="35">
        <f t="shared" si="20"/>
        <v>68.652037617554868</v>
      </c>
      <c r="W46" s="35">
        <f t="shared" si="21"/>
        <v>59.183673469387763</v>
      </c>
      <c r="X46" s="35">
        <f t="shared" si="22"/>
        <v>72.164288913057391</v>
      </c>
      <c r="Y46" s="35">
        <f t="shared" si="23"/>
        <v>71.968974505690113</v>
      </c>
      <c r="Z46" s="35">
        <f t="shared" si="24"/>
        <v>62.500610357523023</v>
      </c>
      <c r="AA46" s="35">
        <f t="shared" si="25"/>
        <v>-3.3169368881352739</v>
      </c>
      <c r="AB46" s="35">
        <f t="shared" si="26"/>
        <v>-3.3169368881352455</v>
      </c>
      <c r="AC46" s="35">
        <f t="shared" si="27"/>
        <v>-3.3169368881352597</v>
      </c>
      <c r="AD46" s="36"/>
      <c r="AE46" s="36"/>
      <c r="AF46">
        <v>2.06</v>
      </c>
      <c r="AG46">
        <v>1.85</v>
      </c>
      <c r="AH46" s="36"/>
      <c r="AI46" s="36"/>
      <c r="AJ46" t="s">
        <v>206</v>
      </c>
    </row>
    <row r="47" spans="1:36" ht="15" x14ac:dyDescent="0.25">
      <c r="A47">
        <v>3.21</v>
      </c>
      <c r="B47">
        <v>3.19</v>
      </c>
      <c r="C47">
        <v>2.4500000000000002</v>
      </c>
      <c r="D47" s="20">
        <f t="shared" si="3"/>
        <v>3.3169368881352579E-2</v>
      </c>
      <c r="E47" s="17">
        <f>IF(OR($A47="",$B47="",$C47=""),"",A47*'MPTO_working_3-way'!$I46)</f>
        <v>3.3164736741091416</v>
      </c>
      <c r="F47" s="21">
        <f>IF(OR($A47="",$B47="",$C47=""),"",B47*'MPTO_working_3-way'!$I46)</f>
        <v>3.2958102867315149</v>
      </c>
      <c r="G47" s="22">
        <f>IF(OR($A47="",$B47="",$C47=""),"",C47*'MPTO_working_3-way'!$I46)</f>
        <v>2.5312649537593139</v>
      </c>
      <c r="H47" s="17">
        <f>IF(OR($A47="",$B47="",$C47=""),"",'MPTO_working_3-way'!E46)</f>
        <v>3.3281190199764699</v>
      </c>
      <c r="I47" s="21">
        <f>IF(OR($A47="",$B47="",$C47=""),"",'MPTO_working_3-way'!F46)</f>
        <v>3.3066249790489186</v>
      </c>
      <c r="J47" s="22">
        <f>IF(OR($A47="",$B47="",$C47=""),"",'MPTO_working_3-way'!G46)</f>
        <v>2.5182141864732661</v>
      </c>
      <c r="K47" s="17">
        <f>IF(OR($A47="",$B47="",$C47=""),"",'OddsRatio_working_3-way'!H46)</f>
        <v>3.3228460923785357</v>
      </c>
      <c r="L47" s="21">
        <f>IF(OR($A47="",$B47="",$C47=""),"",'OddsRatio_working_3-way'!I46)</f>
        <v>3.3018248607732992</v>
      </c>
      <c r="M47" s="22">
        <f>IF(OR($A47="",$B47="",$C47=""),"",'OddsRatio_working_3-way'!J46)</f>
        <v>2.5240392913795819</v>
      </c>
      <c r="N47" s="23">
        <f t="shared" si="16"/>
        <v>30.152508304430192</v>
      </c>
      <c r="O47" s="24">
        <f t="shared" si="17"/>
        <v>30.341552243642916</v>
      </c>
      <c r="P47" s="24">
        <f t="shared" si="18"/>
        <v>39.505939451926899</v>
      </c>
      <c r="Q47" t="s">
        <v>196</v>
      </c>
      <c r="R47" t="s">
        <v>197</v>
      </c>
      <c r="S47" s="48" t="s">
        <v>203</v>
      </c>
      <c r="T47" s="35">
        <v>100</v>
      </c>
      <c r="U47" s="35">
        <f t="shared" si="19"/>
        <v>45.355191256830594</v>
      </c>
      <c r="V47" s="35">
        <f t="shared" si="20"/>
        <v>71.988795518207283</v>
      </c>
      <c r="W47" s="35">
        <f t="shared" si="21"/>
        <v>76.635514018691595</v>
      </c>
      <c r="X47" s="35">
        <f t="shared" si="22"/>
        <v>51.37569046310113</v>
      </c>
      <c r="Y47" s="35">
        <f t="shared" si="23"/>
        <v>78.009294724477812</v>
      </c>
      <c r="Z47" s="35">
        <f t="shared" si="24"/>
        <v>82.656013224962109</v>
      </c>
      <c r="AA47" s="35">
        <f t="shared" si="25"/>
        <v>-6.0204992062705358</v>
      </c>
      <c r="AB47" s="35">
        <f t="shared" si="26"/>
        <v>-6.0204992062705287</v>
      </c>
      <c r="AC47" s="35">
        <f t="shared" si="27"/>
        <v>-6.0204992062705145</v>
      </c>
      <c r="AF47">
        <v>2.42</v>
      </c>
      <c r="AG47">
        <v>1.6</v>
      </c>
      <c r="AJ47" t="s">
        <v>205</v>
      </c>
    </row>
    <row r="48" spans="1:36" ht="15" x14ac:dyDescent="0.25">
      <c r="A48">
        <v>1.83</v>
      </c>
      <c r="B48">
        <v>3.57</v>
      </c>
      <c r="C48">
        <v>4.28</v>
      </c>
      <c r="D48" s="20">
        <f t="shared" si="3"/>
        <v>6.0204992062705243E-2</v>
      </c>
      <c r="E48" s="17">
        <f>IF(OR($A48="",$B48="",$C48=""),"",A48*'MPTO_working_3-way'!$I47)</f>
        <v>1.9401751354747507</v>
      </c>
      <c r="F48" s="21">
        <f>IF(OR($A48="",$B48="",$C48=""),"",B48*'MPTO_working_3-way'!$I47)</f>
        <v>3.7849318216638577</v>
      </c>
      <c r="G48" s="22">
        <f>IF(OR($A48="",$B48="",$C48=""),"",C48*'MPTO_working_3-way'!$I47)</f>
        <v>4.5376773660283787</v>
      </c>
      <c r="H48" s="17">
        <f>IF(OR($A48="",$B48="",$C48=""),"",'MPTO_working_3-way'!E47)</f>
        <v>1.8997691062160325</v>
      </c>
      <c r="I48" s="21">
        <f>IF(OR($A48="",$B48="",$C48=""),"",'MPTO_working_3-way'!F47)</f>
        <v>3.8455072961260059</v>
      </c>
      <c r="J48" s="22">
        <f>IF(OR($A48="",$B48="",$C48=""),"",'MPTO_working_3-way'!G47)</f>
        <v>4.6821624271846609</v>
      </c>
      <c r="K48" s="17">
        <f>IF(OR($A48="",$B48="",$C48=""),"",'OddsRatio_working_3-way'!H47)</f>
        <v>1.9145735248788955</v>
      </c>
      <c r="L48" s="21">
        <f>IF(OR($A48="",$B48="",$C48=""),"",'OddsRatio_working_3-way'!I47)</f>
        <v>3.8318722396852554</v>
      </c>
      <c r="M48" s="22">
        <f>IF(OR($A48="",$B48="",$C48=""),"",'OddsRatio_working_3-way'!J47)</f>
        <v>4.6142182669912977</v>
      </c>
      <c r="N48" s="23">
        <f t="shared" si="16"/>
        <v>51.541738769644894</v>
      </c>
      <c r="O48" s="24">
        <f t="shared" si="17"/>
        <v>26.420555167633104</v>
      </c>
      <c r="P48" s="24">
        <f t="shared" si="18"/>
        <v>22.037706062722002</v>
      </c>
      <c r="Q48" t="s">
        <v>113</v>
      </c>
      <c r="R48" t="s">
        <v>198</v>
      </c>
      <c r="S48" s="48" t="s">
        <v>203</v>
      </c>
      <c r="T48" s="35">
        <v>100</v>
      </c>
      <c r="U48" s="35">
        <f t="shared" si="19"/>
        <v>46.236559139784944</v>
      </c>
      <c r="V48" s="35">
        <f t="shared" si="20"/>
        <v>70.845481049562679</v>
      </c>
      <c r="W48" s="35">
        <f t="shared" si="21"/>
        <v>79.838709677419359</v>
      </c>
      <c r="X48" s="35">
        <f t="shared" si="22"/>
        <v>49.315809273017962</v>
      </c>
      <c r="Y48" s="35">
        <f t="shared" si="23"/>
        <v>73.924731182795696</v>
      </c>
      <c r="Z48" s="35">
        <f t="shared" si="24"/>
        <v>82.917959810652363</v>
      </c>
      <c r="AA48" s="35">
        <f t="shared" si="25"/>
        <v>-3.0792501332330176</v>
      </c>
      <c r="AB48" s="35">
        <f t="shared" si="26"/>
        <v>-3.0792501332330176</v>
      </c>
      <c r="AC48" s="35">
        <f t="shared" si="27"/>
        <v>-3.0792501332330033</v>
      </c>
      <c r="AF48">
        <v>1.86</v>
      </c>
      <c r="AG48">
        <v>1.93</v>
      </c>
      <c r="AJ48" t="s">
        <v>69</v>
      </c>
    </row>
    <row r="49" spans="1:36" ht="15" x14ac:dyDescent="0.25">
      <c r="A49">
        <v>1.86</v>
      </c>
      <c r="B49">
        <v>3.43</v>
      </c>
      <c r="C49">
        <v>4.96</v>
      </c>
      <c r="D49" s="20">
        <f t="shared" si="3"/>
        <v>3.0792501332330025E-2</v>
      </c>
      <c r="E49" s="17">
        <f>IF(OR($A49="",$B49="",$C49=""),"",A49*'MPTO_working_3-way'!$I48)</f>
        <v>1.917274052478134</v>
      </c>
      <c r="F49" s="21">
        <f>IF(OR($A49="",$B49="",$C49=""),"",B49*'MPTO_working_3-way'!$I48)</f>
        <v>3.5356182795698921</v>
      </c>
      <c r="G49" s="22">
        <f>IF(OR($A49="",$B49="",$C49=""),"",C49*'MPTO_working_3-way'!$I48)</f>
        <v>5.112730806608357</v>
      </c>
      <c r="H49" s="17">
        <f>IF(OR($A49="",$B49="",$C49=""),"",'MPTO_working_3-way'!E48)</f>
        <v>1.8962010392775583</v>
      </c>
      <c r="I49" s="21">
        <f>IF(OR($A49="",$B49="",$C49=""),"",'MPTO_working_3-way'!F48)</f>
        <v>3.5551634144755782</v>
      </c>
      <c r="J49" s="22">
        <f>IF(OR($A49="",$B49="",$C49=""),"",'MPTO_working_3-way'!G48)</f>
        <v>5.226060126150232</v>
      </c>
      <c r="K49" s="17">
        <f>IF(OR($A49="",$B49="",$C49=""),"",'OddsRatio_working_3-way'!H48)</f>
        <v>1.9043840019920837</v>
      </c>
      <c r="L49" s="21">
        <f>IF(OR($A49="",$B49="",$C49=""),"",'OddsRatio_working_3-way'!I48)</f>
        <v>3.555410610279957</v>
      </c>
      <c r="M49" s="22">
        <f>IF(OR($A49="",$B49="",$C49=""),"",'OddsRatio_working_3-way'!J48)</f>
        <v>5.1643728463821521</v>
      </c>
      <c r="N49" s="23">
        <f t="shared" si="16"/>
        <v>52.157384527656347</v>
      </c>
      <c r="O49" s="24">
        <f t="shared" si="17"/>
        <v>28.28359627447254</v>
      </c>
      <c r="P49" s="24">
        <f t="shared" si="18"/>
        <v>19.55901919787113</v>
      </c>
      <c r="Q49" t="s">
        <v>104</v>
      </c>
      <c r="R49" t="s">
        <v>105</v>
      </c>
      <c r="S49" s="48" t="s">
        <v>203</v>
      </c>
      <c r="T49" s="35">
        <v>100</v>
      </c>
      <c r="U49" s="35">
        <f t="shared" si="19"/>
        <v>74.424552429667528</v>
      </c>
      <c r="V49" s="35">
        <f t="shared" si="20"/>
        <v>68.944099378881987</v>
      </c>
      <c r="W49" s="35">
        <f t="shared" si="21"/>
        <v>53.703703703703695</v>
      </c>
      <c r="X49" s="35">
        <f t="shared" si="22"/>
        <v>77.352196917414304</v>
      </c>
      <c r="Y49" s="35">
        <f t="shared" si="23"/>
        <v>71.871743866628776</v>
      </c>
      <c r="Z49" s="35">
        <f t="shared" si="24"/>
        <v>56.631348191450492</v>
      </c>
      <c r="AA49" s="35">
        <f t="shared" si="25"/>
        <v>-2.9276444877467753</v>
      </c>
      <c r="AB49" s="35">
        <f t="shared" si="26"/>
        <v>-2.9276444877467895</v>
      </c>
      <c r="AC49" s="35">
        <f t="shared" si="27"/>
        <v>-2.9276444877467966</v>
      </c>
      <c r="AF49">
        <v>2.15</v>
      </c>
      <c r="AG49">
        <v>1.76</v>
      </c>
      <c r="AJ49" t="s">
        <v>111</v>
      </c>
    </row>
    <row r="50" spans="1:36" ht="15" x14ac:dyDescent="0.25">
      <c r="A50">
        <v>3.91</v>
      </c>
      <c r="B50">
        <v>3.22</v>
      </c>
      <c r="C50">
        <v>2.16</v>
      </c>
      <c r="D50" s="20">
        <f t="shared" si="3"/>
        <v>2.9276444877467833E-2</v>
      </c>
      <c r="E50" s="17">
        <f>IF(OR($A50="",$B50="",$C50=""),"",A50*'MPTO_working_3-way'!$I49)</f>
        <v>4.0244708994708995</v>
      </c>
      <c r="F50" s="21">
        <f>IF(OR($A50="",$B50="",$C50=""),"",B50*'MPTO_working_3-way'!$I49)</f>
        <v>3.3142701525054465</v>
      </c>
      <c r="G50" s="22">
        <f>IF(OR($A50="",$B50="",$C50=""),"",C50*'MPTO_working_3-way'!$I49)</f>
        <v>2.2232371209353308</v>
      </c>
      <c r="H50" s="17">
        <f>IF(OR($A50="",$B50="",$C50=""),"",'MPTO_working_3-way'!E49)</f>
        <v>4.065112355945101</v>
      </c>
      <c r="I50" s="21">
        <f>IF(OR($A50="",$B50="",$C50=""),"",'MPTO_working_3-way'!F49)</f>
        <v>3.3244659713735163</v>
      </c>
      <c r="J50" s="22">
        <f>IF(OR($A50="",$B50="",$C50=""),"",'MPTO_working_3-way'!G49)</f>
        <v>2.2065111372096267</v>
      </c>
      <c r="K50" s="17">
        <f>IF(OR($A50="",$B50="",$C50=""),"",'OddsRatio_working_3-way'!H49)</f>
        <v>4.044346118255203</v>
      </c>
      <c r="L50" s="21">
        <f>IF(OR($A50="",$B50="",$C50=""),"",'OddsRatio_working_3-way'!I49)</f>
        <v>3.3224908531019075</v>
      </c>
      <c r="M50" s="22">
        <f>IF(OR($A50="",$B50="",$C50=""),"",'OddsRatio_working_3-way'!J49)</f>
        <v>2.2135537790982949</v>
      </c>
      <c r="N50" s="23">
        <f t="shared" si="16"/>
        <v>24.84798685291701</v>
      </c>
      <c r="O50" s="24">
        <f t="shared" si="17"/>
        <v>30.172555464256369</v>
      </c>
      <c r="P50" s="24">
        <f t="shared" si="18"/>
        <v>44.97945768282662</v>
      </c>
      <c r="Q50" t="s">
        <v>108</v>
      </c>
      <c r="R50" t="s">
        <v>106</v>
      </c>
      <c r="S50" s="48" t="s">
        <v>203</v>
      </c>
      <c r="T50" s="35">
        <v>100</v>
      </c>
      <c r="U50" s="35">
        <f t="shared" si="19"/>
        <v>56.521739130434774</v>
      </c>
      <c r="V50" s="35">
        <f t="shared" si="20"/>
        <v>66.101694915254228</v>
      </c>
      <c r="W50" s="35">
        <f t="shared" si="21"/>
        <v>74.619289340101517</v>
      </c>
      <c r="X50" s="35">
        <f t="shared" si="22"/>
        <v>59.279015744644234</v>
      </c>
      <c r="Y50" s="35">
        <f t="shared" si="23"/>
        <v>68.858971529463702</v>
      </c>
      <c r="Z50" s="35">
        <f t="shared" si="24"/>
        <v>77.376565954310976</v>
      </c>
      <c r="AA50" s="35">
        <f t="shared" si="25"/>
        <v>-2.7572766142094594</v>
      </c>
      <c r="AB50" s="35">
        <f t="shared" si="26"/>
        <v>-2.7572766142094736</v>
      </c>
      <c r="AC50" s="35">
        <f t="shared" si="27"/>
        <v>-2.7572766142094594</v>
      </c>
      <c r="AF50">
        <v>2.38</v>
      </c>
      <c r="AG50">
        <v>1.63</v>
      </c>
      <c r="AJ50" t="s">
        <v>111</v>
      </c>
    </row>
    <row r="51" spans="1:36" ht="15" x14ac:dyDescent="0.25">
      <c r="A51">
        <v>2.2999999999999998</v>
      </c>
      <c r="B51">
        <v>2.95</v>
      </c>
      <c r="C51">
        <v>3.94</v>
      </c>
      <c r="D51" s="20">
        <f t="shared" si="3"/>
        <v>2.7572766142094585E-2</v>
      </c>
      <c r="E51" s="17">
        <f>IF(OR($A51="",$B51="",$C51=""),"",A51*'MPTO_working_3-way'!$I50)</f>
        <v>2.3634173621268175</v>
      </c>
      <c r="F51" s="21">
        <f>IF(OR($A51="",$B51="",$C51=""),"",B51*'MPTO_working_3-way'!$I50)</f>
        <v>3.0313396601191793</v>
      </c>
      <c r="G51" s="22">
        <f>IF(OR($A51="",$B51="",$C51=""),"",C51*'MPTO_working_3-way'!$I50)</f>
        <v>4.0486366985998528</v>
      </c>
      <c r="H51" s="17">
        <f>IF(OR($A51="",$B51="",$C51=""),"",'MPTO_working_3-way'!E50)</f>
        <v>2.3496699568438908</v>
      </c>
      <c r="I51" s="21">
        <f>IF(OR($A51="",$B51="",$C51=""),"",'MPTO_working_3-way'!F50)</f>
        <v>3.0322130599004122</v>
      </c>
      <c r="J51" s="22">
        <f>IF(OR($A51="",$B51="",$C51=""),"",'MPTO_working_3-way'!G50)</f>
        <v>4.0880369458504733</v>
      </c>
      <c r="K51" s="17">
        <f>IF(OR($A51="",$B51="",$C51=""),"",'OddsRatio_working_3-way'!H50)</f>
        <v>2.3558936985807426</v>
      </c>
      <c r="L51" s="21">
        <f>IF(OR($A51="",$B51="",$C51=""),"",'OddsRatio_working_3-way'!I50)</f>
        <v>3.0338405478711143</v>
      </c>
      <c r="M51" s="22">
        <f>IF(OR($A51="",$B51="",$C51=""),"",'OddsRatio_working_3-way'!J50)</f>
        <v>4.0664057490979877</v>
      </c>
      <c r="N51" s="23">
        <f t="shared" si="16"/>
        <v>42.311612668365491</v>
      </c>
      <c r="O51" s="24">
        <f t="shared" si="17"/>
        <v>32.988714961776481</v>
      </c>
      <c r="P51" s="24">
        <f t="shared" si="18"/>
        <v>24.699672369858025</v>
      </c>
      <c r="Q51" t="s">
        <v>96</v>
      </c>
      <c r="R51" t="s">
        <v>99</v>
      </c>
      <c r="S51" s="48" t="s">
        <v>203</v>
      </c>
      <c r="T51" s="35">
        <v>100</v>
      </c>
      <c r="U51" s="35">
        <f t="shared" si="19"/>
        <v>69.040247678018574</v>
      </c>
      <c r="V51" s="35">
        <f t="shared" si="20"/>
        <v>70.501474926253692</v>
      </c>
      <c r="W51" s="35">
        <f t="shared" si="21"/>
        <v>57.627118644067799</v>
      </c>
      <c r="X51" s="35">
        <f t="shared" si="22"/>
        <v>71.871406429678515</v>
      </c>
      <c r="Y51" s="35">
        <f t="shared" si="23"/>
        <v>73.332633677913634</v>
      </c>
      <c r="Z51" s="35">
        <f t="shared" si="24"/>
        <v>60.458277395727734</v>
      </c>
      <c r="AA51" s="35">
        <f t="shared" si="25"/>
        <v>-2.8311587516599417</v>
      </c>
      <c r="AB51" s="35">
        <f t="shared" si="26"/>
        <v>-2.8311587516599417</v>
      </c>
      <c r="AC51" s="35">
        <f t="shared" si="27"/>
        <v>-2.8311587516599346</v>
      </c>
      <c r="AF51">
        <v>2.5299999999999998</v>
      </c>
      <c r="AG51">
        <v>1.57</v>
      </c>
      <c r="AJ51" t="s">
        <v>111</v>
      </c>
    </row>
    <row r="52" spans="1:36" ht="15" x14ac:dyDescent="0.25">
      <c r="A52">
        <v>3.23</v>
      </c>
      <c r="B52">
        <v>3.39</v>
      </c>
      <c r="C52">
        <v>2.36</v>
      </c>
      <c r="D52" s="20">
        <f t="shared" si="3"/>
        <v>2.8311587516599346E-2</v>
      </c>
      <c r="E52" s="17">
        <f>IF(OR($A52="",$B52="",$C52=""),"",A52*'MPTO_working_3-way'!$I51)</f>
        <v>3.321446427678616</v>
      </c>
      <c r="F52" s="21">
        <f>IF(OR($A52="",$B52="",$C52=""),"",B52*'MPTO_working_3-way'!$I51)</f>
        <v>3.485976281681272</v>
      </c>
      <c r="G52" s="22">
        <f>IF(OR($A52="",$B52="",$C52=""),"",C52*'MPTO_working_3-way'!$I51)</f>
        <v>2.4268153465391742</v>
      </c>
      <c r="H52" s="17">
        <f>IF(OR($A52="",$B52="",$C52=""),"",'MPTO_working_3-way'!E51)</f>
        <v>3.3315528695131396</v>
      </c>
      <c r="I52" s="21">
        <f>IF(OR($A52="",$B52="",$C52=""),"",'MPTO_working_3-way'!F51)</f>
        <v>3.50203751293322</v>
      </c>
      <c r="J52" s="22">
        <f>IF(OR($A52="",$B52="",$C52=""),"",'MPTO_working_3-way'!G51)</f>
        <v>2.4137587081830669</v>
      </c>
      <c r="K52" s="17">
        <f>IF(OR($A52="",$B52="",$C52=""),"",'OddsRatio_working_3-way'!H51)</f>
        <v>3.3275187969752467</v>
      </c>
      <c r="L52" s="21">
        <f>IF(OR($A52="",$B52="",$C52=""),"",'OddsRatio_working_3-way'!I51)</f>
        <v>3.4945156613322155</v>
      </c>
      <c r="M52" s="22">
        <f>IF(OR($A52="",$B52="",$C52=""),"",'OddsRatio_working_3-way'!J51)</f>
        <v>2.4194733470342311</v>
      </c>
      <c r="N52" s="23">
        <f t="shared" si="16"/>
        <v>30.107365022259518</v>
      </c>
      <c r="O52" s="24">
        <f t="shared" si="17"/>
        <v>28.686368443037829</v>
      </c>
      <c r="P52" s="24">
        <f t="shared" si="18"/>
        <v>41.206266534702657</v>
      </c>
      <c r="Q52" t="s">
        <v>101</v>
      </c>
      <c r="R52" t="s">
        <v>95</v>
      </c>
      <c r="S52" s="48" t="s">
        <v>203</v>
      </c>
      <c r="T52" s="35">
        <v>100</v>
      </c>
      <c r="U52" s="35">
        <f t="shared" si="19"/>
        <v>60</v>
      </c>
      <c r="V52" s="35">
        <f t="shared" si="20"/>
        <v>67.21311475409837</v>
      </c>
      <c r="W52" s="35">
        <f t="shared" si="21"/>
        <v>69.969969969969966</v>
      </c>
      <c r="X52" s="35">
        <f t="shared" si="22"/>
        <v>62.81691527593167</v>
      </c>
      <c r="Y52" s="35">
        <f t="shared" si="23"/>
        <v>70.030030030030034</v>
      </c>
      <c r="Z52" s="35">
        <f t="shared" si="24"/>
        <v>72.786885245901644</v>
      </c>
      <c r="AA52" s="35">
        <f t="shared" si="25"/>
        <v>-2.8169152759316702</v>
      </c>
      <c r="AB52" s="35">
        <f t="shared" si="26"/>
        <v>-2.8169152759316631</v>
      </c>
      <c r="AC52" s="35">
        <f t="shared" si="27"/>
        <v>-2.8169152759316773</v>
      </c>
      <c r="AF52">
        <v>2.06</v>
      </c>
      <c r="AG52">
        <v>1.84</v>
      </c>
      <c r="AJ52" t="s">
        <v>111</v>
      </c>
    </row>
    <row r="53" spans="1:36" s="35" customFormat="1" ht="15" x14ac:dyDescent="0.25">
      <c r="A53">
        <v>2.5</v>
      </c>
      <c r="B53">
        <v>3.05</v>
      </c>
      <c r="C53">
        <v>3.33</v>
      </c>
      <c r="D53" s="20">
        <f t="shared" si="3"/>
        <v>2.8169152759316862E-2</v>
      </c>
      <c r="E53" s="17">
        <f>IF(OR($A53="",$B53="",$C53=""),"",A53*'MPTO_working_3-way'!$I52)</f>
        <v>2.5704228818982919</v>
      </c>
      <c r="F53" s="21">
        <f>IF(OR($A53="",$B53="",$C53=""),"",B53*'MPTO_working_3-way'!$I52)</f>
        <v>3.1359159159159162</v>
      </c>
      <c r="G53" s="22">
        <f>IF(OR($A53="",$B53="",$C53=""),"",C53*'MPTO_working_3-way'!$I52)</f>
        <v>3.4238032786885251</v>
      </c>
      <c r="H53" s="17">
        <f>IF(OR($A53="",$B53="",$C53=""),"",'MPTO_working_3-way'!E52)</f>
        <v>2.5600964568086915</v>
      </c>
      <c r="I53" s="21">
        <f>IF(OR($A53="",$B53="",$C53=""),"",'MPTO_working_3-way'!F52)</f>
        <v>3.1399231236925362</v>
      </c>
      <c r="J53" s="22">
        <f>IF(OR($A53="",$B53="",$C53=""),"",'MPTO_working_3-way'!G52)</f>
        <v>3.4374823723191827</v>
      </c>
      <c r="K53" s="17">
        <f>IF(OR($A53="",$B53="",$C53=""),"",'OddsRatio_working_3-way'!H52)</f>
        <v>2.5648019990439406</v>
      </c>
      <c r="L53" s="21">
        <f>IF(OR($A53="",$B53="",$C53=""),"",'OddsRatio_working_3-way'!I52)</f>
        <v>3.1385627320267195</v>
      </c>
      <c r="M53" s="22">
        <f>IF(OR($A53="",$B53="",$C53=""),"",'OddsRatio_working_3-way'!J52)</f>
        <v>3.4306591051815882</v>
      </c>
      <c r="N53" s="23">
        <f t="shared" si="16"/>
        <v>38.904104341830575</v>
      </c>
      <c r="O53" s="24">
        <f t="shared" si="17"/>
        <v>31.888610116254569</v>
      </c>
      <c r="P53" s="24">
        <f t="shared" si="18"/>
        <v>29.207285541914846</v>
      </c>
      <c r="Q53" t="s">
        <v>98</v>
      </c>
      <c r="R53" t="s">
        <v>109</v>
      </c>
      <c r="S53" s="48" t="s">
        <v>203</v>
      </c>
      <c r="T53" s="35">
        <v>100</v>
      </c>
      <c r="U53" s="35">
        <f t="shared" si="19"/>
        <v>63.369963369963365</v>
      </c>
      <c r="V53" s="35">
        <f t="shared" si="20"/>
        <v>66.996699669967001</v>
      </c>
      <c r="W53" s="35">
        <f t="shared" si="21"/>
        <v>66.996699669967001</v>
      </c>
      <c r="X53" s="35">
        <f t="shared" si="22"/>
        <v>66.006600660065999</v>
      </c>
      <c r="Y53" s="35">
        <f t="shared" si="23"/>
        <v>69.633336960069641</v>
      </c>
      <c r="Z53" s="35">
        <f t="shared" si="24"/>
        <v>69.633336960069641</v>
      </c>
      <c r="AA53" s="35">
        <f t="shared" si="25"/>
        <v>-2.6366372901026338</v>
      </c>
      <c r="AB53" s="35">
        <f t="shared" si="26"/>
        <v>-2.6366372901026409</v>
      </c>
      <c r="AC53" s="35">
        <f t="shared" si="27"/>
        <v>-2.6366372901026409</v>
      </c>
      <c r="AD53" s="36"/>
      <c r="AE53" s="36"/>
      <c r="AF53">
        <v>2.27</v>
      </c>
      <c r="AG53">
        <v>1.69</v>
      </c>
      <c r="AH53" s="36"/>
      <c r="AI53" s="36"/>
      <c r="AJ53" t="s">
        <v>111</v>
      </c>
    </row>
    <row r="54" spans="1:36" ht="15" x14ac:dyDescent="0.25">
      <c r="A54">
        <v>2.73</v>
      </c>
      <c r="B54">
        <v>3.03</v>
      </c>
      <c r="C54">
        <v>3.03</v>
      </c>
      <c r="D54" s="20">
        <f t="shared" si="3"/>
        <v>2.6366372901026391E-2</v>
      </c>
      <c r="E54" s="17">
        <f>IF(OR($A54="",$B54="",$C54=""),"",A54*'MPTO_working_3-way'!$I53)</f>
        <v>2.8019801980198022</v>
      </c>
      <c r="F54" s="21">
        <f>IF(OR($A54="",$B54="",$C54=""),"",B54*'MPTO_working_3-way'!$I53)</f>
        <v>3.1098901098901099</v>
      </c>
      <c r="G54" s="22">
        <f>IF(OR($A54="",$B54="",$C54=""),"",C54*'MPTO_working_3-way'!$I53)</f>
        <v>3.1098901098901099</v>
      </c>
      <c r="H54" s="17">
        <f>IF(OR($A54="",$B54="",$C54=""),"",'MPTO_working_3-way'!E53)</f>
        <v>2.797112230751023</v>
      </c>
      <c r="I54" s="21">
        <f>IF(OR($A54="",$B54="",$C54=""),"",'MPTO_working_3-way'!F53)</f>
        <v>3.112896549128815</v>
      </c>
      <c r="J54" s="22">
        <f>IF(OR($A54="",$B54="",$C54=""),"",'MPTO_working_3-way'!G53)</f>
        <v>3.112896549128815</v>
      </c>
      <c r="K54" s="17">
        <f>IF(OR($A54="",$B54="",$C54=""),"",'OddsRatio_working_3-way'!H53)</f>
        <v>2.7994261978531245</v>
      </c>
      <c r="L54" s="21">
        <f>IF(OR($A54="",$B54="",$C54=""),"",'OddsRatio_working_3-way'!I53)</f>
        <v>3.1114654229143595</v>
      </c>
      <c r="M54" s="22">
        <f>IF(OR($A54="",$B54="",$C54=""),"",'OddsRatio_working_3-way'!J53)</f>
        <v>3.1114654229143595</v>
      </c>
      <c r="N54" s="23">
        <f t="shared" si="16"/>
        <v>35.689045936395758</v>
      </c>
      <c r="O54" s="24">
        <f t="shared" si="17"/>
        <v>32.155477031802121</v>
      </c>
      <c r="P54" s="24">
        <f t="shared" si="18"/>
        <v>32.155477031802121</v>
      </c>
      <c r="Q54" t="s">
        <v>107</v>
      </c>
      <c r="R54" t="s">
        <v>94</v>
      </c>
      <c r="S54" s="48" t="s">
        <v>203</v>
      </c>
      <c r="T54" s="35">
        <v>100</v>
      </c>
      <c r="U54" s="35">
        <f t="shared" si="19"/>
        <v>41.520467836257311</v>
      </c>
      <c r="V54" s="35">
        <f t="shared" si="20"/>
        <v>72.375690607734811</v>
      </c>
      <c r="W54" s="35">
        <f t="shared" si="21"/>
        <v>82.993197278911566</v>
      </c>
      <c r="X54" s="35">
        <f t="shared" si="22"/>
        <v>44.63111211335363</v>
      </c>
      <c r="Y54" s="35">
        <f t="shared" si="23"/>
        <v>75.486334884831123</v>
      </c>
      <c r="Z54" s="35">
        <f t="shared" si="24"/>
        <v>86.103841556007879</v>
      </c>
      <c r="AA54" s="35">
        <f t="shared" si="25"/>
        <v>-3.1106442770963199</v>
      </c>
      <c r="AB54" s="35">
        <f t="shared" si="26"/>
        <v>-3.1106442770963127</v>
      </c>
      <c r="AC54" s="35">
        <f t="shared" si="27"/>
        <v>-3.1106442770963127</v>
      </c>
      <c r="AF54">
        <v>2.23</v>
      </c>
      <c r="AG54">
        <v>1.71</v>
      </c>
      <c r="AJ54" t="s">
        <v>111</v>
      </c>
    </row>
    <row r="55" spans="1:36" ht="15" x14ac:dyDescent="0.25">
      <c r="A55">
        <v>1.71</v>
      </c>
      <c r="B55">
        <v>3.62</v>
      </c>
      <c r="C55">
        <v>5.88</v>
      </c>
      <c r="D55" s="20">
        <f t="shared" si="3"/>
        <v>3.1106442770963083E-2</v>
      </c>
      <c r="E55" s="17">
        <f>IF(OR($A55="",$B55="",$C55=""),"",A55*'MPTO_working_3-way'!$I54)</f>
        <v>1.7631920171383468</v>
      </c>
      <c r="F55" s="21">
        <f>IF(OR($A55="",$B55="",$C55=""),"",B55*'MPTO_working_3-way'!$I54)</f>
        <v>3.7326053228308864</v>
      </c>
      <c r="G55" s="22">
        <f>IF(OR($A55="",$B55="",$C55=""),"",C55*'MPTO_working_3-way'!$I54)</f>
        <v>6.0629058834932632</v>
      </c>
      <c r="H55" s="17">
        <f>IF(OR($A55="",$B55="",$C55=""),"",'MPTO_working_3-way'!E54)</f>
        <v>1.7408667377839269</v>
      </c>
      <c r="I55" s="21">
        <f>IF(OR($A55="",$B55="",$C55=""),"",'MPTO_working_3-way'!F54)</f>
        <v>3.7611761515912545</v>
      </c>
      <c r="J55" s="22">
        <f>IF(OR($A55="",$B55="",$C55=""),"",'MPTO_working_3-way'!G54)</f>
        <v>6.2617716236878929</v>
      </c>
      <c r="K55" s="17">
        <f>IF(OR($A55="",$B55="",$C55=""),"",'OddsRatio_working_3-way'!H54)</f>
        <v>1.7491158421624335</v>
      </c>
      <c r="L55" s="21">
        <f>IF(OR($A55="",$B55="",$C55=""),"",'OddsRatio_working_3-way'!I54)</f>
        <v>3.7643429668529231</v>
      </c>
      <c r="M55" s="22">
        <f>IF(OR($A55="",$B55="",$C55=""),"",'OddsRatio_working_3-way'!J54)</f>
        <v>6.1488525489474304</v>
      </c>
      <c r="N55" s="23">
        <f t="shared" si="16"/>
        <v>56.715320298636321</v>
      </c>
      <c r="O55" s="24">
        <f t="shared" si="17"/>
        <v>26.79093859410721</v>
      </c>
      <c r="P55" s="24">
        <f t="shared" si="18"/>
        <v>16.493741107256479</v>
      </c>
      <c r="Q55" t="s">
        <v>110</v>
      </c>
      <c r="R55" t="s">
        <v>100</v>
      </c>
      <c r="S55" s="48" t="s">
        <v>203</v>
      </c>
      <c r="T55" s="35">
        <v>100</v>
      </c>
      <c r="U55" s="35">
        <f t="shared" si="19"/>
        <v>48.186528497409334</v>
      </c>
      <c r="V55" s="35">
        <f t="shared" si="20"/>
        <v>69.78851963746223</v>
      </c>
      <c r="W55" s="35">
        <f t="shared" si="21"/>
        <v>78.991596638655466</v>
      </c>
      <c r="X55" s="35">
        <f t="shared" si="22"/>
        <v>51.219883723882297</v>
      </c>
      <c r="Y55" s="35">
        <f t="shared" si="23"/>
        <v>72.821874863935221</v>
      </c>
      <c r="Z55" s="35">
        <f t="shared" si="24"/>
        <v>82.024951865128443</v>
      </c>
      <c r="AA55" s="35">
        <f t="shared" si="25"/>
        <v>-3.0333552264729633</v>
      </c>
      <c r="AB55" s="35">
        <f t="shared" si="26"/>
        <v>-3.0333552264729917</v>
      </c>
      <c r="AC55" s="35">
        <f t="shared" si="27"/>
        <v>-3.0333552264729775</v>
      </c>
      <c r="AF55">
        <v>2.1</v>
      </c>
      <c r="AG55">
        <v>1.8</v>
      </c>
      <c r="AJ55" t="s">
        <v>111</v>
      </c>
    </row>
    <row r="56" spans="1:36" ht="15" x14ac:dyDescent="0.25">
      <c r="A56">
        <v>1.93</v>
      </c>
      <c r="B56">
        <v>3.31</v>
      </c>
      <c r="C56">
        <v>4.76</v>
      </c>
      <c r="D56" s="20">
        <f t="shared" si="3"/>
        <v>3.0333552264729668E-2</v>
      </c>
      <c r="E56" s="17">
        <f>IF(OR($A56="",$B56="",$C56=""),"",A56*'MPTO_working_3-way'!$I55)</f>
        <v>1.9885437558709282</v>
      </c>
      <c r="F56" s="21">
        <f>IF(OR($A56="",$B56="",$C56=""),"",B56*'MPTO_working_3-way'!$I55)</f>
        <v>3.4104040579962551</v>
      </c>
      <c r="G56" s="22">
        <f>IF(OR($A56="",$B56="",$C56=""),"",C56*'MPTO_working_3-way'!$I55)</f>
        <v>4.9043877087801127</v>
      </c>
      <c r="H56" s="17">
        <f>IF(OR($A56="",$B56="",$C56=""),"",'MPTO_working_3-way'!E55)</f>
        <v>1.9684127586655114</v>
      </c>
      <c r="I56" s="21">
        <f>IF(OR($A56="",$B56="",$C56=""),"",'MPTO_working_3-way'!F55)</f>
        <v>3.424615083830592</v>
      </c>
      <c r="J56" s="22">
        <f>IF(OR($A56="",$B56="",$C56=""),"",'MPTO_working_3-way'!G55)</f>
        <v>5.0006788540259919</v>
      </c>
      <c r="K56" s="17">
        <f>IF(OR($A56="",$B56="",$C56=""),"",'OddsRatio_working_3-way'!H55)</f>
        <v>1.9764603312298386</v>
      </c>
      <c r="L56" s="21">
        <f>IF(OR($A56="",$B56="",$C56=""),"",'OddsRatio_working_3-way'!I55)</f>
        <v>3.4254014678934714</v>
      </c>
      <c r="M56" s="22">
        <f>IF(OR($A56="",$B56="",$C56=""),"",'OddsRatio_working_3-way'!J55)</f>
        <v>4.947839618735693</v>
      </c>
      <c r="N56" s="23">
        <f t="shared" si="16"/>
        <v>50.288056123865729</v>
      </c>
      <c r="O56" s="24">
        <f t="shared" si="17"/>
        <v>29.322038767087875</v>
      </c>
      <c r="P56" s="24">
        <f t="shared" si="18"/>
        <v>20.389905109046403</v>
      </c>
      <c r="Q56" t="s">
        <v>102</v>
      </c>
      <c r="R56" t="s">
        <v>92</v>
      </c>
      <c r="S56" s="48" t="s">
        <v>203</v>
      </c>
      <c r="T56" s="35">
        <v>100</v>
      </c>
      <c r="U56" s="35">
        <f t="shared" si="19"/>
        <v>47.643979057591622</v>
      </c>
      <c r="V56" s="35">
        <f t="shared" si="20"/>
        <v>70.588235294117652</v>
      </c>
      <c r="W56" s="35">
        <f t="shared" si="21"/>
        <v>78.81355932203391</v>
      </c>
      <c r="X56" s="35">
        <f t="shared" si="22"/>
        <v>50.598205383848459</v>
      </c>
      <c r="Y56" s="35">
        <f t="shared" si="23"/>
        <v>73.542461620374482</v>
      </c>
      <c r="Z56" s="35">
        <f t="shared" si="24"/>
        <v>81.767785648290726</v>
      </c>
      <c r="AA56" s="35">
        <f t="shared" si="25"/>
        <v>-2.9542263262568369</v>
      </c>
      <c r="AB56" s="35">
        <f t="shared" si="26"/>
        <v>-2.9542263262568298</v>
      </c>
      <c r="AC56" s="35">
        <f t="shared" si="27"/>
        <v>-2.9542263262568156</v>
      </c>
      <c r="AF56">
        <v>2.08</v>
      </c>
      <c r="AG56">
        <v>1.81</v>
      </c>
      <c r="AJ56" t="s">
        <v>111</v>
      </c>
    </row>
    <row r="57" spans="1:36" ht="15" x14ac:dyDescent="0.25">
      <c r="A57">
        <v>1.91</v>
      </c>
      <c r="B57">
        <v>3.4</v>
      </c>
      <c r="C57">
        <v>4.72</v>
      </c>
      <c r="D57" s="20">
        <f t="shared" si="3"/>
        <v>2.9542263262568369E-2</v>
      </c>
      <c r="E57" s="17">
        <f>IF(OR($A57="",$B57="",$C57=""),"",A57*'MPTO_working_3-way'!$I56)</f>
        <v>1.9664257228315054</v>
      </c>
      <c r="F57" s="21">
        <f>IF(OR($A57="",$B57="",$C57=""),"",B57*'MPTO_working_3-way'!$I56)</f>
        <v>3.5004436950927325</v>
      </c>
      <c r="G57" s="22">
        <f>IF(OR($A57="",$B57="",$C57=""),"",C57*'MPTO_working_3-way'!$I56)</f>
        <v>4.8594394825993223</v>
      </c>
      <c r="H57" s="17">
        <f>IF(OR($A57="",$B57="",$C57=""),"",'MPTO_working_3-way'!E56)</f>
        <v>1.9466130154907608</v>
      </c>
      <c r="I57" s="21">
        <f>IF(OR($A57="",$B57="",$C57=""),"",'MPTO_working_3-way'!F56)</f>
        <v>3.5177795936355207</v>
      </c>
      <c r="J57" s="22">
        <f>IF(OR($A57="",$B57="",$C57=""),"",'MPTO_working_3-way'!G56)</f>
        <v>4.9500788093330925</v>
      </c>
      <c r="K57" s="17">
        <f>IF(OR($A57="",$B57="",$C57=""),"",'OddsRatio_working_3-way'!H56)</f>
        <v>1.9544159156979781</v>
      </c>
      <c r="L57" s="21">
        <f>IF(OR($A57="",$B57="",$C57=""),"",'OddsRatio_working_3-way'!I56)</f>
        <v>3.5171408765660952</v>
      </c>
      <c r="M57" s="22">
        <f>IF(OR($A57="",$B57="",$C57=""),"",'OddsRatio_working_3-way'!J56)</f>
        <v>4.9015683586774479</v>
      </c>
      <c r="N57" s="23">
        <f t="shared" si="16"/>
        <v>50.853687906404879</v>
      </c>
      <c r="O57" s="24">
        <f t="shared" si="17"/>
        <v>28.567807029774507</v>
      </c>
      <c r="P57" s="24">
        <f t="shared" si="18"/>
        <v>20.578505063820618</v>
      </c>
      <c r="Q57" t="s">
        <v>103</v>
      </c>
      <c r="R57" t="s">
        <v>93</v>
      </c>
      <c r="S57" s="48" t="s">
        <v>203</v>
      </c>
      <c r="T57" s="35">
        <v>100</v>
      </c>
      <c r="U57" s="35">
        <f t="shared" si="19"/>
        <v>57.264957264957268</v>
      </c>
      <c r="V57" s="35">
        <f t="shared" si="20"/>
        <v>67.21311475409837</v>
      </c>
      <c r="W57" s="35">
        <f t="shared" si="21"/>
        <v>71.098265895953759</v>
      </c>
      <c r="X57" s="35">
        <f t="shared" si="22"/>
        <v>61.688619349947892</v>
      </c>
      <c r="Y57" s="35">
        <f t="shared" si="23"/>
        <v>71.636776839088981</v>
      </c>
      <c r="Z57" s="35">
        <f t="shared" si="24"/>
        <v>75.521927980944383</v>
      </c>
      <c r="AA57" s="35">
        <f t="shared" si="25"/>
        <v>-4.4236620849906245</v>
      </c>
      <c r="AB57" s="35">
        <f t="shared" si="26"/>
        <v>-4.4236620849906103</v>
      </c>
      <c r="AC57" s="35">
        <f t="shared" si="27"/>
        <v>-4.4236620849906245</v>
      </c>
      <c r="AF57">
        <v>2.09</v>
      </c>
      <c r="AG57">
        <v>1.8</v>
      </c>
      <c r="AJ57" t="s">
        <v>111</v>
      </c>
    </row>
    <row r="58" spans="1:36" ht="15" x14ac:dyDescent="0.25">
      <c r="A58">
        <v>2.34</v>
      </c>
      <c r="B58">
        <v>3.05</v>
      </c>
      <c r="C58">
        <v>3.46</v>
      </c>
      <c r="D58" s="20">
        <f t="shared" si="3"/>
        <v>4.4236620849906316E-2</v>
      </c>
      <c r="E58" s="17">
        <f>IF(OR($A58="",$B58="",$C58=""),"",A58*'MPTO_working_3-way'!$I57)</f>
        <v>2.4435136927887808</v>
      </c>
      <c r="F58" s="21">
        <f>IF(OR($A58="",$B58="",$C58=""),"",B58*'MPTO_working_3-way'!$I57)</f>
        <v>3.184921693592214</v>
      </c>
      <c r="G58" s="22">
        <f>IF(OR($A58="",$B58="",$C58=""),"",C58*'MPTO_working_3-way'!$I57)</f>
        <v>3.613058708140676</v>
      </c>
      <c r="H58" s="17">
        <f>IF(OR($A58="",$B58="",$C58=""),"",'MPTO_working_3-way'!E57)</f>
        <v>2.4236261647509605</v>
      </c>
      <c r="I58" s="21">
        <f>IF(OR($A58="",$B58="",$C58=""),"",'MPTO_working_3-way'!F57)</f>
        <v>3.193629988938139</v>
      </c>
      <c r="J58" s="22">
        <f>IF(OR($A58="",$B58="",$C58=""),"",'MPTO_working_3-way'!G57)</f>
        <v>3.6460182827377059</v>
      </c>
      <c r="K58" s="17">
        <f>IF(OR($A58="",$B58="",$C58=""),"",'OddsRatio_working_3-way'!H57)</f>
        <v>2.4323411021359651</v>
      </c>
      <c r="L58" s="21">
        <f>IF(OR($A58="",$B58="",$C58=""),"",'OddsRatio_working_3-way'!I57)</f>
        <v>3.1912681040139756</v>
      </c>
      <c r="M58" s="22">
        <f>IF(OR($A58="",$B58="",$C58=""),"",'OddsRatio_working_3-way'!J57)</f>
        <v>3.6295217248167724</v>
      </c>
      <c r="N58" s="23">
        <f t="shared" si="16"/>
        <v>40.924673471287178</v>
      </c>
      <c r="O58" s="24">
        <f t="shared" si="17"/>
        <v>31.397946204200661</v>
      </c>
      <c r="P58" s="24">
        <f t="shared" si="18"/>
        <v>27.677380324512139</v>
      </c>
      <c r="Q58" t="s">
        <v>79</v>
      </c>
      <c r="R58" t="s">
        <v>77</v>
      </c>
      <c r="S58" s="48" t="s">
        <v>203</v>
      </c>
      <c r="T58" s="35">
        <v>100</v>
      </c>
      <c r="U58" s="35">
        <f t="shared" si="19"/>
        <v>55.357142857142868</v>
      </c>
      <c r="V58" s="35">
        <f t="shared" si="20"/>
        <v>69.230769230769241</v>
      </c>
      <c r="W58" s="35">
        <f t="shared" si="21"/>
        <v>70.845481049562679</v>
      </c>
      <c r="X58" s="35">
        <f t="shared" si="22"/>
        <v>59.923749719668088</v>
      </c>
      <c r="Y58" s="35">
        <f t="shared" si="23"/>
        <v>73.79737609329446</v>
      </c>
      <c r="Z58" s="35">
        <f t="shared" si="24"/>
        <v>75.412087912087912</v>
      </c>
      <c r="AA58" s="35">
        <f t="shared" si="25"/>
        <v>-4.5666068625252194</v>
      </c>
      <c r="AB58" s="35">
        <f t="shared" si="26"/>
        <v>-4.5666068625252194</v>
      </c>
      <c r="AC58" s="35">
        <f t="shared" si="27"/>
        <v>-4.5666068625252336</v>
      </c>
      <c r="AF58">
        <v>2.57</v>
      </c>
      <c r="AG58">
        <v>1.52</v>
      </c>
      <c r="AJ58" t="s">
        <v>90</v>
      </c>
    </row>
    <row r="59" spans="1:36" ht="15" x14ac:dyDescent="0.25">
      <c r="A59">
        <v>2.2400000000000002</v>
      </c>
      <c r="B59">
        <v>3.25</v>
      </c>
      <c r="C59">
        <v>3.43</v>
      </c>
      <c r="D59" s="20">
        <f t="shared" si="3"/>
        <v>4.5666068625252354E-2</v>
      </c>
      <c r="E59" s="17">
        <f>IF(OR($A59="",$B59="",$C59=""),"",A59*'MPTO_working_3-way'!$I58)</f>
        <v>2.3422919937205653</v>
      </c>
      <c r="F59" s="21">
        <f>IF(OR($A59="",$B59="",$C59=""),"",B59*'MPTO_working_3-way'!$I58)</f>
        <v>3.39841472303207</v>
      </c>
      <c r="G59" s="22">
        <f>IF(OR($A59="",$B59="",$C59=""),"",C59*'MPTO_working_3-way'!$I58)</f>
        <v>3.5866346153846158</v>
      </c>
      <c r="H59" s="17">
        <f>IF(OR($A59="",$B59="",$C59=""),"",'MPTO_working_3-way'!E58)</f>
        <v>2.3190742426212458</v>
      </c>
      <c r="I59" s="21">
        <f>IF(OR($A59="",$B59="",$C59=""),"",'MPTO_working_3-way'!F58)</f>
        <v>3.4191507715901466</v>
      </c>
      <c r="J59" s="22">
        <f>IF(OR($A59="",$B59="",$C59=""),"",'MPTO_working_3-way'!G58)</f>
        <v>3.6189509992898454</v>
      </c>
      <c r="K59" s="17">
        <f>IF(OR($A59="",$B59="",$C59=""),"",'OddsRatio_working_3-way'!H58)</f>
        <v>2.3288646588663786</v>
      </c>
      <c r="L59" s="21">
        <f>IF(OR($A59="",$B59="",$C59=""),"",'OddsRatio_working_3-way'!I58)</f>
        <v>3.4112463568139932</v>
      </c>
      <c r="M59" s="22">
        <f>IF(OR($A59="",$B59="",$C59=""),"",'OddsRatio_working_3-way'!J58)</f>
        <v>3.6041460653591133</v>
      </c>
      <c r="N59" s="23">
        <f t="shared" si="16"/>
        <v>42.693225382697513</v>
      </c>
      <c r="O59" s="24">
        <f t="shared" si="17"/>
        <v>29.425484571459208</v>
      </c>
      <c r="P59" s="24">
        <f t="shared" si="18"/>
        <v>27.881290045843272</v>
      </c>
      <c r="Q59" t="s">
        <v>72</v>
      </c>
      <c r="R59" t="s">
        <v>81</v>
      </c>
      <c r="S59" s="48" t="s">
        <v>203</v>
      </c>
      <c r="T59" s="35">
        <v>100</v>
      </c>
      <c r="U59" s="35">
        <f t="shared" si="19"/>
        <v>56.709956709956707</v>
      </c>
      <c r="V59" s="35">
        <f t="shared" si="20"/>
        <v>68.652037617554868</v>
      </c>
      <c r="W59" s="35">
        <f t="shared" si="21"/>
        <v>70.326409495548958</v>
      </c>
      <c r="X59" s="35">
        <f t="shared" si="22"/>
        <v>61.021552886896181</v>
      </c>
      <c r="Y59" s="35">
        <f t="shared" si="23"/>
        <v>72.963633794494328</v>
      </c>
      <c r="Z59" s="35">
        <f t="shared" si="24"/>
        <v>74.638005672488433</v>
      </c>
      <c r="AA59" s="35">
        <f t="shared" si="25"/>
        <v>-4.3115961769394744</v>
      </c>
      <c r="AB59" s="35">
        <f t="shared" si="26"/>
        <v>-4.3115961769394602</v>
      </c>
      <c r="AC59" s="35">
        <f t="shared" si="27"/>
        <v>-4.3115961769394744</v>
      </c>
      <c r="AF59">
        <v>2.1</v>
      </c>
      <c r="AG59">
        <v>1.75</v>
      </c>
      <c r="AJ59" t="s">
        <v>90</v>
      </c>
    </row>
    <row r="60" spans="1:36" s="35" customFormat="1" ht="15" x14ac:dyDescent="0.25">
      <c r="A60">
        <v>2.31</v>
      </c>
      <c r="B60">
        <v>3.19</v>
      </c>
      <c r="C60">
        <v>3.37</v>
      </c>
      <c r="D60" s="20">
        <f t="shared" si="3"/>
        <v>4.3115961769394806E-2</v>
      </c>
      <c r="E60" s="17">
        <f>IF(OR($A60="",$B60="",$C60=""),"",A60*'MPTO_working_3-way'!$I59)</f>
        <v>2.4095978716873021</v>
      </c>
      <c r="F60" s="21">
        <f>IF(OR($A60="",$B60="",$C60=""),"",B60*'MPTO_working_3-way'!$I59)</f>
        <v>3.3275399180443692</v>
      </c>
      <c r="G60" s="22">
        <f>IF(OR($A60="",$B60="",$C60=""),"",C60*'MPTO_working_3-way'!$I59)</f>
        <v>3.5153007911628604</v>
      </c>
      <c r="H60" s="17">
        <f>IF(OR($A60="",$B60="",$C60=""),"",'MPTO_working_3-way'!E59)</f>
        <v>2.3893238569754844</v>
      </c>
      <c r="I60" s="21">
        <f>IF(OR($A60="",$B60="",$C60=""),"",'MPTO_working_3-way'!F59)</f>
        <v>3.3432780636234352</v>
      </c>
      <c r="J60" s="22">
        <f>IF(OR($A60="",$B60="",$C60=""),"",'MPTO_working_3-way'!G59)</f>
        <v>3.5415289879588761</v>
      </c>
      <c r="K60" s="17">
        <f>IF(OR($A60="",$B60="",$C60=""),"",'OddsRatio_working_3-way'!H59)</f>
        <v>2.3980513634866982</v>
      </c>
      <c r="L60" s="21">
        <f>IF(OR($A60="",$B60="",$C60=""),"",'OddsRatio_working_3-way'!I59)</f>
        <v>3.3372003710197471</v>
      </c>
      <c r="M60" s="22">
        <f>IF(OR($A60="",$B60="",$C60=""),"",'OddsRatio_working_3-way'!J59)</f>
        <v>3.5292990316515072</v>
      </c>
      <c r="N60" s="23">
        <f t="shared" si="16"/>
        <v>41.500700666694975</v>
      </c>
      <c r="O60" s="24">
        <f t="shared" si="17"/>
        <v>30.05223151726188</v>
      </c>
      <c r="P60" s="24">
        <f t="shared" si="18"/>
        <v>28.447067816043141</v>
      </c>
      <c r="Q60" t="s">
        <v>73</v>
      </c>
      <c r="R60" t="s">
        <v>89</v>
      </c>
      <c r="S60" s="48" t="s">
        <v>203</v>
      </c>
      <c r="T60" s="35">
        <v>100</v>
      </c>
      <c r="U60" s="35">
        <f t="shared" si="19"/>
        <v>42.528735632183903</v>
      </c>
      <c r="V60" s="35">
        <f t="shared" si="20"/>
        <v>69.969969969969966</v>
      </c>
      <c r="W60" s="35">
        <f t="shared" si="21"/>
        <v>82.847341337907366</v>
      </c>
      <c r="X60" s="35">
        <f t="shared" si="22"/>
        <v>47.182688692122653</v>
      </c>
      <c r="Y60" s="35">
        <f t="shared" si="23"/>
        <v>74.62392302990871</v>
      </c>
      <c r="Z60" s="35">
        <f t="shared" si="24"/>
        <v>87.501294397846124</v>
      </c>
      <c r="AA60" s="35">
        <f t="shared" si="25"/>
        <v>-4.6539530599387504</v>
      </c>
      <c r="AB60" s="35">
        <f t="shared" si="26"/>
        <v>-4.6539530599387433</v>
      </c>
      <c r="AC60" s="35">
        <f t="shared" si="27"/>
        <v>-4.6539530599387575</v>
      </c>
      <c r="AD60" s="36"/>
      <c r="AE60" s="36"/>
      <c r="AF60">
        <v>2.4500000000000002</v>
      </c>
      <c r="AG60">
        <v>1.56</v>
      </c>
      <c r="AH60" s="36"/>
      <c r="AI60" s="36"/>
      <c r="AJ60" t="s">
        <v>90</v>
      </c>
    </row>
    <row r="61" spans="1:36" ht="15" x14ac:dyDescent="0.25">
      <c r="A61">
        <v>1.74</v>
      </c>
      <c r="B61">
        <v>3.33</v>
      </c>
      <c r="C61">
        <v>5.83</v>
      </c>
      <c r="D61" s="20">
        <f t="shared" si="3"/>
        <v>4.6539530599387424E-2</v>
      </c>
      <c r="E61" s="17">
        <f>IF(OR($A61="",$B61="",$C61=""),"",A61*'MPTO_working_3-way'!$I60)</f>
        <v>1.8209787832429341</v>
      </c>
      <c r="F61" s="21">
        <f>IF(OR($A61="",$B61="",$C61=""),"",B61*'MPTO_working_3-way'!$I60)</f>
        <v>3.48497663689596</v>
      </c>
      <c r="G61" s="22">
        <f>IF(OR($A61="",$B61="",$C61=""),"",C61*'MPTO_working_3-way'!$I60)</f>
        <v>6.1013254633944287</v>
      </c>
      <c r="H61" s="17">
        <f>IF(OR($A61="",$B61="",$C61=""),"",'MPTO_working_3-way'!E60)</f>
        <v>1.7882706607385483</v>
      </c>
      <c r="I61" s="21">
        <f>IF(OR($A61="",$B61="",$C61=""),"",'MPTO_working_3-way'!F60)</f>
        <v>3.5113947145588607</v>
      </c>
      <c r="J61" s="22">
        <f>IF(OR($A61="",$B61="",$C61=""),"",'MPTO_working_3-way'!G60)</f>
        <v>6.4097054322049303</v>
      </c>
      <c r="K61" s="17">
        <f>IF(OR($A61="",$B61="",$C61=""),"",'OddsRatio_working_3-way'!H60)</f>
        <v>1.800633971964972</v>
      </c>
      <c r="L61" s="21">
        <f>IF(OR($A61="",$B61="",$C61=""),"",'OddsRatio_working_3-way'!I60)</f>
        <v>3.5209150738897086</v>
      </c>
      <c r="M61" s="22">
        <f>IF(OR($A61="",$B61="",$C61=""),"",'OddsRatio_working_3-way'!J60)</f>
        <v>6.2257595737713709</v>
      </c>
      <c r="N61" s="23">
        <f t="shared" si="16"/>
        <v>54.91552176237473</v>
      </c>
      <c r="O61" s="24">
        <f t="shared" si="17"/>
        <v>28.694596956916524</v>
      </c>
      <c r="P61" s="24">
        <f t="shared" si="18"/>
        <v>16.38988128070875</v>
      </c>
      <c r="Q61" t="s">
        <v>82</v>
      </c>
      <c r="R61" t="s">
        <v>114</v>
      </c>
      <c r="S61" s="48" t="s">
        <v>203</v>
      </c>
      <c r="T61" s="35">
        <v>100</v>
      </c>
      <c r="U61" s="35">
        <f t="shared" si="19"/>
        <v>45.355191256830594</v>
      </c>
      <c r="V61" s="35">
        <f t="shared" si="20"/>
        <v>69.418960244648318</v>
      </c>
      <c r="W61" s="35">
        <f t="shared" si="21"/>
        <v>80.430528375733857</v>
      </c>
      <c r="X61" s="35">
        <f t="shared" si="22"/>
        <v>50.150511379617825</v>
      </c>
      <c r="Y61" s="35">
        <f t="shared" si="23"/>
        <v>74.214280367435535</v>
      </c>
      <c r="Z61" s="35">
        <f t="shared" si="24"/>
        <v>85.225848498521074</v>
      </c>
      <c r="AA61" s="35">
        <f t="shared" si="25"/>
        <v>-4.7953201227872313</v>
      </c>
      <c r="AB61" s="35">
        <f t="shared" si="26"/>
        <v>-4.7953201227872171</v>
      </c>
      <c r="AC61" s="35">
        <f t="shared" si="27"/>
        <v>-4.7953201227872171</v>
      </c>
      <c r="AF61">
        <v>2.68</v>
      </c>
      <c r="AG61">
        <v>1.48</v>
      </c>
      <c r="AJ61" t="s">
        <v>90</v>
      </c>
    </row>
    <row r="62" spans="1:36" ht="15" x14ac:dyDescent="0.25">
      <c r="A62">
        <v>1.83</v>
      </c>
      <c r="B62">
        <v>3.27</v>
      </c>
      <c r="C62">
        <v>5.1100000000000003</v>
      </c>
      <c r="D62" s="20">
        <f t="shared" si="3"/>
        <v>4.7953201227872277E-2</v>
      </c>
      <c r="E62" s="17">
        <f>IF(OR($A62="",$B62="",$C62=""),"",A62*'MPTO_working_3-way'!$I61)</f>
        <v>1.9177543582470062</v>
      </c>
      <c r="F62" s="21">
        <f>IF(OR($A62="",$B62="",$C62=""),"",B62*'MPTO_working_3-way'!$I61)</f>
        <v>3.4268069680151423</v>
      </c>
      <c r="G62" s="22">
        <f>IF(OR($A62="",$B62="",$C62=""),"",C62*'MPTO_working_3-way'!$I61)</f>
        <v>5.3550408582744273</v>
      </c>
      <c r="H62" s="17">
        <f>IF(OR($A62="",$B62="",$C62=""),"",'MPTO_working_3-way'!E61)</f>
        <v>1.8851431765540752</v>
      </c>
      <c r="I62" s="21">
        <f>IF(OR($A62="",$B62="",$C62=""),"",'MPTO_working_3-way'!F61)</f>
        <v>3.4503461037084615</v>
      </c>
      <c r="J62" s="22">
        <f>IF(OR($A62="",$B62="",$C62=""),"",'MPTO_working_3-way'!G61)</f>
        <v>5.5645108371364209</v>
      </c>
      <c r="K62" s="17">
        <f>IF(OR($A62="",$B62="",$C62=""),"",'OddsRatio_working_3-way'!H61)</f>
        <v>1.8977341154153027</v>
      </c>
      <c r="L62" s="21">
        <f>IF(OR($A62="",$B62="",$C62=""),"",'OddsRatio_working_3-way'!I61)</f>
        <v>3.4552487252924537</v>
      </c>
      <c r="M62" s="22">
        <f>IF(OR($A62="",$B62="",$C62=""),"",'OddsRatio_working_3-way'!J61)</f>
        <v>5.4454062823577019</v>
      </c>
      <c r="N62" s="23">
        <f t="shared" si="16"/>
        <v>52.144321596749577</v>
      </c>
      <c r="O62" s="24">
        <f t="shared" si="17"/>
        <v>29.181684563318573</v>
      </c>
      <c r="P62" s="24">
        <f t="shared" si="18"/>
        <v>18.673993839931846</v>
      </c>
      <c r="Q62" t="s">
        <v>70</v>
      </c>
      <c r="R62" t="s">
        <v>85</v>
      </c>
      <c r="S62" s="48" t="s">
        <v>203</v>
      </c>
      <c r="T62" s="35">
        <v>100</v>
      </c>
      <c r="U62" s="35">
        <f t="shared" si="19"/>
        <v>45.945945945945937</v>
      </c>
      <c r="V62" s="35">
        <f t="shared" si="20"/>
        <v>67.948717948717942</v>
      </c>
      <c r="W62" s="35">
        <f t="shared" si="21"/>
        <v>81.343283582089541</v>
      </c>
      <c r="X62" s="35">
        <f t="shared" si="22"/>
        <v>50.707998469192496</v>
      </c>
      <c r="Y62" s="35">
        <f t="shared" si="23"/>
        <v>72.710770471964494</v>
      </c>
      <c r="Z62" s="35">
        <f t="shared" si="24"/>
        <v>86.105336105336093</v>
      </c>
      <c r="AA62" s="35">
        <f t="shared" si="25"/>
        <v>-4.7620525232465596</v>
      </c>
      <c r="AB62" s="35">
        <f t="shared" si="26"/>
        <v>-4.7620525232465525</v>
      </c>
      <c r="AC62" s="35">
        <f t="shared" si="27"/>
        <v>-4.7620525232465525</v>
      </c>
      <c r="AF62">
        <v>2.63</v>
      </c>
      <c r="AG62">
        <v>1.5</v>
      </c>
      <c r="AJ62" t="s">
        <v>90</v>
      </c>
    </row>
    <row r="63" spans="1:36" s="35" customFormat="1" ht="15" x14ac:dyDescent="0.25">
      <c r="A63">
        <v>1.85</v>
      </c>
      <c r="B63">
        <v>3.12</v>
      </c>
      <c r="C63">
        <v>5.36</v>
      </c>
      <c r="D63" s="20">
        <f t="shared" si="3"/>
        <v>4.7620525232465294E-2</v>
      </c>
      <c r="E63" s="17">
        <f>IF(OR($A63="",$B63="",$C63=""),"",A63*'MPTO_working_3-way'!$I62)</f>
        <v>1.9380979716800608</v>
      </c>
      <c r="F63" s="21">
        <f>IF(OR($A63="",$B63="",$C63=""),"",B63*'MPTO_working_3-way'!$I62)</f>
        <v>3.2685760387252918</v>
      </c>
      <c r="G63" s="22">
        <f>IF(OR($A63="",$B63="",$C63=""),"",C63*'MPTO_working_3-way'!$I62)</f>
        <v>5.6152460152460142</v>
      </c>
      <c r="H63" s="17">
        <f>IF(OR($A63="",$B63="",$C63=""),"",'MPTO_working_3-way'!E62)</f>
        <v>1.9059707181158658</v>
      </c>
      <c r="I63" s="21">
        <f>IF(OR($A63="",$B63="",$C63=""),"",'MPTO_working_3-way'!F62)</f>
        <v>3.2825704374791322</v>
      </c>
      <c r="J63" s="22">
        <f>IF(OR($A63="",$B63="",$C63=""),"",'MPTO_working_3-way'!G62)</f>
        <v>5.858448549239017</v>
      </c>
      <c r="K63" s="17">
        <f>IF(OR($A63="",$B63="",$C63=""),"",'OddsRatio_working_3-way'!H62)</f>
        <v>1.918808275191074</v>
      </c>
      <c r="L63" s="21">
        <f>IF(OR($A63="",$B63="",$C63=""),"",'OddsRatio_working_3-way'!I62)</f>
        <v>3.2916159334177357</v>
      </c>
      <c r="M63" s="22">
        <f>IF(OR($A63="",$B63="",$C63=""),"",'OddsRatio_working_3-way'!J62)</f>
        <v>5.7129459762742121</v>
      </c>
      <c r="N63" s="23">
        <f t="shared" si="16"/>
        <v>51.596978822135561</v>
      </c>
      <c r="O63" s="24">
        <f t="shared" si="17"/>
        <v>30.594362442612439</v>
      </c>
      <c r="P63" s="24">
        <f t="shared" si="18"/>
        <v>17.808658735252013</v>
      </c>
      <c r="Q63" t="s">
        <v>87</v>
      </c>
      <c r="R63" t="s">
        <v>71</v>
      </c>
      <c r="S63" s="48" t="s">
        <v>203</v>
      </c>
      <c r="T63" s="35">
        <v>100</v>
      </c>
      <c r="U63" s="35">
        <f t="shared" si="19"/>
        <v>53.271028037383175</v>
      </c>
      <c r="V63" s="35">
        <f t="shared" si="20"/>
        <v>66.21621621621621</v>
      </c>
      <c r="W63" s="35">
        <f t="shared" si="21"/>
        <v>76.019184652278184</v>
      </c>
      <c r="X63" s="35">
        <f t="shared" si="22"/>
        <v>57.764599131505598</v>
      </c>
      <c r="Y63" s="35">
        <f t="shared" si="23"/>
        <v>70.709787310338641</v>
      </c>
      <c r="Z63" s="35">
        <f t="shared" si="24"/>
        <v>80.5127557464006</v>
      </c>
      <c r="AA63" s="35">
        <f t="shared" si="25"/>
        <v>-4.4935710941224229</v>
      </c>
      <c r="AB63" s="35">
        <f t="shared" si="26"/>
        <v>-4.4935710941224301</v>
      </c>
      <c r="AC63" s="35">
        <f t="shared" si="27"/>
        <v>-4.4935710941224158</v>
      </c>
      <c r="AD63" s="36"/>
      <c r="AE63" s="36"/>
      <c r="AF63">
        <v>2.46</v>
      </c>
      <c r="AG63">
        <v>1.56</v>
      </c>
      <c r="AH63" s="36"/>
      <c r="AI63" s="36"/>
      <c r="AJ63" t="s">
        <v>90</v>
      </c>
    </row>
    <row r="64" spans="1:36" ht="15" x14ac:dyDescent="0.25">
      <c r="A64">
        <v>2.14</v>
      </c>
      <c r="B64">
        <v>2.96</v>
      </c>
      <c r="C64">
        <v>4.17</v>
      </c>
      <c r="D64" s="20">
        <f t="shared" si="3"/>
        <v>4.4935710941224283E-2</v>
      </c>
      <c r="E64" s="17">
        <f>IF(OR($A64="",$B64="",$C64=""),"",A64*'MPTO_working_3-way'!$I63)</f>
        <v>2.2361624214142202</v>
      </c>
      <c r="F64" s="21">
        <f>IF(OR($A64="",$B64="",$C64=""),"",B64*'MPTO_working_3-way'!$I63)</f>
        <v>3.0930097043860236</v>
      </c>
      <c r="G64" s="22">
        <f>IF(OR($A64="",$B64="",$C64=""),"",C64*'MPTO_working_3-way'!$I63)</f>
        <v>4.3573819146249049</v>
      </c>
      <c r="H64" s="17">
        <f>IF(OR($A64="",$B64="",$C64=""),"",'MPTO_working_3-way'!E63)</f>
        <v>2.2108674559982289</v>
      </c>
      <c r="I64" s="21">
        <f>IF(OR($A64="",$B64="",$C64=""),"",'MPTO_working_3-way'!F63)</f>
        <v>3.0973247497854941</v>
      </c>
      <c r="J64" s="22">
        <f>IF(OR($A64="",$B64="",$C64=""),"",'MPTO_working_3-way'!G63)</f>
        <v>4.4478132545079081</v>
      </c>
      <c r="K64" s="17">
        <f>IF(OR($A64="",$B64="",$C64=""),"",'OddsRatio_working_3-way'!H63)</f>
        <v>2.2218069547405803</v>
      </c>
      <c r="L64" s="21">
        <f>IF(OR($A64="",$B64="",$C64=""),"",'OddsRatio_working_3-way'!I63)</f>
        <v>3.1006505537645066</v>
      </c>
      <c r="M64" s="22">
        <f>IF(OR($A64="",$B64="",$C64=""),"",'OddsRatio_working_3-way'!J63)</f>
        <v>4.3974807425681037</v>
      </c>
      <c r="N64" s="23">
        <f t="shared" si="16"/>
        <v>44.719470751483613</v>
      </c>
      <c r="O64" s="24">
        <f t="shared" si="17"/>
        <v>32.330968718978028</v>
      </c>
      <c r="P64" s="24">
        <f t="shared" si="18"/>
        <v>22.94956052953836</v>
      </c>
      <c r="Q64" t="s">
        <v>84</v>
      </c>
      <c r="R64" t="s">
        <v>88</v>
      </c>
      <c r="S64" s="48" t="s">
        <v>203</v>
      </c>
      <c r="T64" s="35">
        <v>100</v>
      </c>
      <c r="U64" s="35">
        <f t="shared" si="19"/>
        <v>68.253968253968253</v>
      </c>
      <c r="V64" s="35">
        <f t="shared" si="20"/>
        <v>69.969969969969966</v>
      </c>
      <c r="W64" s="35">
        <f t="shared" si="21"/>
        <v>58.50622406639004</v>
      </c>
      <c r="X64" s="35">
        <f t="shared" si="22"/>
        <v>71.523805963639987</v>
      </c>
      <c r="Y64" s="35">
        <f t="shared" si="23"/>
        <v>73.2398076796417</v>
      </c>
      <c r="Z64" s="35">
        <f t="shared" si="24"/>
        <v>61.776061776061773</v>
      </c>
      <c r="AA64" s="35">
        <f t="shared" si="25"/>
        <v>-3.2698377096717337</v>
      </c>
      <c r="AB64" s="35">
        <f t="shared" si="26"/>
        <v>-3.2698377096717337</v>
      </c>
      <c r="AC64" s="35">
        <f t="shared" si="27"/>
        <v>-3.2698377096717337</v>
      </c>
      <c r="AF64">
        <v>2.5299999999999998</v>
      </c>
      <c r="AG64">
        <v>1.53</v>
      </c>
      <c r="AJ64" t="s">
        <v>90</v>
      </c>
    </row>
    <row r="65" spans="1:36" ht="15" x14ac:dyDescent="0.25">
      <c r="A65">
        <v>3.15</v>
      </c>
      <c r="B65">
        <v>3.33</v>
      </c>
      <c r="C65">
        <v>2.41</v>
      </c>
      <c r="D65" s="20">
        <f t="shared" si="3"/>
        <v>3.2698377096717302E-2</v>
      </c>
      <c r="E65" s="17">
        <f>IF(OR($A65="",$B65="",$C65=""),"",A65*'MPTO_working_3-way'!$I64)</f>
        <v>3.2529998878546595</v>
      </c>
      <c r="F65" s="21">
        <f>IF(OR($A65="",$B65="",$C65=""),"",B65*'MPTO_working_3-way'!$I64)</f>
        <v>3.4388855957320685</v>
      </c>
      <c r="G65" s="22">
        <f>IF(OR($A65="",$B65="",$C65=""),"",C65*'MPTO_working_3-way'!$I64)</f>
        <v>2.4888030888030888</v>
      </c>
      <c r="H65" s="17">
        <f>IF(OR($A65="",$B65="",$C65=""),"",'MPTO_working_3-way'!E64)</f>
        <v>3.261995041139957</v>
      </c>
      <c r="I65" s="21">
        <f>IF(OR($A65="",$B65="",$C65=""),"",'MPTO_working_3-way'!F64)</f>
        <v>3.4554149725975996</v>
      </c>
      <c r="J65" s="22">
        <f>IF(OR($A65="",$B65="",$C65=""),"",'MPTO_working_3-way'!G64)</f>
        <v>2.4750128867682628</v>
      </c>
      <c r="K65" s="17">
        <f>IF(OR($A65="",$B65="",$C65=""),"",'OddsRatio_working_3-way'!H64)</f>
        <v>3.2584515675688079</v>
      </c>
      <c r="L65" s="21">
        <f>IF(OR($A65="",$B65="",$C65=""),"",'OddsRatio_working_3-way'!I64)</f>
        <v>3.4475312336908481</v>
      </c>
      <c r="M65" s="22">
        <f>IF(OR($A65="",$B65="",$C65=""),"",'OddsRatio_working_3-way'!J64)</f>
        <v>2.4811240512893118</v>
      </c>
      <c r="N65" s="23">
        <f t="shared" si="16"/>
        <v>30.740855655531423</v>
      </c>
      <c r="O65" s="24">
        <f t="shared" si="17"/>
        <v>29.079187782259456</v>
      </c>
      <c r="P65" s="24">
        <f t="shared" si="18"/>
        <v>40.179956562209121</v>
      </c>
      <c r="Q65" t="s">
        <v>199</v>
      </c>
      <c r="R65" t="s">
        <v>200</v>
      </c>
      <c r="S65" s="48" t="s">
        <v>204</v>
      </c>
      <c r="T65" s="35">
        <v>100</v>
      </c>
      <c r="U65" s="35">
        <f t="shared" si="19"/>
        <v>68.051118210862612</v>
      </c>
      <c r="V65" s="35">
        <f t="shared" si="20"/>
        <v>67.21311475409837</v>
      </c>
      <c r="W65" s="35">
        <f t="shared" si="21"/>
        <v>61.389961389961393</v>
      </c>
      <c r="X65" s="35">
        <f t="shared" si="22"/>
        <v>71.396923855940258</v>
      </c>
      <c r="Y65" s="35">
        <f t="shared" si="23"/>
        <v>70.558920399175989</v>
      </c>
      <c r="Z65" s="35">
        <f t="shared" si="24"/>
        <v>64.735767035039032</v>
      </c>
      <c r="AA65" s="35">
        <f t="shared" si="25"/>
        <v>-3.3458056450776468</v>
      </c>
      <c r="AB65" s="35">
        <f t="shared" si="26"/>
        <v>-3.3458056450776184</v>
      </c>
      <c r="AC65" s="35">
        <f t="shared" si="27"/>
        <v>-3.3458056450776397</v>
      </c>
      <c r="AF65">
        <v>2.12</v>
      </c>
      <c r="AG65">
        <v>1.78</v>
      </c>
      <c r="AJ65" t="s">
        <v>206</v>
      </c>
    </row>
    <row r="66" spans="1:36" ht="15" x14ac:dyDescent="0.25">
      <c r="A66">
        <v>3.13</v>
      </c>
      <c r="B66">
        <v>3.05</v>
      </c>
      <c r="C66">
        <v>2.59</v>
      </c>
      <c r="D66" s="20">
        <f t="shared" si="3"/>
        <v>3.3458056450776485E-2</v>
      </c>
      <c r="E66" s="17">
        <f>IF(OR($A66="",$B66="",$C66=""),"",A66*'MPTO_working_3-way'!$I65)</f>
        <v>3.2347237166909304</v>
      </c>
      <c r="F66" s="21">
        <f>IF(OR($A66="",$B66="",$C66=""),"",B66*'MPTO_working_3-way'!$I65)</f>
        <v>3.1520470721748679</v>
      </c>
      <c r="G66" s="22">
        <f>IF(OR($A66="",$B66="",$C66=""),"",C66*'MPTO_working_3-way'!$I65)</f>
        <v>2.6766563662075109</v>
      </c>
      <c r="H66" s="17">
        <f>IF(OR($A66="",$B66="",$C66=""),"",'MPTO_working_3-way'!E65)</f>
        <v>3.2432138010911968</v>
      </c>
      <c r="I66" s="21">
        <f>IF(OR($A66="",$B66="",$C66=""),"",'MPTO_working_3-way'!F65)</f>
        <v>3.1574011821050969</v>
      </c>
      <c r="J66" s="22">
        <f>IF(OR($A66="",$B66="",$C66=""),"",'MPTO_working_3-way'!G65)</f>
        <v>2.6670386252669016</v>
      </c>
      <c r="K66" s="17">
        <f>IF(OR($A66="",$B66="",$C66=""),"",'OddsRatio_working_3-way'!H65)</f>
        <v>3.2391490193832695</v>
      </c>
      <c r="L66" s="21">
        <f>IF(OR($A66="",$B66="",$C66=""),"",'OddsRatio_working_3-way'!I65)</f>
        <v>3.1550495256975117</v>
      </c>
      <c r="M66" s="22">
        <f>IF(OR($A66="",$B66="",$C66=""),"",'OddsRatio_working_3-way'!J65)</f>
        <v>2.6714774370044125</v>
      </c>
      <c r="N66" s="23">
        <f t="shared" si="16"/>
        <v>30.914541320486677</v>
      </c>
      <c r="O66" s="24">
        <f t="shared" si="17"/>
        <v>31.725414535450263</v>
      </c>
      <c r="P66" s="24">
        <f t="shared" si="18"/>
        <v>37.360044144063046</v>
      </c>
      <c r="Q66" t="s">
        <v>97</v>
      </c>
      <c r="R66" t="s">
        <v>91</v>
      </c>
      <c r="S66" s="48" t="s">
        <v>204</v>
      </c>
      <c r="T66" s="35">
        <v>100</v>
      </c>
      <c r="U66" s="35">
        <f t="shared" si="19"/>
        <v>57.805907172995774</v>
      </c>
      <c r="V66" s="35">
        <f t="shared" si="20"/>
        <v>67.532467532467535</v>
      </c>
      <c r="W66" s="35">
        <f t="shared" si="21"/>
        <v>70.238095238095241</v>
      </c>
      <c r="X66" s="35">
        <f t="shared" si="22"/>
        <v>62.229437229437238</v>
      </c>
      <c r="Y66" s="35">
        <f t="shared" si="23"/>
        <v>71.955997588908986</v>
      </c>
      <c r="Z66" s="35">
        <f t="shared" si="24"/>
        <v>74.661625294536677</v>
      </c>
      <c r="AA66" s="35">
        <f t="shared" si="25"/>
        <v>-4.4235300564414644</v>
      </c>
      <c r="AB66" s="35">
        <f t="shared" si="26"/>
        <v>-4.4235300564414501</v>
      </c>
      <c r="AC66" s="35">
        <f t="shared" si="27"/>
        <v>-4.4235300564414359</v>
      </c>
      <c r="AF66">
        <v>2.16</v>
      </c>
      <c r="AG66">
        <v>1.74</v>
      </c>
      <c r="AJ66" t="s">
        <v>111</v>
      </c>
    </row>
    <row r="67" spans="1:36" ht="15" x14ac:dyDescent="0.25">
      <c r="A67">
        <v>2.37</v>
      </c>
      <c r="B67">
        <v>3.08</v>
      </c>
      <c r="C67">
        <v>3.36</v>
      </c>
      <c r="D67" s="20">
        <f t="shared" si="3"/>
        <v>4.4235300564414493E-2</v>
      </c>
      <c r="E67" s="17">
        <f>IF(OR($A67="",$B67="",$C67=""),"",A67*'MPTO_working_3-way'!$I66)</f>
        <v>2.4748376623376624</v>
      </c>
      <c r="F67" s="21">
        <f>IF(OR($A67="",$B67="",$C67=""),"",B67*'MPTO_working_3-way'!$I66)</f>
        <v>3.2162447257383966</v>
      </c>
      <c r="G67" s="22">
        <f>IF(OR($A67="",$B67="",$C67=""),"",C67*'MPTO_working_3-way'!$I66)</f>
        <v>3.5086306098964326</v>
      </c>
      <c r="H67" s="17">
        <f>IF(OR($A67="",$B67="",$C67=""),"",'MPTO_working_3-way'!E66)</f>
        <v>2.4558208386134508</v>
      </c>
      <c r="I67" s="21">
        <f>IF(OR($A67="",$B67="",$C67=""),"",'MPTO_working_3-way'!F66)</f>
        <v>3.2265326870091791</v>
      </c>
      <c r="J67" s="22">
        <f>IF(OR($A67="",$B67="",$C67=""),"",'MPTO_working_3-way'!G66)</f>
        <v>3.5351435120911763</v>
      </c>
      <c r="K67" s="17">
        <f>IF(OR($A67="",$B67="",$C67=""),"",'OddsRatio_working_3-way'!H66)</f>
        <v>2.4641711398847215</v>
      </c>
      <c r="L67" s="21">
        <f>IF(OR($A67="",$B67="",$C67=""),"",'OddsRatio_working_3-way'!I66)</f>
        <v>3.2229751612848321</v>
      </c>
      <c r="M67" s="22">
        <f>IF(OR($A67="",$B67="",$C67=""),"",'OddsRatio_working_3-way'!J66)</f>
        <v>3.5222218176116362</v>
      </c>
      <c r="N67" s="23">
        <f t="shared" si="16"/>
        <v>40.406690718268287</v>
      </c>
      <c r="O67" s="24">
        <f t="shared" si="17"/>
        <v>31.092161364381766</v>
      </c>
      <c r="P67" s="24">
        <f t="shared" si="18"/>
        <v>28.50114791734995</v>
      </c>
      <c r="Q67" t="s">
        <v>83</v>
      </c>
      <c r="R67" t="s">
        <v>86</v>
      </c>
      <c r="S67" s="48" t="s">
        <v>204</v>
      </c>
      <c r="T67" s="35">
        <v>100</v>
      </c>
      <c r="U67" s="35" t="e">
        <f t="shared" si="19"/>
        <v>#DIV/0!</v>
      </c>
      <c r="V67" s="35" t="e">
        <f t="shared" si="20"/>
        <v>#DIV/0!</v>
      </c>
      <c r="W67" s="35" t="e">
        <f t="shared" si="21"/>
        <v>#DIV/0!</v>
      </c>
      <c r="X67" s="35" t="e">
        <f t="shared" si="22"/>
        <v>#DIV/0!</v>
      </c>
      <c r="Y67" s="35" t="e">
        <f t="shared" si="23"/>
        <v>#DIV/0!</v>
      </c>
      <c r="Z67" s="35" t="e">
        <f t="shared" si="24"/>
        <v>#DIV/0!</v>
      </c>
      <c r="AA67" s="35" t="e">
        <f t="shared" si="25"/>
        <v>#DIV/0!</v>
      </c>
      <c r="AB67" s="35" t="e">
        <f t="shared" si="26"/>
        <v>#DIV/0!</v>
      </c>
      <c r="AC67" s="35" t="e">
        <f t="shared" si="27"/>
        <v>#DIV/0!</v>
      </c>
      <c r="AF67">
        <v>2.5</v>
      </c>
      <c r="AG67">
        <v>1.55</v>
      </c>
      <c r="AJ67" t="s">
        <v>90</v>
      </c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2022-12-10T08:24:20Z</dcterms:modified>
</cp:coreProperties>
</file>