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1DC287B3-4FAB-4BD2-86EF-8DA7A1F0A6C4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F41" i="4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0" i="3"/>
  <c r="D58" i="3"/>
  <c r="D66" i="3"/>
  <c r="D51" i="3"/>
  <c r="D64" i="3"/>
  <c r="D72" i="3"/>
  <c r="D70" i="3"/>
  <c r="D40" i="3"/>
  <c r="D43" i="3"/>
  <c r="D29" i="3"/>
  <c r="D33" i="3"/>
  <c r="D49" i="3"/>
  <c r="D75" i="3"/>
  <c r="D20" i="3"/>
  <c r="D25" i="3"/>
  <c r="D35" i="3"/>
  <c r="D42" i="3"/>
  <c r="D31" i="3"/>
  <c r="D45" i="3"/>
  <c r="D22" i="3"/>
  <c r="D76" i="3"/>
  <c r="D37" i="3"/>
  <c r="D27" i="3"/>
  <c r="D68" i="3"/>
  <c r="D52" i="3"/>
  <c r="D56" i="3"/>
  <c r="D73" i="3"/>
  <c r="D62" i="3"/>
  <c r="D32" i="3"/>
  <c r="D24" i="3"/>
  <c r="D19" i="3"/>
  <c r="D53" i="3"/>
  <c r="D34" i="3"/>
  <c r="D48" i="3"/>
  <c r="D55" i="3"/>
  <c r="D65" i="3"/>
  <c r="D61" i="3"/>
  <c r="D23" i="3"/>
  <c r="D18" i="3"/>
  <c r="D47" i="3"/>
  <c r="D71" i="3"/>
  <c r="D44" i="3"/>
  <c r="D21" i="3"/>
  <c r="D30" i="3"/>
  <c r="D46" i="3"/>
  <c r="D26" i="3"/>
  <c r="D41" i="3"/>
  <c r="D69" i="3"/>
  <c r="D36" i="3"/>
  <c r="D54" i="3"/>
  <c r="D60" i="3"/>
  <c r="D63" i="3"/>
  <c r="D28" i="3"/>
  <c r="D57" i="3"/>
  <c r="D67" i="3"/>
  <c r="D74" i="3"/>
  <c r="D59" i="3"/>
  <c r="D17" i="3"/>
  <c r="D2" i="3"/>
  <c r="D14" i="3"/>
  <c r="D11" i="3"/>
  <c r="D16" i="3"/>
  <c r="D15" i="3"/>
  <c r="D3" i="3"/>
  <c r="D12" i="3"/>
  <c r="D13" i="3"/>
  <c r="D4" i="3"/>
  <c r="D7" i="3"/>
  <c r="D8" i="3"/>
  <c r="D10" i="3"/>
  <c r="D6" i="3"/>
  <c r="D9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<sst xmlns="http://schemas.openxmlformats.org/spreadsheetml/2006/main" count="194" uniqueCount="107">
  <si>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</si>
  <si>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</si>
  <si>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</si>
  <si>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</si>
  <si>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</si>
  <si>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</si>
  <si>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</si>
  <si>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</si>
  <si>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</si>
  <si>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</si>
  <si>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</si>
  <si>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</si>
  <si>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</si>
  <si>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</si>
  <si>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</si>
  <si>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</si>
  <si>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</si>
  <si>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</si>
  <si>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</si>
  <si>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</si>
  <si>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</si>
  <si>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</si>
  <si>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</si>
  <si>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</si>
  <si>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</si>
  <si>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</si>
  <si>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</si>
  <si>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</si>
  <si>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</si>
  <si>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</si>
  <si>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</si>
  <si>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</si>
  <si>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</si>
  <si>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</si>
  <si>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</si>
  <si>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</si>
  <si>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</si>
  <si>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</si>
  <si>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</si>
  <si>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</si>
  <si>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</si>
  <si>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</si>
  <si>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</si>
  <si>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</si>
  <si>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</si>
  <si>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</si>
  <si>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</si>
  <si>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</si>
  <si>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</si>
  <si>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</si>
  <si>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</si>
  <si>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</si>
  <si>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</si>
  <si>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</si>
  <si>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</si>
  <si>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</si>
  <si>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</si>
  <si>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</si>
  <si>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</si>
  <si>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</si>
  <si>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</si>
  <si>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</si>
  <si>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</si>
  <si>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</si>
  <si>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</si>
  <si>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</si>
  <si>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</si>
  <si>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</si>
  <si>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</si>
  <si>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</si>
  <si>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</si>
  <si>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FC Botosani</t>
  </si>
  <si>
    <t>FCSB</t>
  </si>
  <si>
    <t>Chindia Targoviste</t>
  </si>
  <si>
    <t>Univ. Craiova</t>
  </si>
  <si>
    <t>FC Hermannstadt</t>
  </si>
  <si>
    <t>CFR Cluj</t>
  </si>
  <si>
    <t>Liga 1</t>
  </si>
  <si>
    <t>UTA Arad</t>
  </si>
  <si>
    <t>Sepsi Sf. Gheorghe</t>
  </si>
  <si>
    <t>U. Cluj</t>
  </si>
  <si>
    <t>FC Voluntari</t>
  </si>
  <si>
    <t>U Craiova 1948</t>
  </si>
  <si>
    <t>Farul Constanta</t>
  </si>
  <si>
    <t>FC Arges</t>
  </si>
  <si>
    <t>Mioveni</t>
  </si>
  <si>
    <t>Cangzhou</t>
  </si>
  <si>
    <t>Wuhan FC</t>
  </si>
  <si>
    <t>Shanghai Shenhua</t>
  </si>
  <si>
    <t>Dalian Pro</t>
  </si>
  <si>
    <t>Wuhan Three Towns</t>
  </si>
  <si>
    <t>Shandong Taishan</t>
  </si>
  <si>
    <t>Chengdu Rongcheng</t>
  </si>
  <si>
    <t>Shanghai Port</t>
  </si>
  <si>
    <t>Shenzhen</t>
  </si>
  <si>
    <t>Changchun Yatai</t>
  </si>
  <si>
    <t>Guangzhou FC</t>
  </si>
  <si>
    <t>Guangzhou City</t>
  </si>
  <si>
    <t>Zhejiang Professional</t>
  </si>
  <si>
    <t>Meizhou Hakka</t>
  </si>
  <si>
    <t>Tianjin Jinmen Tiger</t>
  </si>
  <si>
    <t>Henan Songshan Longmen</t>
  </si>
  <si>
    <t>09/12/2022</t>
  </si>
  <si>
    <t>10/12/2022</t>
  </si>
  <si>
    <t>11/12/2022</t>
  </si>
  <si>
    <t>12/12/2022</t>
  </si>
  <si>
    <t>Super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</si>
</sst>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1.0561616369247935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37.612073342788079</v>
      </c>
      <c r="I2" s="6">
        <f>IF('Log_working_3-way'!$D2="","",'True_Odds_Calculator_3-way'!O3/'True_Odds_Calculator_3-way'!B3-1)</f>
        <v>4.4471566346144975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5.0697194728029249E-2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1.0405439829205614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12.144274786003214</v>
      </c>
      <c r="I3" s="6">
        <f>IF('Log_working_3-way'!$D3="","",'True_Odds_Calculator_3-way'!O4/'True_Odds_Calculator_3-way'!B4-1)</f>
        <v>8.1845760229623057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4.360425722654826E-2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1.0431918102917488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19.695520901083938</v>
      </c>
      <c r="I4" s="6">
        <f>IF('Log_working_3-way'!$D4="","",'True_Odds_Calculator_3-way'!O5/'True_Odds_Calculator_3-way'!B5-1)</f>
        <v>6.5909577754620523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4.5313882601405009E-2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1.058572013290356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4.9120173882893914E-2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1.0417281940727783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12.075166664710151</v>
      </c>
      <c r="I7" s="6">
        <f>IF('Log_working_3-way'!$D7="","",'True_Odds_Calculator_3-way'!O7/'True_Odds_Calculator_3-way'!B7-1)</f>
        <v>7.245498701188323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4.4716154311323031E-2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1.0569531630233897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1.6588827657296918</v>
      </c>
      <c r="I8" s="6">
        <f>IF('Log_working_3-way'!$D8="","",'True_Odds_Calculator_3-way'!O8/'True_Odds_Calculator_3-way'!B8-1)</f>
        <v>5.0732432517349197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5.146722783747304E-2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1.0428212631019387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8.6459490295619705</v>
      </c>
      <c r="I9" s="6">
        <f>IF('Log_working_3-way'!$D9="","",'True_Odds_Calculator_3-way'!O9/'True_Odds_Calculator_3-way'!B9-1)</f>
        <v>7.2270933435873026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4.5489417538874255E-2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1.0526084565094078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33.29631161191535</v>
      </c>
      <c r="I10" s="6">
        <f>IF('Log_working_3-way'!$D10="","",'True_Odds_Calculator_3-way'!O10/'True_Odds_Calculator_3-way'!B10-1)</f>
        <v>4.3710037653281999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4.9901982166764558E-2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1.0534264581490553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8.7221556384693351</v>
      </c>
      <c r="I11" s="6">
        <f>IF('Log_working_3-way'!$D11="","",'True_Odds_Calculator_3-way'!O11/'True_Odds_Calculator_3-way'!B11-1)</f>
        <v>7.1432737059710867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5.6330923154531698E-2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1.0409341089968449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6.9076567381601803</v>
      </c>
      <c r="I12" s="6">
        <f>IF('Log_working_3-way'!$D12="","",'True_Odds_Calculator_3-way'!O12/'True_Odds_Calculator_3-way'!B12-1)</f>
        <v>9.5890653803154784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4.3633568802470268E-2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1.0529511901656314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18.096594374253645</v>
      </c>
      <c r="I13" s="6">
        <f>IF('Log_working_3-way'!$D13="","",'True_Odds_Calculator_3-way'!O13/'True_Odds_Calculator_3-way'!B13-1)</f>
        <v>9.035407246704068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5.57674526121128E-2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1.065430027829982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1.8548728061906123</v>
      </c>
      <c r="I14" s="6">
        <f>IF('Log_working_3-way'!$D14="","",'True_Odds_Calculator_3-way'!O14/'True_Odds_Calculator_3-way'!B14-1)</f>
        <v>6.070816388565623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6.0332087342295448E-2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1.0521270737722774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8.4446078596035665</v>
      </c>
      <c r="I15" s="6">
        <f>IF('Log_working_3-way'!$D15="","",'True_Odds_Calculator_3-way'!O15/'True_Odds_Calculator_3-way'!B15-1)</f>
        <v>7.7129716320855657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5.518967267933883E-2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1.0866677341586048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18.759740566984931</v>
      </c>
      <c r="I16" s="6">
        <f>IF('Log_working_3-way'!$D16="","",'True_Odds_Calculator_3-way'!O16/'True_Odds_Calculator_3-way'!B16-1)</f>
        <v>9.0552463934170593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9.0046211281319177E-2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1.0882651739963805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4.5110552383609388</v>
      </c>
      <c r="I17" s="6">
        <f>IF('Log_working_3-way'!$D17="","",'True_Odds_Calculator_3-way'!O17/'True_Odds_Calculator_3-way'!B17-1)</f>
        <v>7.5272187239600257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8.7610496598324428E-2</v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1.57</v>
      </c>
      <c r="B2" s="4">
        <f>IF('True_Odds_Calculator_3-way'!B3="","",'True_Odds_Calculator_3-way'!B3)</f>
        <v>4.18</v>
      </c>
      <c r="C2" s="4">
        <f>IF('True_Odds_Calculator_3-way'!C3="","",'True_Odds_Calculator_3-way'!C3)</f>
        <v>5.73</v>
      </c>
      <c r="D2" s="9">
        <f>(K2/(AR2+K2-(AR2*K2)))</f>
        <v>0.61542656835841691</v>
      </c>
      <c r="E2" s="9">
        <f>(L2/(AR2+L2-(AR2*L2)))</f>
        <v>0.22290460255632674</v>
      </c>
      <c r="F2" s="9">
        <f>(M2/(AR2+M2-(AR2*M2)))</f>
        <v>0.16166882908525632</v>
      </c>
      <c r="G2" s="9">
        <f>AR2</f>
        <v>1.0962968868078096</v>
      </c>
      <c r="H2" s="9">
        <f>IF(A2="","",1/D2)</f>
        <v>1.6248892254804512</v>
      </c>
      <c r="I2" s="9">
        <f>IF(B2="","",1/E2)</f>
        <v>4.4862241000488341</v>
      </c>
      <c r="J2" s="9">
        <f>IF(C2="","",1/F2)</f>
        <v>6.18548427460094</v>
      </c>
      <c r="K2" s="11">
        <f>1/A2</f>
        <v>0.63694267515923564</v>
      </c>
      <c r="L2" s="11">
        <f>1/B2</f>
        <v>0.23923444976076558</v>
      </c>
      <c r="M2" s="11">
        <f>1/C2</f>
        <v>0.17452006980802792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-0.22799879947977453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0.22550973577119998</v>
      </c>
      <c r="Q2" s="11">
        <f>2*'OddsRatio_working_3-way'!K2*'OddsRatio_working_3-way'!L2*'OddsRatio_working_3-way'!M2</f>
        <v>5.3186258436603767E-2</v>
      </c>
      <c r="R2" s="11">
        <f>O2/N2</f>
        <v>0</v>
      </c>
      <c r="S2" s="11">
        <f>P2/N2</f>
        <v>-0.98908299642693798</v>
      </c>
      <c r="T2" s="11">
        <f>Q2/N2</f>
        <v>-0.23327429161012689</v>
      </c>
      <c r="U2" s="11">
        <f>'OddsRatio_working_3-way'!S2-'OddsRatio_working_3-way'!R2^2/3</f>
        <v>-0.98908299642693798</v>
      </c>
      <c r="V2" s="11">
        <f>'OddsRatio_working_3-way'!S2*'OddsRatio_working_3-way'!R2/3-2*'OddsRatio_working_3-way'!R2^3/27-'OddsRatio_working_3-way'!T2</f>
        <v>0.23327429161012689</v>
      </c>
      <c r="W2" s="11">
        <f>'OddsRatio_working_3-way'!V2^2+4*'OddsRatio_working_3-way'!U2^3/27</f>
        <v>-8.8932027997173341E-2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0.1893072391136825</v>
      </c>
      <c r="Y2" s="11">
        <f>IF('OddsRatio_working_3-way'!W2&gt;=0,IF('OddsRatio_working_3-way'!V2+SQRT('OddsRatio_working_3-way'!W2)&gt;0,0,PI()),ACOS('OddsRatio_working_3-way'!V2/(2*'OddsRatio_working_3-way'!X2)))</f>
        <v>0.90698135824438542</v>
      </c>
      <c r="Z2" s="11">
        <f>'OddsRatio_working_3-way'!X2^(1/3)*COS('OddsRatio_working_3-way'!Y2/3)</f>
        <v>0.54814844340390478</v>
      </c>
      <c r="AA2" s="11">
        <f>'OddsRatio_working_3-way'!X2^(1/3)*COS(('OddsRatio_working_3-way'!Y2+2*PI())/3)</f>
        <v>-0.42213067074130256</v>
      </c>
      <c r="AB2" s="11">
        <f>'OddsRatio_working_3-way'!X2^(1/3)*COS(('OddsRatio_working_3-way'!Y2+4*PI())/3)</f>
        <v>-0.12601777266260236</v>
      </c>
      <c r="AC2" s="11">
        <f>'OddsRatio_working_3-way'!X2^(1/3)*SIN('OddsRatio_working_3-way'!Y2/3)</f>
        <v>0.1709608614162578</v>
      </c>
      <c r="AD2" s="11">
        <f>'OddsRatio_working_3-way'!X2^(1/3)*SIN(('OddsRatio_working_3-way'!Y2+2*PI())/3)</f>
        <v>0.38923004632454922</v>
      </c>
      <c r="AE2" s="11">
        <f>'OddsRatio_working_3-way'!X2^(1/3)*SIN(('OddsRatio_working_3-way'!Y2+4*PI())/3)</f>
        <v>-0.56019090774080704</v>
      </c>
      <c r="AF2" s="11">
        <f>-'OddsRatio_working_3-way'!U2/(3*'OddsRatio_working_3-way'!X2^(1/3))*COS(('OddsRatio_working_3-way'!Y2)/3)</f>
        <v>0.54814844340390467</v>
      </c>
      <c r="AG2" s="11">
        <f>-'OddsRatio_working_3-way'!U2/(3*'OddsRatio_working_3-way'!X2^(1/3))*COS(('OddsRatio_working_3-way'!Y2+2*PI())/3)</f>
        <v>-0.42213067074130245</v>
      </c>
      <c r="AH2" s="11">
        <f>-'OddsRatio_working_3-way'!U2/(3*'OddsRatio_working_3-way'!X2^(1/3))*COS(('OddsRatio_working_3-way'!Y2+4*PI())/3)</f>
        <v>-0.12601777266260233</v>
      </c>
      <c r="AI2" s="11">
        <f>'OddsRatio_working_3-way'!U2/(3*'OddsRatio_working_3-way'!X2^(1/3))*SIN(('OddsRatio_working_3-way'!Y2)/3)</f>
        <v>-0.17096086141625774</v>
      </c>
      <c r="AJ2" s="11">
        <f>'OddsRatio_working_3-way'!U2/(3*'OddsRatio_working_3-way'!X2^(1/3))*SIN(('OddsRatio_working_3-way'!Y2+2*PI())/3)</f>
        <v>-0.38923004632454916</v>
      </c>
      <c r="AK2" s="11">
        <f>'OddsRatio_working_3-way'!U2/(3*'OddsRatio_working_3-way'!X2^(1/3))*SIN(('OddsRatio_working_3-way'!Y2+4*PI())/3)</f>
        <v>0.56019090774080693</v>
      </c>
      <c r="AL2" s="11">
        <f>'OddsRatio_working_3-way'!Z2+'OddsRatio_working_3-way'!AF2</f>
        <v>1.0962968868078096</v>
      </c>
      <c r="AM2" s="11">
        <f>'OddsRatio_working_3-way'!AA2+'OddsRatio_working_3-way'!AG2</f>
        <v>-0.84426134148260501</v>
      </c>
      <c r="AN2" s="11">
        <f>'OddsRatio_working_3-way'!AB2+'OddsRatio_working_3-way'!AH2</f>
        <v>-0.25203554532520467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1.0962968868078096</v>
      </c>
      <c r="AS2" s="11">
        <f>IF(('OddsRatio_working_3-way'!X2=0),IF(Q2&gt;0,-Q2^(1/3),(-Q2)^(1/3)),'OddsRatio_working_3-way'!AM2-'OddsRatio_working_3-way'!R2/3)</f>
        <v>-0.84426134148260501</v>
      </c>
      <c r="AT2" s="11">
        <f>IF(('OddsRatio_working_3-way'!X2=0),IF(Q2&gt;0,-Q2^(1/3),(-Q2)^(1/3)),'OddsRatio_working_3-way'!AN2-'OddsRatio_working_3-way'!R2/3)</f>
        <v>-0.25203554532520467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2.75</v>
      </c>
      <c r="D3" s="9">
        <f t="shared" ref="D3" si="0">(K3/(AR3+K3-(AR3*K3)))</f>
        <v>0.35535985633726525</v>
      </c>
      <c r="E3" s="9">
        <f t="shared" ref="E3" si="1">(L3/(AR3+L3-(AR3*L3)))</f>
        <v>0.29589254330190023</v>
      </c>
      <c r="F3" s="9">
        <f t="shared" ref="F3" si="2">(M3/(AR3+M3-(AR3*M3)))</f>
        <v>0.34874760036083446</v>
      </c>
      <c r="G3" s="9">
        <f t="shared" ref="G3" si="3">AR3</f>
        <v>1.0670875669974369</v>
      </c>
      <c r="H3" s="9">
        <f t="shared" ref="H3" si="4">IF(A3="","",1/D3)</f>
        <v>2.8140488638956427</v>
      </c>
      <c r="I3" s="9">
        <f t="shared" ref="I3" si="5">IF(B3="","",1/E3)</f>
        <v>3.3796052744042839</v>
      </c>
      <c r="J3" s="9">
        <f t="shared" ref="J3" si="6">IF(C3="","",1/F3)</f>
        <v>2.8674032422455151</v>
      </c>
      <c r="K3" s="11">
        <f t="shared" ref="K3" si="7">1/A3</f>
        <v>0.37037037037037035</v>
      </c>
      <c r="L3" s="11">
        <f t="shared" ref="L3" si="8">1/B3</f>
        <v>0.30959752321981426</v>
      </c>
      <c r="M3" s="11">
        <f t="shared" ref="M3" si="9">1/C3</f>
        <v>0.36363636363636365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-0.27662590820485566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0.23683689318364243</v>
      </c>
      <c r="Q3" s="11">
        <f>2*'OddsRatio_working_3-way'!K3*'OddsRatio_working_3-way'!L3*'OddsRatio_working_3-way'!M3</f>
        <v>8.3393272247761413E-2</v>
      </c>
      <c r="R3" s="11">
        <f t="shared" ref="R3" si="10">O3/N3</f>
        <v>0</v>
      </c>
      <c r="S3" s="11">
        <f t="shared" ref="S3" si="11">P3/N3</f>
        <v>-0.85616309303990634</v>
      </c>
      <c r="T3" s="11">
        <f t="shared" ref="T3" si="12">Q3/N3</f>
        <v>-0.30146587783095291</v>
      </c>
      <c r="U3" s="11">
        <f>'OddsRatio_working_3-way'!S3-'OddsRatio_working_3-way'!R3^2/3</f>
        <v>-0.85616309303990634</v>
      </c>
      <c r="V3" s="11">
        <f>'OddsRatio_working_3-way'!S3*'OddsRatio_working_3-way'!R3/3-2*'OddsRatio_working_3-way'!R3^3/27-'OddsRatio_working_3-way'!T3</f>
        <v>0.30146587783095291</v>
      </c>
      <c r="W3" s="11">
        <f>'OddsRatio_working_3-way'!V3^2+4*'OddsRatio_working_3-way'!U3^3/27</f>
        <v>-2.0932277238365216E-3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0.15245893153585946</v>
      </c>
      <c r="Y3" s="11">
        <f>IF('OddsRatio_working_3-way'!W3&gt;=0,IF('OddsRatio_working_3-way'!V3+SQRT('OddsRatio_working_3-way'!W3)&gt;0,0,PI()),ACOS('OddsRatio_working_3-way'!V3/(2*'OddsRatio_working_3-way'!X3)))</f>
        <v>0.15061513107612434</v>
      </c>
      <c r="Z3" s="11">
        <f>'OddsRatio_working_3-way'!X3^(1/3)*COS('OddsRatio_working_3-way'!Y3/3)</f>
        <v>0.53354378349871845</v>
      </c>
      <c r="AA3" s="11">
        <f>'OddsRatio_working_3-way'!X3^(1/3)*COS(('OddsRatio_working_3-way'!Y3+2*PI())/3)</f>
        <v>-0.28998926837509237</v>
      </c>
      <c r="AB3" s="11">
        <f>'OddsRatio_working_3-way'!X3^(1/3)*COS(('OddsRatio_working_3-way'!Y3+4*PI())/3)</f>
        <v>-0.243554515123626</v>
      </c>
      <c r="AC3" s="11">
        <f>'OddsRatio_working_3-way'!X3^(1/3)*SIN('OddsRatio_working_3-way'!Y3/3)</f>
        <v>2.6809117289487927E-2</v>
      </c>
      <c r="AD3" s="11">
        <f>'OddsRatio_working_3-way'!X3^(1/3)*SIN(('OddsRatio_working_3-way'!Y3+2*PI())/3)</f>
        <v>0.44865791189641085</v>
      </c>
      <c r="AE3" s="11">
        <f>'OddsRatio_working_3-way'!X3^(1/3)*SIN(('OddsRatio_working_3-way'!Y3+4*PI())/3)</f>
        <v>-0.47546702918589873</v>
      </c>
      <c r="AF3" s="11">
        <f>-'OddsRatio_working_3-way'!U3/(3*'OddsRatio_working_3-way'!X3^(1/3))*COS(('OddsRatio_working_3-way'!Y3)/3)</f>
        <v>0.53354378349871834</v>
      </c>
      <c r="AG3" s="11">
        <f>-'OddsRatio_working_3-way'!U3/(3*'OddsRatio_working_3-way'!X3^(1/3))*COS(('OddsRatio_working_3-way'!Y3+2*PI())/3)</f>
        <v>-0.28998926837509231</v>
      </c>
      <c r="AH3" s="11">
        <f>-'OddsRatio_working_3-way'!U3/(3*'OddsRatio_working_3-way'!X3^(1/3))*COS(('OddsRatio_working_3-way'!Y3+4*PI())/3)</f>
        <v>-0.24355451512362597</v>
      </c>
      <c r="AI3" s="11">
        <f>'OddsRatio_working_3-way'!U3/(3*'OddsRatio_working_3-way'!X3^(1/3))*SIN(('OddsRatio_working_3-way'!Y3)/3)</f>
        <v>-2.680911728948792E-2</v>
      </c>
      <c r="AJ3" s="11">
        <f>'OddsRatio_working_3-way'!U3/(3*'OddsRatio_working_3-way'!X3^(1/3))*SIN(('OddsRatio_working_3-way'!Y3+2*PI())/3)</f>
        <v>-0.44865791189641074</v>
      </c>
      <c r="AK3" s="11">
        <f>'OddsRatio_working_3-way'!U3/(3*'OddsRatio_working_3-way'!X3^(1/3))*SIN(('OddsRatio_working_3-way'!Y3+4*PI())/3)</f>
        <v>0.47546702918589862</v>
      </c>
      <c r="AL3" s="11">
        <f>'OddsRatio_working_3-way'!Z3+'OddsRatio_working_3-way'!AF3</f>
        <v>1.0670875669974369</v>
      </c>
      <c r="AM3" s="11">
        <f>'OddsRatio_working_3-way'!AA3+'OddsRatio_working_3-way'!AG3</f>
        <v>-0.57997853675018463</v>
      </c>
      <c r="AN3" s="11">
        <f>'OddsRatio_working_3-way'!AB3+'OddsRatio_working_3-way'!AH3</f>
        <v>-0.48710903024725194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1.0670875669974369</v>
      </c>
      <c r="AS3" s="11">
        <f>IF(('OddsRatio_working_3-way'!X3=0),IF(Q3&gt;0,-Q3^(1/3),(-Q3)^(1/3)),'OddsRatio_working_3-way'!AM3-'OddsRatio_working_3-way'!R3/3)</f>
        <v>-0.57997853675018463</v>
      </c>
      <c r="AT3" s="11">
        <f>IF(('OddsRatio_working_3-way'!X3=0),IF(Q3&gt;0,-Q3^(1/3),(-Q3)^(1/3)),'OddsRatio_working_3-way'!AN3-'OddsRatio_working_3-way'!R3/3)</f>
        <v>-0.48710903024725194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2.15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3.35</v>
      </c>
      <c r="D4" s="9">
        <f t="shared" ref="D4:D67" si="13">(K4/(AR4+K4-(AR4*K4)))</f>
        <v>0.44792104072276767</v>
      </c>
      <c r="E4" s="9">
        <f t="shared" ref="E4:E67" si="14">(L4/(AR4+L4-(AR4*L4)))</f>
        <v>0.26787995869569881</v>
      </c>
      <c r="F4" s="9">
        <f t="shared" ref="F4:F67" si="15">(M4/(AR4+M4-(AR4*M4)))</f>
        <v>0.28419900058153358</v>
      </c>
      <c r="G4" s="9">
        <f t="shared" ref="G4:G67" si="16">AR4</f>
        <v>1.0717707287570828</v>
      </c>
      <c r="H4" s="9">
        <f t="shared" ref="H4:H67" si="17">IF(A4="","",1/D4)</f>
        <v>2.2325363380706449</v>
      </c>
      <c r="I4" s="9">
        <f t="shared" ref="I4:I67" si="18">IF(B4="","",1/E4)</f>
        <v>3.7330153583305612</v>
      </c>
      <c r="J4" s="9">
        <f t="shared" ref="J4:J67" si="19">IF(C4="","",1/F4)</f>
        <v>3.5186612125791448</v>
      </c>
      <c r="K4" s="11">
        <f t="shared" ref="K4:K67" si="20">1/A4</f>
        <v>0.46511627906976744</v>
      </c>
      <c r="L4" s="11">
        <f t="shared" ref="L4:L67" si="21">1/B4</f>
        <v>0.28169014084507044</v>
      </c>
      <c r="M4" s="11">
        <f t="shared" ref="M4:M67" si="22">1/C4</f>
        <v>0.29850746268656714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-0.26952202629173161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0.23661580730477971</v>
      </c>
      <c r="Q4" s="11">
        <f>2*'OddsRatio_working_3-way'!K4*'OddsRatio_working_3-way'!L4*'OddsRatio_working_3-way'!M4</f>
        <v>7.8220101588356933E-2</v>
      </c>
      <c r="R4" s="11">
        <f t="shared" ref="R4:R67" si="23">O4/N4</f>
        <v>0</v>
      </c>
      <c r="S4" s="11">
        <f t="shared" ref="S4:S67" si="24">P4/N4</f>
        <v>-0.87790898042843413</v>
      </c>
      <c r="T4" s="11">
        <f t="shared" ref="T4:T67" si="25">Q4/N4</f>
        <v>-0.29021784476973028</v>
      </c>
      <c r="U4" s="11">
        <f>'OddsRatio_working_3-way'!S4-'OddsRatio_working_3-way'!R4^2/3</f>
        <v>-0.87790898042843413</v>
      </c>
      <c r="V4" s="11">
        <f>'OddsRatio_working_3-way'!S4*'OddsRatio_working_3-way'!R4/3-2*'OddsRatio_working_3-way'!R4^3/27-'OddsRatio_working_3-way'!T4</f>
        <v>0.29021784476973028</v>
      </c>
      <c r="W4" s="11">
        <f>'OddsRatio_working_3-way'!V4^2+4*'OddsRatio_working_3-way'!U4^3/27</f>
        <v>-1.6014443647814583E-2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0.15830417008926348</v>
      </c>
      <c r="Y4" s="11">
        <f>IF('OddsRatio_working_3-way'!W4&gt;=0,IF('OddsRatio_working_3-way'!V4+SQRT('OddsRatio_working_3-way'!W4)&gt;0,0,PI()),ACOS('OddsRatio_working_3-way'!V4/(2*'OddsRatio_working_3-way'!X4)))</f>
        <v>0.41118896885928069</v>
      </c>
      <c r="Z4" s="11">
        <f>'OddsRatio_working_3-way'!X4^(1/3)*COS('OddsRatio_working_3-way'!Y4/3)</f>
        <v>0.5358853643785414</v>
      </c>
      <c r="AA4" s="11">
        <f>'OddsRatio_working_3-way'!X4^(1/3)*COS(('OddsRatio_working_3-way'!Y4+2*PI())/3)</f>
        <v>-0.33195363664838612</v>
      </c>
      <c r="AB4" s="11">
        <f>'OddsRatio_working_3-way'!X4^(1/3)*COS(('OddsRatio_working_3-way'!Y4+4*PI())/3)</f>
        <v>-0.20393172773015539</v>
      </c>
      <c r="AC4" s="11">
        <f>'OddsRatio_working_3-way'!X4^(1/3)*SIN('OddsRatio_working_3-way'!Y4/3)</f>
        <v>7.3913483576110273E-2</v>
      </c>
      <c r="AD4" s="11">
        <f>'OddsRatio_working_3-way'!X4^(1/3)*SIN(('OddsRatio_working_3-way'!Y4+2*PI())/3)</f>
        <v>0.42713359728004219</v>
      </c>
      <c r="AE4" s="11">
        <f>'OddsRatio_working_3-way'!X4^(1/3)*SIN(('OddsRatio_working_3-way'!Y4+4*PI())/3)</f>
        <v>-0.50104708085615246</v>
      </c>
      <c r="AF4" s="11">
        <f>-'OddsRatio_working_3-way'!U4/(3*'OddsRatio_working_3-way'!X4^(1/3))*COS(('OddsRatio_working_3-way'!Y4)/3)</f>
        <v>0.5358853643785414</v>
      </c>
      <c r="AG4" s="11">
        <f>-'OddsRatio_working_3-way'!U4/(3*'OddsRatio_working_3-way'!X4^(1/3))*COS(('OddsRatio_working_3-way'!Y4+2*PI())/3)</f>
        <v>-0.33195363664838612</v>
      </c>
      <c r="AH4" s="11">
        <f>-'OddsRatio_working_3-way'!U4/(3*'OddsRatio_working_3-way'!X4^(1/3))*COS(('OddsRatio_working_3-way'!Y4+4*PI())/3)</f>
        <v>-0.20393172773015539</v>
      </c>
      <c r="AI4" s="11">
        <f>'OddsRatio_working_3-way'!U4/(3*'OddsRatio_working_3-way'!X4^(1/3))*SIN(('OddsRatio_working_3-way'!Y4)/3)</f>
        <v>-7.3913483576110273E-2</v>
      </c>
      <c r="AJ4" s="11">
        <f>'OddsRatio_working_3-way'!U4/(3*'OddsRatio_working_3-way'!X4^(1/3))*SIN(('OddsRatio_working_3-way'!Y4+2*PI())/3)</f>
        <v>-0.42713359728004219</v>
      </c>
      <c r="AK4" s="11">
        <f>'OddsRatio_working_3-way'!U4/(3*'OddsRatio_working_3-way'!X4^(1/3))*SIN(('OddsRatio_working_3-way'!Y4+4*PI())/3)</f>
        <v>0.50104708085615246</v>
      </c>
      <c r="AL4" s="11">
        <f>'OddsRatio_working_3-way'!Z4+'OddsRatio_working_3-way'!AF4</f>
        <v>1.0717707287570828</v>
      </c>
      <c r="AM4" s="11">
        <f>'OddsRatio_working_3-way'!AA4+'OddsRatio_working_3-way'!AG4</f>
        <v>-0.66390727329677224</v>
      </c>
      <c r="AN4" s="11">
        <f>'OddsRatio_working_3-way'!AB4+'OddsRatio_working_3-way'!AH4</f>
        <v>-0.40786345546031078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1.0717707287570828</v>
      </c>
      <c r="AS4" s="11">
        <f>IF(('OddsRatio_working_3-way'!X4=0),IF(Q4&gt;0,-Q4^(1/3),(-Q4)^(1/3)),'OddsRatio_working_3-way'!AM4-'OddsRatio_working_3-way'!R4/3)</f>
        <v>-0.66390727329677224</v>
      </c>
      <c r="AT4" s="11">
        <f>IF(('OddsRatio_working_3-way'!X4=0),IF(Q4&gt;0,-Q4^(1/3),(-Q4)^(1/3)),'OddsRatio_working_3-way'!AN4-'OddsRatio_working_3-way'!R4/3)</f>
        <v>-0.40786345546031078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1.48</v>
      </c>
      <c r="B6" s="4">
        <f>IF('True_Odds_Calculator_3-way'!B6="","",'True_Odds_Calculator_3-way'!B6)</f>
        <v>4.0199999999999996</v>
      </c>
      <c r="C6" s="4">
        <f>IF('True_Odds_Calculator_3-way'!C6="","",'True_Odds_Calculator_3-way'!C6)</f>
        <v>8.02</v>
      </c>
      <c r="D6" s="9">
        <f t="shared" si="13"/>
        <v>0.65423670972659931</v>
      </c>
      <c r="E6" s="9">
        <f t="shared" si="14"/>
        <v>0.23120649369063162</v>
      </c>
      <c r="F6" s="9">
        <f t="shared" si="15"/>
        <v>0.11455679658276911</v>
      </c>
      <c r="G6" s="9">
        <f t="shared" si="16"/>
        <v>1.1010390847230349</v>
      </c>
      <c r="H6" s="9">
        <f t="shared" si="17"/>
        <v>1.5284987606670568</v>
      </c>
      <c r="I6" s="9">
        <f t="shared" si="18"/>
        <v>4.3251380358635645</v>
      </c>
      <c r="J6" s="9">
        <f t="shared" si="19"/>
        <v>8.729294374755705</v>
      </c>
      <c r="K6" s="11">
        <f t="shared" si="20"/>
        <v>0.67567567567567566</v>
      </c>
      <c r="L6" s="11">
        <f t="shared" si="21"/>
        <v>0.24875621890547267</v>
      </c>
      <c r="M6" s="11">
        <f t="shared" si="22"/>
        <v>0.12468827930174564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-0.21326675244120441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0.22047208186337974</v>
      </c>
      <c r="Q6" s="11">
        <f>2*'OddsRatio_working_3-way'!K6*'OddsRatio_working_3-way'!L6*'OddsRatio_working_3-way'!M6</f>
        <v>4.1914844460718588E-2</v>
      </c>
      <c r="R6" s="11">
        <f t="shared" si="23"/>
        <v>0</v>
      </c>
      <c r="S6" s="11">
        <f t="shared" si="24"/>
        <v>-1.0337855260592566</v>
      </c>
      <c r="T6" s="11">
        <f t="shared" si="25"/>
        <v>-0.19653717225461154</v>
      </c>
      <c r="U6" s="11">
        <f>'OddsRatio_working_3-way'!S6-'OddsRatio_working_3-way'!R6^2/3</f>
        <v>-1.0337855260592566</v>
      </c>
      <c r="V6" s="11">
        <f>'OddsRatio_working_3-way'!S6*'OddsRatio_working_3-way'!R6/3-2*'OddsRatio_working_3-way'!R6^3/27-'OddsRatio_working_3-way'!T6</f>
        <v>0.19653717225461154</v>
      </c>
      <c r="W6" s="11">
        <f>'OddsRatio_working_3-way'!V6^2+4*'OddsRatio_working_3-way'!U6^3/27</f>
        <v>-0.12505010708919601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0.202285050836088</v>
      </c>
      <c r="Y6" s="11">
        <f>IF('OddsRatio_working_3-way'!W6&gt;=0,IF('OddsRatio_working_3-way'!V6+SQRT('OddsRatio_working_3-way'!W6)&gt;0,0,PI()),ACOS('OddsRatio_working_3-way'!V6/(2*'OddsRatio_working_3-way'!X6)))</f>
        <v>1.0635265690726388</v>
      </c>
      <c r="Z6" s="11">
        <f>'OddsRatio_working_3-way'!X6^(1/3)*COS('OddsRatio_working_3-way'!Y6/3)</f>
        <v>0.55051954236151757</v>
      </c>
      <c r="AA6" s="11">
        <f>'OddsRatio_working_3-way'!X6^(1/3)*COS(('OddsRatio_working_3-way'!Y6+2*PI())/3)</f>
        <v>-0.45173230905383199</v>
      </c>
      <c r="AB6" s="11">
        <f>'OddsRatio_working_3-way'!X6^(1/3)*COS(('OddsRatio_working_3-way'!Y6+4*PI())/3)</f>
        <v>-9.8787233307685587E-2</v>
      </c>
      <c r="AC6" s="11">
        <f>'OddsRatio_working_3-way'!X6^(1/3)*SIN('OddsRatio_working_3-way'!Y6/3)</f>
        <v>0.20377293449119044</v>
      </c>
      <c r="AD6" s="11">
        <f>'OddsRatio_working_3-way'!X6^(1/3)*SIN(('OddsRatio_working_3-way'!Y6+2*PI())/3)</f>
        <v>0.37487744171926224</v>
      </c>
      <c r="AE6" s="11">
        <f>'OddsRatio_working_3-way'!X6^(1/3)*SIN(('OddsRatio_working_3-way'!Y6+4*PI())/3)</f>
        <v>-0.57865037621045279</v>
      </c>
      <c r="AF6" s="11">
        <f>-'OddsRatio_working_3-way'!U6/(3*'OddsRatio_working_3-way'!X6^(1/3))*COS(('OddsRatio_working_3-way'!Y6)/3)</f>
        <v>0.55051954236151734</v>
      </c>
      <c r="AG6" s="11">
        <f>-'OddsRatio_working_3-way'!U6/(3*'OddsRatio_working_3-way'!X6^(1/3))*COS(('OddsRatio_working_3-way'!Y6+2*PI())/3)</f>
        <v>-0.45173230905383183</v>
      </c>
      <c r="AH6" s="11">
        <f>-'OddsRatio_working_3-way'!U6/(3*'OddsRatio_working_3-way'!X6^(1/3))*COS(('OddsRatio_working_3-way'!Y6+4*PI())/3)</f>
        <v>-9.8787233307685546E-2</v>
      </c>
      <c r="AI6" s="11">
        <f>'OddsRatio_working_3-way'!U6/(3*'OddsRatio_working_3-way'!X6^(1/3))*SIN(('OddsRatio_working_3-way'!Y6)/3)</f>
        <v>-0.20377293449119036</v>
      </c>
      <c r="AJ6" s="11">
        <f>'OddsRatio_working_3-way'!U6/(3*'OddsRatio_working_3-way'!X6^(1/3))*SIN(('OddsRatio_working_3-way'!Y6+2*PI())/3)</f>
        <v>-0.37487744171926207</v>
      </c>
      <c r="AK6" s="11">
        <f>'OddsRatio_working_3-way'!U6/(3*'OddsRatio_working_3-way'!X6^(1/3))*SIN(('OddsRatio_working_3-way'!Y6+4*PI())/3)</f>
        <v>0.57865037621045257</v>
      </c>
      <c r="AL6" s="11">
        <f>'OddsRatio_working_3-way'!Z6+'OddsRatio_working_3-way'!AF6</f>
        <v>1.1010390847230349</v>
      </c>
      <c r="AM6" s="11">
        <f>'OddsRatio_working_3-way'!AA6+'OddsRatio_working_3-way'!AG6</f>
        <v>-0.90346461810766376</v>
      </c>
      <c r="AN6" s="11">
        <f>'OddsRatio_working_3-way'!AB6+'OddsRatio_working_3-way'!AH6</f>
        <v>-0.19757446661537115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1.1010390847230349</v>
      </c>
      <c r="AS6" s="11">
        <f>IF(('OddsRatio_working_3-way'!X6=0),IF(Q6&gt;0,-Q6^(1/3),(-Q6)^(1/3)),'OddsRatio_working_3-way'!AM6-'OddsRatio_working_3-way'!R6/3)</f>
        <v>-0.90346461810766376</v>
      </c>
      <c r="AT6" s="11">
        <f>IF(('OddsRatio_working_3-way'!X6=0),IF(Q6&gt;0,-Q6^(1/3),(-Q6)^(1/3)),'OddsRatio_working_3-way'!AN6-'OddsRatio_working_3-way'!R6/3)</f>
        <v>-0.19757446661537115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2.7</v>
      </c>
      <c r="B7" s="4">
        <f>IF('True_Odds_Calculator_3-way'!B7="","",'True_Odds_Calculator_3-way'!B7)</f>
        <v>3.4</v>
      </c>
      <c r="C7" s="4">
        <f>IF('True_Odds_Calculator_3-way'!C7="","",'True_Odds_Calculator_3-way'!C7)</f>
        <v>2.63</v>
      </c>
      <c r="D7" s="9">
        <f t="shared" si="13"/>
        <v>0.35493516066972663</v>
      </c>
      <c r="E7" s="9">
        <f t="shared" si="14"/>
        <v>0.2804448266047968</v>
      </c>
      <c r="F7" s="9">
        <f t="shared" si="15"/>
        <v>0.36462001272547684</v>
      </c>
      <c r="G7" s="9">
        <f t="shared" si="16"/>
        <v>1.0690682342442845</v>
      </c>
      <c r="H7" s="9">
        <f t="shared" si="17"/>
        <v>2.8174159982152838</v>
      </c>
      <c r="I7" s="9">
        <f t="shared" si="18"/>
        <v>3.565763762186283</v>
      </c>
      <c r="J7" s="9">
        <f t="shared" si="19"/>
        <v>2.7425812218181838</v>
      </c>
      <c r="K7" s="11">
        <f t="shared" si="20"/>
        <v>0.37037037037037035</v>
      </c>
      <c r="L7" s="11">
        <f t="shared" si="21"/>
        <v>0.29411764705882354</v>
      </c>
      <c r="M7" s="11">
        <f t="shared" si="22"/>
        <v>0.38022813688212931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-0.27545416138572054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0.23733194164864929</v>
      </c>
      <c r="Q7" s="11">
        <f>2*'OddsRatio_working_3-way'!K7*'OddsRatio_working_3-way'!L7*'OddsRatio_working_3-way'!M7</f>
        <v>8.2838374048394184E-2</v>
      </c>
      <c r="R7" s="11">
        <f t="shared" si="23"/>
        <v>0</v>
      </c>
      <c r="S7" s="11">
        <f t="shared" si="24"/>
        <v>-0.86160230963550988</v>
      </c>
      <c r="T7" s="11">
        <f t="shared" si="25"/>
        <v>-0.30073379044869458</v>
      </c>
      <c r="U7" s="11">
        <f>'OddsRatio_working_3-way'!S7-'OddsRatio_working_3-way'!R7^2/3</f>
        <v>-0.86160230963550988</v>
      </c>
      <c r="V7" s="11">
        <f>'OddsRatio_working_3-way'!S7*'OddsRatio_working_3-way'!R7/3-2*'OddsRatio_working_3-way'!R7^3/27-'OddsRatio_working_3-way'!T7</f>
        <v>0.30073379044869458</v>
      </c>
      <c r="W7" s="11">
        <f>'OddsRatio_working_3-way'!V7^2+4*'OddsRatio_working_3-way'!U7^3/27</f>
        <v>-4.317384706826799E-3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0.15391409732742656</v>
      </c>
      <c r="Y7" s="11">
        <f>IF('OddsRatio_working_3-way'!W7&gt;=0,IF('OddsRatio_working_3-way'!V7+SQRT('OddsRatio_working_3-way'!W7)&gt;0,0,PI()),ACOS('OddsRatio_working_3-way'!V7/(2*'OddsRatio_working_3-way'!X7)))</f>
        <v>0.21510791806492402</v>
      </c>
      <c r="Z7" s="11">
        <f>'OddsRatio_working_3-way'!X7^(1/3)*COS('OddsRatio_working_3-way'!Y7/3)</f>
        <v>0.53453411712214227</v>
      </c>
      <c r="AA7" s="11">
        <f>'OddsRatio_working_3-way'!X7^(1/3)*COS(('OddsRatio_working_3-way'!Y7+2*PI())/3)</f>
        <v>-0.30051665454683263</v>
      </c>
      <c r="AB7" s="11">
        <f>'OddsRatio_working_3-way'!X7^(1/3)*COS(('OddsRatio_working_3-way'!Y7+4*PI())/3)</f>
        <v>-0.23401746257531</v>
      </c>
      <c r="AC7" s="11">
        <f>'OddsRatio_working_3-way'!X7^(1/3)*SIN('OddsRatio_working_3-way'!Y7/3)</f>
        <v>3.8393326385651377E-2</v>
      </c>
      <c r="AD7" s="11">
        <f>'OddsRatio_working_3-way'!X7^(1/3)*SIN(('OddsRatio_working_3-way'!Y7+2*PI())/3)</f>
        <v>0.44372346142443603</v>
      </c>
      <c r="AE7" s="11">
        <f>'OddsRatio_working_3-way'!X7^(1/3)*SIN(('OddsRatio_working_3-way'!Y7+4*PI())/3)</f>
        <v>-0.48211678781008727</v>
      </c>
      <c r="AF7" s="11">
        <f>-'OddsRatio_working_3-way'!U7/(3*'OddsRatio_working_3-way'!X7^(1/3))*COS(('OddsRatio_working_3-way'!Y7)/3)</f>
        <v>0.53453411712214227</v>
      </c>
      <c r="AG7" s="11">
        <f>-'OddsRatio_working_3-way'!U7/(3*'OddsRatio_working_3-way'!X7^(1/3))*COS(('OddsRatio_working_3-way'!Y7+2*PI())/3)</f>
        <v>-0.30051665454683263</v>
      </c>
      <c r="AH7" s="11">
        <f>-'OddsRatio_working_3-way'!U7/(3*'OddsRatio_working_3-way'!X7^(1/3))*COS(('OddsRatio_working_3-way'!Y7+4*PI())/3)</f>
        <v>-0.23401746257531</v>
      </c>
      <c r="AI7" s="11">
        <f>'OddsRatio_working_3-way'!U7/(3*'OddsRatio_working_3-way'!X7^(1/3))*SIN(('OddsRatio_working_3-way'!Y7)/3)</f>
        <v>-3.8393326385651377E-2</v>
      </c>
      <c r="AJ7" s="11">
        <f>'OddsRatio_working_3-way'!U7/(3*'OddsRatio_working_3-way'!X7^(1/3))*SIN(('OddsRatio_working_3-way'!Y7+2*PI())/3)</f>
        <v>-0.44372346142443603</v>
      </c>
      <c r="AK7" s="11">
        <f>'OddsRatio_working_3-way'!U7/(3*'OddsRatio_working_3-way'!X7^(1/3))*SIN(('OddsRatio_working_3-way'!Y7+4*PI())/3)</f>
        <v>0.48211678781008727</v>
      </c>
      <c r="AL7" s="11">
        <f>'OddsRatio_working_3-way'!Z7+'OddsRatio_working_3-way'!AF7</f>
        <v>1.0690682342442845</v>
      </c>
      <c r="AM7" s="11">
        <f>'OddsRatio_working_3-way'!AA7+'OddsRatio_working_3-way'!AG7</f>
        <v>-0.60103330909366526</v>
      </c>
      <c r="AN7" s="11">
        <f>'OddsRatio_working_3-way'!AB7+'OddsRatio_working_3-way'!AH7</f>
        <v>-0.46803492515062001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1.0690682342442845</v>
      </c>
      <c r="AS7" s="11">
        <f>IF(('OddsRatio_working_3-way'!X7=0),IF(Q7&gt;0,-Q7^(1/3),(-Q7)^(1/3)),'OddsRatio_working_3-way'!AM7-'OddsRatio_working_3-way'!R7/3)</f>
        <v>-0.60103330909366526</v>
      </c>
      <c r="AT7" s="11">
        <f>IF(('OddsRatio_working_3-way'!X7=0),IF(Q7&gt;0,-Q7^(1/3),(-Q7)^(1/3)),'OddsRatio_working_3-way'!AN7-'OddsRatio_working_3-way'!R7/3)</f>
        <v>-0.46803492515062001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6</v>
      </c>
      <c r="B8" s="4">
        <f>IF('True_Odds_Calculator_3-way'!B8="","",'True_Odds_Calculator_3-way'!B8)</f>
        <v>3.97</v>
      </c>
      <c r="C8" s="4">
        <f>IF('True_Odds_Calculator_3-way'!C8="","",'True_Odds_Calculator_3-way'!C8)</f>
        <v>1.58</v>
      </c>
      <c r="D8" s="9">
        <f t="shared" si="13"/>
        <v>0.15415464964478062</v>
      </c>
      <c r="E8" s="9">
        <f t="shared" si="14"/>
        <v>0.23478183313996076</v>
      </c>
      <c r="F8" s="9">
        <f t="shared" si="15"/>
        <v>0.61106351721525853</v>
      </c>
      <c r="G8" s="9">
        <f t="shared" si="16"/>
        <v>1.097398427234346</v>
      </c>
      <c r="H8" s="9">
        <f t="shared" si="17"/>
        <v>6.4869921361717298</v>
      </c>
      <c r="I8" s="9">
        <f t="shared" si="18"/>
        <v>4.2592733288860085</v>
      </c>
      <c r="J8" s="9">
        <f t="shared" si="19"/>
        <v>1.6364910877959211</v>
      </c>
      <c r="K8" s="11">
        <f t="shared" si="20"/>
        <v>0.16666666666666666</v>
      </c>
      <c r="L8" s="11">
        <f t="shared" si="21"/>
        <v>0.25188916876574308</v>
      </c>
      <c r="M8" s="11">
        <f t="shared" si="22"/>
        <v>0.63291139240506322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-0.22885246947039517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0.22717852246277459</v>
      </c>
      <c r="Q8" s="11">
        <f>2*'OddsRatio_working_3-way'!K8*'OddsRatio_working_3-way'!L8*'OddsRatio_working_3-way'!M8</f>
        <v>5.3141174845093474E-2</v>
      </c>
      <c r="R8" s="11">
        <f t="shared" si="23"/>
        <v>0</v>
      </c>
      <c r="S8" s="11">
        <f t="shared" si="24"/>
        <v>-0.99268547544409558</v>
      </c>
      <c r="T8" s="11">
        <f t="shared" si="25"/>
        <v>-0.23220712875885277</v>
      </c>
      <c r="U8" s="11">
        <f>'OddsRatio_working_3-way'!S8-'OddsRatio_working_3-way'!R8^2/3</f>
        <v>-0.99268547544409558</v>
      </c>
      <c r="V8" s="11">
        <f>'OddsRatio_working_3-way'!S8*'OddsRatio_working_3-way'!R8/3-2*'OddsRatio_working_3-way'!R8^3/27-'OddsRatio_working_3-way'!T8</f>
        <v>0.23220712875885277</v>
      </c>
      <c r="W8" s="11">
        <f>'OddsRatio_working_3-way'!V8^2+4*'OddsRatio_working_3-way'!U8^3/27</f>
        <v>-9.1000818508689518E-2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0.19034243428300476</v>
      </c>
      <c r="Y8" s="11">
        <f>IF('OddsRatio_working_3-way'!W8&gt;=0,IF('OddsRatio_working_3-way'!V8+SQRT('OddsRatio_working_3-way'!W8)&gt;0,0,PI()),ACOS('OddsRatio_working_3-way'!V8/(2*'OddsRatio_working_3-way'!X8)))</f>
        <v>0.91477101098192981</v>
      </c>
      <c r="Z8" s="11">
        <f>'OddsRatio_working_3-way'!X8^(1/3)*COS('OddsRatio_working_3-way'!Y8/3)</f>
        <v>0.548699213617173</v>
      </c>
      <c r="AA8" s="11">
        <f>'OddsRatio_working_3-way'!X8^(1/3)*COS(('OddsRatio_working_3-way'!Y8+2*PI())/3)</f>
        <v>-0.42390979065758388</v>
      </c>
      <c r="AB8" s="11">
        <f>'OddsRatio_working_3-way'!X8^(1/3)*COS(('OddsRatio_working_3-way'!Y8+4*PI())/3)</f>
        <v>-0.12478942295958906</v>
      </c>
      <c r="AC8" s="11">
        <f>'OddsRatio_working_3-way'!X8^(1/3)*SIN('OddsRatio_working_3-way'!Y8/3)</f>
        <v>0.17269722481053709</v>
      </c>
      <c r="AD8" s="11">
        <f>'OddsRatio_working_3-way'!X8^(1/3)*SIN(('OddsRatio_working_3-way'!Y8+2*PI())/3)</f>
        <v>0.38883884562374771</v>
      </c>
      <c r="AE8" s="11">
        <f>'OddsRatio_working_3-way'!X8^(1/3)*SIN(('OddsRatio_working_3-way'!Y8+4*PI())/3)</f>
        <v>-0.56153607043428477</v>
      </c>
      <c r="AF8" s="11">
        <f>-'OddsRatio_working_3-way'!U8/(3*'OddsRatio_working_3-way'!X8^(1/3))*COS(('OddsRatio_working_3-way'!Y8)/3)</f>
        <v>0.548699213617173</v>
      </c>
      <c r="AG8" s="11">
        <f>-'OddsRatio_working_3-way'!U8/(3*'OddsRatio_working_3-way'!X8^(1/3))*COS(('OddsRatio_working_3-way'!Y8+2*PI())/3)</f>
        <v>-0.42390979065758383</v>
      </c>
      <c r="AH8" s="11">
        <f>-'OddsRatio_working_3-way'!U8/(3*'OddsRatio_working_3-way'!X8^(1/3))*COS(('OddsRatio_working_3-way'!Y8+4*PI())/3)</f>
        <v>-0.12478942295958903</v>
      </c>
      <c r="AI8" s="11">
        <f>'OddsRatio_working_3-way'!U8/(3*'OddsRatio_working_3-way'!X8^(1/3))*SIN(('OddsRatio_working_3-way'!Y8)/3)</f>
        <v>-0.17269722481053706</v>
      </c>
      <c r="AJ8" s="11">
        <f>'OddsRatio_working_3-way'!U8/(3*'OddsRatio_working_3-way'!X8^(1/3))*SIN(('OddsRatio_working_3-way'!Y8+2*PI())/3)</f>
        <v>-0.38883884562374765</v>
      </c>
      <c r="AK8" s="11">
        <f>'OddsRatio_working_3-way'!U8/(3*'OddsRatio_working_3-way'!X8^(1/3))*SIN(('OddsRatio_working_3-way'!Y8+4*PI())/3)</f>
        <v>0.56153607043428466</v>
      </c>
      <c r="AL8" s="11">
        <f>'OddsRatio_working_3-way'!Z8+'OddsRatio_working_3-way'!AF8</f>
        <v>1.097398427234346</v>
      </c>
      <c r="AM8" s="11">
        <f>'OddsRatio_working_3-way'!AA8+'OddsRatio_working_3-way'!AG8</f>
        <v>-0.84781958131516766</v>
      </c>
      <c r="AN8" s="11">
        <f>'OddsRatio_working_3-way'!AB8+'OddsRatio_working_3-way'!AH8</f>
        <v>-0.24957884591917809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1.097398427234346</v>
      </c>
      <c r="AS8" s="11">
        <f>IF(('OddsRatio_working_3-way'!X8=0),IF(Q8&gt;0,-Q8^(1/3),(-Q8)^(1/3)),'OddsRatio_working_3-way'!AM8-'OddsRatio_working_3-way'!R8/3)</f>
        <v>-0.84781958131516766</v>
      </c>
      <c r="AT8" s="11">
        <f>IF(('OddsRatio_working_3-way'!X8=0),IF(Q8&gt;0,-Q8^(1/3),(-Q8)^(1/3)),'OddsRatio_working_3-way'!AN8-'OddsRatio_working_3-way'!R8/3)</f>
        <v>-0.24957884591917809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3.14</v>
      </c>
      <c r="B9" s="4">
        <f>IF('True_Odds_Calculator_3-way'!B9="","",'True_Odds_Calculator_3-way'!B9)</f>
        <v>3.4</v>
      </c>
      <c r="C9" s="4">
        <f>IF('True_Odds_Calculator_3-way'!C9="","",'True_Odds_Calculator_3-way'!C9)</f>
        <v>2.31</v>
      </c>
      <c r="D9" s="9">
        <f t="shared" si="13"/>
        <v>0.30377299843125821</v>
      </c>
      <c r="E9" s="9">
        <f t="shared" si="14"/>
        <v>0.2800813827577574</v>
      </c>
      <c r="F9" s="9">
        <f t="shared" si="15"/>
        <v>0.41614561881098466</v>
      </c>
      <c r="G9" s="9">
        <f t="shared" si="16"/>
        <v>1.070996178196685</v>
      </c>
      <c r="H9" s="9">
        <f t="shared" si="17"/>
        <v>3.2919318213409059</v>
      </c>
      <c r="I9" s="9">
        <f t="shared" si="18"/>
        <v>3.570390827672044</v>
      </c>
      <c r="J9" s="9">
        <f t="shared" si="19"/>
        <v>2.4030049934376572</v>
      </c>
      <c r="K9" s="11">
        <f t="shared" si="20"/>
        <v>0.31847133757961782</v>
      </c>
      <c r="L9" s="11">
        <f t="shared" si="21"/>
        <v>0.29411764705882354</v>
      </c>
      <c r="M9" s="11">
        <f t="shared" si="22"/>
        <v>0.4329004329004329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-0.27281972429967949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0.23721127130643802</v>
      </c>
      <c r="Q9" s="11">
        <f>2*'OddsRatio_working_3-way'!K9*'OddsRatio_working_3-way'!L9*'OddsRatio_working_3-way'!M9</f>
        <v>8.1097870532115562E-2</v>
      </c>
      <c r="R9" s="11">
        <f t="shared" si="23"/>
        <v>0</v>
      </c>
      <c r="S9" s="11">
        <f t="shared" si="24"/>
        <v>-0.86947991724334683</v>
      </c>
      <c r="T9" s="11">
        <f t="shared" si="25"/>
        <v>-0.29725809136524678</v>
      </c>
      <c r="U9" s="11">
        <f>'OddsRatio_working_3-way'!S9-'OddsRatio_working_3-way'!R9^2/3</f>
        <v>-0.86947991724334683</v>
      </c>
      <c r="V9" s="11">
        <f>'OddsRatio_working_3-way'!S9*'OddsRatio_working_3-way'!R9/3-2*'OddsRatio_working_3-way'!R9^3/27-'OddsRatio_working_3-way'!T9</f>
        <v>0.29725809136524678</v>
      </c>
      <c r="W9" s="11">
        <f>'OddsRatio_working_3-way'!V9^2+4*'OddsRatio_working_3-way'!U9^3/27</f>
        <v>-9.0187758456602429E-3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0.15602976376942448</v>
      </c>
      <c r="Y9" s="11">
        <f>IF('OddsRatio_working_3-way'!W9&gt;=0,IF('OddsRatio_working_3-way'!V9+SQRT('OddsRatio_working_3-way'!W9)&gt;0,0,PI()),ACOS('OddsRatio_working_3-way'!V9/(2*'OddsRatio_working_3-way'!X9)))</f>
        <v>0.30922879616140841</v>
      </c>
      <c r="Z9" s="11">
        <f>'OddsRatio_working_3-way'!X9^(1/3)*COS('OddsRatio_working_3-way'!Y9/3)</f>
        <v>0.53549808909834251</v>
      </c>
      <c r="AA9" s="11">
        <f>'OddsRatio_working_3-way'!X9^(1/3)*COS(('OddsRatio_working_3-way'!Y9+2*PI())/3)</f>
        <v>-0.31572119000728444</v>
      </c>
      <c r="AB9" s="11">
        <f>'OddsRatio_working_3-way'!X9^(1/3)*COS(('OddsRatio_working_3-way'!Y9+4*PI())/3)</f>
        <v>-0.21977689909105819</v>
      </c>
      <c r="AC9" s="11">
        <f>'OddsRatio_working_3-way'!X9^(1/3)*SIN('OddsRatio_working_3-way'!Y9/3)</f>
        <v>5.539346218769127E-2</v>
      </c>
      <c r="AD9" s="11">
        <f>'OddsRatio_working_3-way'!X9^(1/3)*SIN(('OddsRatio_working_3-way'!Y9+2*PI())/3)</f>
        <v>0.43605821774334191</v>
      </c>
      <c r="AE9" s="11">
        <f>'OddsRatio_working_3-way'!X9^(1/3)*SIN(('OddsRatio_working_3-way'!Y9+4*PI())/3)</f>
        <v>-0.49145167993103289</v>
      </c>
      <c r="AF9" s="11">
        <f>-'OddsRatio_working_3-way'!U9/(3*'OddsRatio_working_3-way'!X9^(1/3))*COS(('OddsRatio_working_3-way'!Y9)/3)</f>
        <v>0.53549808909834251</v>
      </c>
      <c r="AG9" s="11">
        <f>-'OddsRatio_working_3-way'!U9/(3*'OddsRatio_working_3-way'!X9^(1/3))*COS(('OddsRatio_working_3-way'!Y9+2*PI())/3)</f>
        <v>-0.31572119000728444</v>
      </c>
      <c r="AH9" s="11">
        <f>-'OddsRatio_working_3-way'!U9/(3*'OddsRatio_working_3-way'!X9^(1/3))*COS(('OddsRatio_working_3-way'!Y9+4*PI())/3)</f>
        <v>-0.21977689909105819</v>
      </c>
      <c r="AI9" s="11">
        <f>'OddsRatio_working_3-way'!U9/(3*'OddsRatio_working_3-way'!X9^(1/3))*SIN(('OddsRatio_working_3-way'!Y9)/3)</f>
        <v>-5.539346218769127E-2</v>
      </c>
      <c r="AJ9" s="11">
        <f>'OddsRatio_working_3-way'!U9/(3*'OddsRatio_working_3-way'!X9^(1/3))*SIN(('OddsRatio_working_3-way'!Y9+2*PI())/3)</f>
        <v>-0.43605821774334191</v>
      </c>
      <c r="AK9" s="11">
        <f>'OddsRatio_working_3-way'!U9/(3*'OddsRatio_working_3-way'!X9^(1/3))*SIN(('OddsRatio_working_3-way'!Y9+4*PI())/3)</f>
        <v>0.49145167993103289</v>
      </c>
      <c r="AL9" s="11">
        <f>'OddsRatio_working_3-way'!Z9+'OddsRatio_working_3-way'!AF9</f>
        <v>1.070996178196685</v>
      </c>
      <c r="AM9" s="11">
        <f>'OddsRatio_working_3-way'!AA9+'OddsRatio_working_3-way'!AG9</f>
        <v>-0.63144238001456887</v>
      </c>
      <c r="AN9" s="11">
        <f>'OddsRatio_working_3-way'!AB9+'OddsRatio_working_3-way'!AH9</f>
        <v>-0.43955379818211637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1.070996178196685</v>
      </c>
      <c r="AS9" s="11">
        <f>IF(('OddsRatio_working_3-way'!X9=0),IF(Q9&gt;0,-Q9^(1/3),(-Q9)^(1/3)),'OddsRatio_working_3-way'!AM9-'OddsRatio_working_3-way'!R9/3)</f>
        <v>-0.63144238001456887</v>
      </c>
      <c r="AT9" s="11">
        <f>IF(('OddsRatio_working_3-way'!X9=0),IF(Q9&gt;0,-Q9^(1/3),(-Q9)^(1/3)),'OddsRatio_working_3-way'!AN9-'OddsRatio_working_3-way'!R9/3)</f>
        <v>-0.43955379818211637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1.67</v>
      </c>
      <c r="B10" s="4">
        <f>IF('True_Odds_Calculator_3-way'!B10="","",'True_Odds_Calculator_3-way'!B10)</f>
        <v>4.22</v>
      </c>
      <c r="C10" s="4">
        <f>IF('True_Odds_Calculator_3-way'!C10="","",'True_Odds_Calculator_3-way'!C10)</f>
        <v>4.67</v>
      </c>
      <c r="D10" s="9">
        <f t="shared" si="13"/>
        <v>0.57807755053073973</v>
      </c>
      <c r="E10" s="9">
        <f t="shared" si="14"/>
        <v>0.22184057538755844</v>
      </c>
      <c r="F10" s="9">
        <f t="shared" si="15"/>
        <v>0.20008187408170183</v>
      </c>
      <c r="G10" s="9">
        <f t="shared" si="16"/>
        <v>1.0893607590014254</v>
      </c>
      <c r="H10" s="9">
        <f t="shared" si="17"/>
        <v>1.7298717085309547</v>
      </c>
      <c r="I10" s="9">
        <f t="shared" si="18"/>
        <v>4.5077416439845894</v>
      </c>
      <c r="J10" s="9">
        <f t="shared" si="19"/>
        <v>4.9979539855352311</v>
      </c>
      <c r="K10" s="11">
        <f t="shared" si="20"/>
        <v>0.5988023952095809</v>
      </c>
      <c r="L10" s="11">
        <f t="shared" si="21"/>
        <v>0.23696682464454977</v>
      </c>
      <c r="M10" s="11">
        <f t="shared" si="22"/>
        <v>0.21413276231263384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-0.24057524457058255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0.22970793244083099</v>
      </c>
      <c r="Q10" s="11">
        <f>2*'OddsRatio_working_3-way'!K10*'OddsRatio_working_3-way'!L10*'OddsRatio_working_3-way'!M10</f>
        <v>6.0769294296516126E-2</v>
      </c>
      <c r="R10" s="11">
        <f t="shared" si="23"/>
        <v>0</v>
      </c>
      <c r="S10" s="11">
        <f t="shared" si="24"/>
        <v>-0.95482780387836952</v>
      </c>
      <c r="T10" s="11">
        <f t="shared" si="25"/>
        <v>-0.25259994811597075</v>
      </c>
      <c r="U10" s="11">
        <f>'OddsRatio_working_3-way'!S10-'OddsRatio_working_3-way'!R10^2/3</f>
        <v>-0.95482780387836952</v>
      </c>
      <c r="V10" s="11">
        <f>'OddsRatio_working_3-way'!S10*'OddsRatio_working_3-way'!R10/3-2*'OddsRatio_working_3-way'!R10^3/27-'OddsRatio_working_3-way'!T10</f>
        <v>0.25259994811597075</v>
      </c>
      <c r="W10" s="11">
        <f>'OddsRatio_working_3-way'!V10^2+4*'OddsRatio_working_3-way'!U10^3/27</f>
        <v>-6.5158128203359103E-2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0.17955839021857919</v>
      </c>
      <c r="Y10" s="11">
        <f>IF('OddsRatio_working_3-way'!W10&gt;=0,IF('OddsRatio_working_3-way'!V10+SQRT('OddsRatio_working_3-way'!W10)&gt;0,0,PI()),ACOS('OddsRatio_working_3-way'!V10/(2*'OddsRatio_working_3-way'!X10)))</f>
        <v>0.79063764928192259</v>
      </c>
      <c r="Z10" s="11">
        <f>'OddsRatio_working_3-way'!X10^(1/3)*COS('OddsRatio_working_3-way'!Y10/3)</f>
        <v>0.54468037950071269</v>
      </c>
      <c r="AA10" s="11">
        <f>'OddsRatio_working_3-way'!X10^(1/3)*COS(('OddsRatio_working_3-way'!Y10+2*PI())/3)</f>
        <v>-0.39961710874909745</v>
      </c>
      <c r="AB10" s="11">
        <f>'OddsRatio_working_3-way'!X10^(1/3)*COS(('OddsRatio_working_3-way'!Y10+4*PI())/3)</f>
        <v>-0.1450632707516154</v>
      </c>
      <c r="AC10" s="11">
        <f>'OddsRatio_working_3-way'!X10^(1/3)*SIN('OddsRatio_working_3-way'!Y10/3)</f>
        <v>0.14696672689109866</v>
      </c>
      <c r="AD10" s="11">
        <f>'OddsRatio_working_3-way'!X10^(1/3)*SIN(('OddsRatio_working_3-way'!Y10+2*PI())/3)</f>
        <v>0.39822368214501669</v>
      </c>
      <c r="AE10" s="11">
        <f>'OddsRatio_working_3-way'!X10^(1/3)*SIN(('OddsRatio_working_3-way'!Y10+4*PI())/3)</f>
        <v>-0.54519040903611538</v>
      </c>
      <c r="AF10" s="11">
        <f>-'OddsRatio_working_3-way'!U10/(3*'OddsRatio_working_3-way'!X10^(1/3))*COS(('OddsRatio_working_3-way'!Y10)/3)</f>
        <v>0.54468037950071257</v>
      </c>
      <c r="AG10" s="11">
        <f>-'OddsRatio_working_3-way'!U10/(3*'OddsRatio_working_3-way'!X10^(1/3))*COS(('OddsRatio_working_3-way'!Y10+2*PI())/3)</f>
        <v>-0.39961710874909734</v>
      </c>
      <c r="AH10" s="11">
        <f>-'OddsRatio_working_3-way'!U10/(3*'OddsRatio_working_3-way'!X10^(1/3))*COS(('OddsRatio_working_3-way'!Y10+4*PI())/3)</f>
        <v>-0.14506327075161538</v>
      </c>
      <c r="AI10" s="11">
        <f>'OddsRatio_working_3-way'!U10/(3*'OddsRatio_working_3-way'!X10^(1/3))*SIN(('OddsRatio_working_3-way'!Y10)/3)</f>
        <v>-0.14696672689109863</v>
      </c>
      <c r="AJ10" s="11">
        <f>'OddsRatio_working_3-way'!U10/(3*'OddsRatio_working_3-way'!X10^(1/3))*SIN(('OddsRatio_working_3-way'!Y10+2*PI())/3)</f>
        <v>-0.39822368214501658</v>
      </c>
      <c r="AK10" s="11">
        <f>'OddsRatio_working_3-way'!U10/(3*'OddsRatio_working_3-way'!X10^(1/3))*SIN(('OddsRatio_working_3-way'!Y10+4*PI())/3)</f>
        <v>0.54519040903611526</v>
      </c>
      <c r="AL10" s="11">
        <f>'OddsRatio_working_3-way'!Z10+'OddsRatio_working_3-way'!AF10</f>
        <v>1.0893607590014254</v>
      </c>
      <c r="AM10" s="11">
        <f>'OddsRatio_working_3-way'!AA10+'OddsRatio_working_3-way'!AG10</f>
        <v>-0.79923421749819479</v>
      </c>
      <c r="AN10" s="11">
        <f>'OddsRatio_working_3-way'!AB10+'OddsRatio_working_3-way'!AH10</f>
        <v>-0.29012654150323081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1.0893607590014254</v>
      </c>
      <c r="AS10" s="11">
        <f>IF(('OddsRatio_working_3-way'!X10=0),IF(Q10&gt;0,-Q10^(1/3),(-Q10)^(1/3)),'OddsRatio_working_3-way'!AM10-'OddsRatio_working_3-way'!R10/3)</f>
        <v>-0.79923421749819479</v>
      </c>
      <c r="AT10" s="11">
        <f>IF(('OddsRatio_working_3-way'!X10=0),IF(Q10&gt;0,-Q10^(1/3),(-Q10)^(1/3)),'OddsRatio_working_3-way'!AN10-'OddsRatio_working_3-way'!R10/3)</f>
        <v>-0.29012654150323081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3.13</v>
      </c>
      <c r="B11" s="4">
        <f>IF('True_Odds_Calculator_3-way'!B11="","",'True_Odds_Calculator_3-way'!B11)</f>
        <v>3.42</v>
      </c>
      <c r="C11" s="4">
        <f>IF('True_Odds_Calculator_3-way'!C11="","",'True_Odds_Calculator_3-way'!C11)</f>
        <v>2.25</v>
      </c>
      <c r="D11" s="9">
        <f t="shared" si="13"/>
        <v>0.30130088352917006</v>
      </c>
      <c r="E11" s="9">
        <f t="shared" si="14"/>
        <v>0.27512845085189319</v>
      </c>
      <c r="F11" s="9">
        <f t="shared" si="15"/>
        <v>0.42357066561893669</v>
      </c>
      <c r="G11" s="9">
        <f t="shared" si="16"/>
        <v>1.0887049197115934</v>
      </c>
      <c r="H11" s="9">
        <f t="shared" si="17"/>
        <v>3.3189414789856939</v>
      </c>
      <c r="I11" s="9">
        <f t="shared" si="18"/>
        <v>3.6346659057020561</v>
      </c>
      <c r="J11" s="9">
        <f t="shared" si="19"/>
        <v>2.3608811496394919</v>
      </c>
      <c r="K11" s="11">
        <f t="shared" si="20"/>
        <v>0.31948881789137379</v>
      </c>
      <c r="L11" s="11">
        <f t="shared" si="21"/>
        <v>0.29239766081871343</v>
      </c>
      <c r="M11" s="11">
        <f t="shared" si="22"/>
        <v>0.44444444444444442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-0.26751739127727014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0.24081028509031421</v>
      </c>
      <c r="Q11" s="11">
        <f>2*'OddsRatio_working_3-way'!K11*'OddsRatio_working_3-way'!L11*'OddsRatio_working_3-way'!M11</f>
        <v>8.3038029341487643E-2</v>
      </c>
      <c r="R11" s="11">
        <f t="shared" si="23"/>
        <v>0</v>
      </c>
      <c r="S11" s="11">
        <f t="shared" si="24"/>
        <v>-0.90016684126799373</v>
      </c>
      <c r="T11" s="11">
        <f t="shared" si="25"/>
        <v>-0.31040235905792884</v>
      </c>
      <c r="U11" s="11">
        <f>'OddsRatio_working_3-way'!S11-'OddsRatio_working_3-way'!R11^2/3</f>
        <v>-0.90016684126799373</v>
      </c>
      <c r="V11" s="11">
        <f>'OddsRatio_working_3-way'!S11*'OddsRatio_working_3-way'!R11/3-2*'OddsRatio_working_3-way'!R11^3/27-'OddsRatio_working_3-way'!T11</f>
        <v>0.31040235905792884</v>
      </c>
      <c r="W11" s="11">
        <f>'OddsRatio_working_3-way'!V11^2+4*'OddsRatio_working_3-way'!U11^3/27</f>
        <v>-1.1710449482841875E-2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0.1643624607320428</v>
      </c>
      <c r="Y11" s="11">
        <f>IF('OddsRatio_working_3-way'!W11&gt;=0,IF('OddsRatio_working_3-way'!V11+SQRT('OddsRatio_working_3-way'!W11)&gt;0,0,PI()),ACOS('OddsRatio_working_3-way'!V11/(2*'OddsRatio_working_3-way'!X11)))</f>
        <v>0.33545167071397497</v>
      </c>
      <c r="Z11" s="11">
        <f>'OddsRatio_working_3-way'!X11^(1/3)*COS('OddsRatio_working_3-way'!Y11/3)</f>
        <v>0.54435245985579672</v>
      </c>
      <c r="AA11" s="11">
        <f>'OddsRatio_working_3-way'!X11^(1/3)*COS(('OddsRatio_working_3-way'!Y11+2*PI())/3)</f>
        <v>-0.3251102445471003</v>
      </c>
      <c r="AB11" s="11">
        <f>'OddsRatio_working_3-way'!X11^(1/3)*COS(('OddsRatio_working_3-way'!Y11+4*PI())/3)</f>
        <v>-0.21924221530869653</v>
      </c>
      <c r="AC11" s="11">
        <f>'OddsRatio_working_3-way'!X11^(1/3)*SIN('OddsRatio_working_3-way'!Y11/3)</f>
        <v>6.1122935179367621E-2</v>
      </c>
      <c r="AD11" s="11">
        <f>'OddsRatio_working_3-way'!X11^(1/3)*SIN(('OddsRatio_working_3-way'!Y11+2*PI())/3)</f>
        <v>0.44086159125798496</v>
      </c>
      <c r="AE11" s="11">
        <f>'OddsRatio_working_3-way'!X11^(1/3)*SIN(('OddsRatio_working_3-way'!Y11+4*PI())/3)</f>
        <v>-0.50198452643735259</v>
      </c>
      <c r="AF11" s="11">
        <f>-'OddsRatio_working_3-way'!U11/(3*'OddsRatio_working_3-way'!X11^(1/3))*COS(('OddsRatio_working_3-way'!Y11)/3)</f>
        <v>0.54435245985579661</v>
      </c>
      <c r="AG11" s="11">
        <f>-'OddsRatio_working_3-way'!U11/(3*'OddsRatio_working_3-way'!X11^(1/3))*COS(('OddsRatio_working_3-way'!Y11+2*PI())/3)</f>
        <v>-0.32511024454710019</v>
      </c>
      <c r="AH11" s="11">
        <f>-'OddsRatio_working_3-way'!U11/(3*'OddsRatio_working_3-way'!X11^(1/3))*COS(('OddsRatio_working_3-way'!Y11+4*PI())/3)</f>
        <v>-0.21924221530869648</v>
      </c>
      <c r="AI11" s="11">
        <f>'OddsRatio_working_3-way'!U11/(3*'OddsRatio_working_3-way'!X11^(1/3))*SIN(('OddsRatio_working_3-way'!Y11)/3)</f>
        <v>-6.1122935179367607E-2</v>
      </c>
      <c r="AJ11" s="11">
        <f>'OddsRatio_working_3-way'!U11/(3*'OddsRatio_working_3-way'!X11^(1/3))*SIN(('OddsRatio_working_3-way'!Y11+2*PI())/3)</f>
        <v>-0.44086159125798491</v>
      </c>
      <c r="AK11" s="11">
        <f>'OddsRatio_working_3-way'!U11/(3*'OddsRatio_working_3-way'!X11^(1/3))*SIN(('OddsRatio_working_3-way'!Y11+4*PI())/3)</f>
        <v>0.50198452643735247</v>
      </c>
      <c r="AL11" s="11">
        <f>'OddsRatio_working_3-way'!Z11+'OddsRatio_working_3-way'!AF11</f>
        <v>1.0887049197115934</v>
      </c>
      <c r="AM11" s="11">
        <f>'OddsRatio_working_3-way'!AA11+'OddsRatio_working_3-way'!AG11</f>
        <v>-0.65022048909420049</v>
      </c>
      <c r="AN11" s="11">
        <f>'OddsRatio_working_3-way'!AB11+'OddsRatio_working_3-way'!AH11</f>
        <v>-0.43848443061739301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1.0887049197115934</v>
      </c>
      <c r="AS11" s="11">
        <f>IF(('OddsRatio_working_3-way'!X11=0),IF(Q11&gt;0,-Q11^(1/3),(-Q11)^(1/3)),'OddsRatio_working_3-way'!AM11-'OddsRatio_working_3-way'!R11/3)</f>
        <v>-0.65022048909420049</v>
      </c>
      <c r="AT11" s="11">
        <f>IF(('OddsRatio_working_3-way'!X11=0),IF(Q11&gt;0,-Q11^(1/3),(-Q11)^(1/3)),'OddsRatio_working_3-way'!AN11-'OddsRatio_working_3-way'!R11/3)</f>
        <v>-0.43848443061739301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3.46</v>
      </c>
      <c r="B12" s="4">
        <f>IF('True_Odds_Calculator_3-way'!B12="","",'True_Odds_Calculator_3-way'!B12)</f>
        <v>2.99</v>
      </c>
      <c r="C12" s="4">
        <f>IF('True_Odds_Calculator_3-way'!C12="","",'True_Odds_Calculator_3-way'!C12)</f>
        <v>2.38</v>
      </c>
      <c r="D12" s="9">
        <f t="shared" si="13"/>
        <v>0.2757233318792518</v>
      </c>
      <c r="E12" s="9">
        <f t="shared" si="14"/>
        <v>0.32000500441523605</v>
      </c>
      <c r="F12" s="9">
        <f t="shared" si="15"/>
        <v>0.40427166370551226</v>
      </c>
      <c r="G12" s="9">
        <f t="shared" si="16"/>
        <v>1.0678146379506213</v>
      </c>
      <c r="H12" s="9">
        <f t="shared" si="17"/>
        <v>3.6268240093585278</v>
      </c>
      <c r="I12" s="9">
        <f t="shared" si="18"/>
        <v>3.1249511295217358</v>
      </c>
      <c r="J12" s="9">
        <f t="shared" si="19"/>
        <v>2.4735842003718576</v>
      </c>
      <c r="K12" s="11">
        <f t="shared" si="20"/>
        <v>0.28901734104046245</v>
      </c>
      <c r="L12" s="11">
        <f t="shared" si="21"/>
        <v>0.33444816053511706</v>
      </c>
      <c r="M12" s="11">
        <f t="shared" si="22"/>
        <v>0.42016806722689076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-0.27437404486027406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0.23677961528145586</v>
      </c>
      <c r="Q12" s="11">
        <f>2*'OddsRatio_working_3-way'!K12*'OddsRatio_working_3-way'!L12*'OddsRatio_working_3-way'!M12</f>
        <v>8.1227998381288455E-2</v>
      </c>
      <c r="R12" s="11">
        <f t="shared" si="23"/>
        <v>0</v>
      </c>
      <c r="S12" s="11">
        <f t="shared" si="24"/>
        <v>-0.86298110086191537</v>
      </c>
      <c r="T12" s="11">
        <f t="shared" si="25"/>
        <v>-0.29604840509842723</v>
      </c>
      <c r="U12" s="11">
        <f>'OddsRatio_working_3-way'!S12-'OddsRatio_working_3-way'!R12^2/3</f>
        <v>-0.86298110086191537</v>
      </c>
      <c r="V12" s="11">
        <f>'OddsRatio_working_3-way'!S12*'OddsRatio_working_3-way'!R12/3-2*'OddsRatio_working_3-way'!R12^3/27-'OddsRatio_working_3-way'!T12</f>
        <v>0.29604840509842723</v>
      </c>
      <c r="W12" s="11">
        <f>'OddsRatio_working_3-way'!V12^2+4*'OddsRatio_working_3-way'!U12^3/27</f>
        <v>-7.5691820532270415E-3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0.15428369989612439</v>
      </c>
      <c r="Y12" s="11">
        <f>IF('OddsRatio_working_3-way'!W12&gt;=0,IF('OddsRatio_working_3-way'!V12+SQRT('OddsRatio_working_3-way'!W12)&gt;0,0,PI()),ACOS('OddsRatio_working_3-way'!V12/(2*'OddsRatio_working_3-way'!X12)))</f>
        <v>0.28582754317064429</v>
      </c>
      <c r="Z12" s="11">
        <f>'OddsRatio_working_3-way'!X12^(1/3)*COS('OddsRatio_working_3-way'!Y12/3)</f>
        <v>0.53390731897531063</v>
      </c>
      <c r="AA12" s="11">
        <f>'OddsRatio_working_3-way'!X12^(1/3)*COS(('OddsRatio_working_3-way'!Y12+2*PI())/3)</f>
        <v>-0.31114083267089626</v>
      </c>
      <c r="AB12" s="11">
        <f>'OddsRatio_working_3-way'!X12^(1/3)*COS(('OddsRatio_working_3-way'!Y12+4*PI())/3)</f>
        <v>-0.22276648630441453</v>
      </c>
      <c r="AC12" s="11">
        <f>'OddsRatio_working_3-way'!X12^(1/3)*SIN('OddsRatio_working_3-way'!Y12/3)</f>
        <v>5.1022952664145547E-2</v>
      </c>
      <c r="AD12" s="11">
        <f>'OddsRatio_working_3-way'!X12^(1/3)*SIN(('OddsRatio_working_3-way'!Y12+2*PI())/3)</f>
        <v>0.43686582516698774</v>
      </c>
      <c r="AE12" s="11">
        <f>'OddsRatio_working_3-way'!X12^(1/3)*SIN(('OddsRatio_working_3-way'!Y12+4*PI())/3)</f>
        <v>-0.48788877783113321</v>
      </c>
      <c r="AF12" s="11">
        <f>-'OddsRatio_working_3-way'!U12/(3*'OddsRatio_working_3-way'!X12^(1/3))*COS(('OddsRatio_working_3-way'!Y12)/3)</f>
        <v>0.53390731897531063</v>
      </c>
      <c r="AG12" s="11">
        <f>-'OddsRatio_working_3-way'!U12/(3*'OddsRatio_working_3-way'!X12^(1/3))*COS(('OddsRatio_working_3-way'!Y12+2*PI())/3)</f>
        <v>-0.31114083267089626</v>
      </c>
      <c r="AH12" s="11">
        <f>-'OddsRatio_working_3-way'!U12/(3*'OddsRatio_working_3-way'!X12^(1/3))*COS(('OddsRatio_working_3-way'!Y12+4*PI())/3)</f>
        <v>-0.22276648630441453</v>
      </c>
      <c r="AI12" s="11">
        <f>'OddsRatio_working_3-way'!U12/(3*'OddsRatio_working_3-way'!X12^(1/3))*SIN(('OddsRatio_working_3-way'!Y12)/3)</f>
        <v>-5.1022952664145547E-2</v>
      </c>
      <c r="AJ12" s="11">
        <f>'OddsRatio_working_3-way'!U12/(3*'OddsRatio_working_3-way'!X12^(1/3))*SIN(('OddsRatio_working_3-way'!Y12+2*PI())/3)</f>
        <v>-0.43686582516698774</v>
      </c>
      <c r="AK12" s="11">
        <f>'OddsRatio_working_3-way'!U12/(3*'OddsRatio_working_3-way'!X12^(1/3))*SIN(('OddsRatio_working_3-way'!Y12+4*PI())/3)</f>
        <v>0.48788877783113321</v>
      </c>
      <c r="AL12" s="11">
        <f>'OddsRatio_working_3-way'!Z12+'OddsRatio_working_3-way'!AF12</f>
        <v>1.0678146379506213</v>
      </c>
      <c r="AM12" s="11">
        <f>'OddsRatio_working_3-way'!AA12+'OddsRatio_working_3-way'!AG12</f>
        <v>-0.62228166534179252</v>
      </c>
      <c r="AN12" s="11">
        <f>'OddsRatio_working_3-way'!AB12+'OddsRatio_working_3-way'!AH12</f>
        <v>-0.44553297260882907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1.0678146379506213</v>
      </c>
      <c r="AS12" s="11">
        <f>IF(('OddsRatio_working_3-way'!X12=0),IF(Q12&gt;0,-Q12^(1/3),(-Q12)^(1/3)),'OddsRatio_working_3-way'!AM12-'OddsRatio_working_3-way'!R12/3)</f>
        <v>-0.62228166534179252</v>
      </c>
      <c r="AT12" s="11">
        <f>IF(('OddsRatio_working_3-way'!X12=0),IF(Q12&gt;0,-Q12^(1/3),(-Q12)^(1/3)),'OddsRatio_working_3-way'!AN12-'OddsRatio_working_3-way'!R12/3)</f>
        <v>-0.44553297260882907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2.2400000000000002</v>
      </c>
      <c r="B13" s="4">
        <f>IF('True_Odds_Calculator_3-way'!B13="","",'True_Odds_Calculator_3-way'!B13)</f>
        <v>3.09</v>
      </c>
      <c r="C13" s="4">
        <f>IF('True_Odds_Calculator_3-way'!C13="","",'True_Odds_Calculator_3-way'!C13)</f>
        <v>3.5</v>
      </c>
      <c r="D13" s="9">
        <f t="shared" si="13"/>
        <v>0.425709002085991</v>
      </c>
      <c r="E13" s="9">
        <f t="shared" si="14"/>
        <v>0.30545957966387344</v>
      </c>
      <c r="F13" s="9">
        <f t="shared" si="15"/>
        <v>0.26883141825013546</v>
      </c>
      <c r="G13" s="9">
        <f t="shared" si="16"/>
        <v>1.0879213248349497</v>
      </c>
      <c r="H13" s="9">
        <f t="shared" si="17"/>
        <v>2.3490224427953375</v>
      </c>
      <c r="I13" s="9">
        <f t="shared" si="18"/>
        <v>3.2737555689050453</v>
      </c>
      <c r="J13" s="9">
        <f t="shared" si="19"/>
        <v>3.7198033120873739</v>
      </c>
      <c r="K13" s="11">
        <f t="shared" si="20"/>
        <v>0.4464285714285714</v>
      </c>
      <c r="L13" s="11">
        <f t="shared" si="21"/>
        <v>0.3236245954692557</v>
      </c>
      <c r="M13" s="11">
        <f t="shared" si="22"/>
        <v>0.2857142857142857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-0.26744435638332997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0.24065451423287756</v>
      </c>
      <c r="Q13" s="11">
        <f>2*'OddsRatio_working_3-way'!K13*'OddsRatio_working_3-way'!L13*'OddsRatio_working_3-way'!M13</f>
        <v>8.2557294762565223E-2</v>
      </c>
      <c r="R13" s="11">
        <f t="shared" si="23"/>
        <v>0</v>
      </c>
      <c r="S13" s="11">
        <f t="shared" si="24"/>
        <v>-0.89983022071307295</v>
      </c>
      <c r="T13" s="11">
        <f t="shared" si="25"/>
        <v>-0.30868961259453626</v>
      </c>
      <c r="U13" s="11">
        <f>'OddsRatio_working_3-way'!S13-'OddsRatio_working_3-way'!R13^2/3</f>
        <v>-0.89983022071307295</v>
      </c>
      <c r="V13" s="11">
        <f>'OddsRatio_working_3-way'!S13*'OddsRatio_working_3-way'!R13/3-2*'OddsRatio_working_3-way'!R13^3/27-'OddsRatio_working_3-way'!T13</f>
        <v>0.30868961259453626</v>
      </c>
      <c r="W13" s="11">
        <f>'OddsRatio_working_3-way'!V13^2+4*'OddsRatio_working_3-way'!U13^3/27</f>
        <v>-1.2649614062218886E-2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0.16427027347178777</v>
      </c>
      <c r="Y13" s="11">
        <f>IF('OddsRatio_working_3-way'!W13&gt;=0,IF('OddsRatio_working_3-way'!V13+SQRT('OddsRatio_working_3-way'!W13)&gt;0,0,PI()),ACOS('OddsRatio_working_3-way'!V13/(2*'OddsRatio_working_3-way'!X13)))</f>
        <v>0.34939955732524908</v>
      </c>
      <c r="Z13" s="11">
        <f>'OddsRatio_working_3-way'!X13^(1/3)*COS('OddsRatio_working_3-way'!Y13/3)</f>
        <v>0.54396066241747487</v>
      </c>
      <c r="AA13" s="11">
        <f>'OddsRatio_working_3-way'!X13^(1/3)*COS(('OddsRatio_working_3-way'!Y13+2*PI())/3)</f>
        <v>-0.32709524284819108</v>
      </c>
      <c r="AB13" s="11">
        <f>'OddsRatio_working_3-way'!X13^(1/3)*COS(('OddsRatio_working_3-way'!Y13+4*PI())/3)</f>
        <v>-0.21686541956928382</v>
      </c>
      <c r="AC13" s="11">
        <f>'OddsRatio_working_3-way'!X13^(1/3)*SIN('OddsRatio_working_3-way'!Y13/3)</f>
        <v>6.364121814280202E-2</v>
      </c>
      <c r="AD13" s="11">
        <f>'OddsRatio_working_3-way'!X13^(1/3)*SIN(('OddsRatio_working_3-way'!Y13+2*PI())/3)</f>
        <v>0.43926314324154331</v>
      </c>
      <c r="AE13" s="11">
        <f>'OddsRatio_working_3-way'!X13^(1/3)*SIN(('OddsRatio_working_3-way'!Y13+4*PI())/3)</f>
        <v>-0.50290436138434536</v>
      </c>
      <c r="AF13" s="11">
        <f>-'OddsRatio_working_3-way'!U13/(3*'OddsRatio_working_3-way'!X13^(1/3))*COS(('OddsRatio_working_3-way'!Y13)/3)</f>
        <v>0.54396066241747476</v>
      </c>
      <c r="AG13" s="11">
        <f>-'OddsRatio_working_3-way'!U13/(3*'OddsRatio_working_3-way'!X13^(1/3))*COS(('OddsRatio_working_3-way'!Y13+2*PI())/3)</f>
        <v>-0.32709524284819103</v>
      </c>
      <c r="AH13" s="11">
        <f>-'OddsRatio_working_3-way'!U13/(3*'OddsRatio_working_3-way'!X13^(1/3))*COS(('OddsRatio_working_3-way'!Y13+4*PI())/3)</f>
        <v>-0.21686541956928379</v>
      </c>
      <c r="AI13" s="11">
        <f>'OddsRatio_working_3-way'!U13/(3*'OddsRatio_working_3-way'!X13^(1/3))*SIN(('OddsRatio_working_3-way'!Y13)/3)</f>
        <v>-6.3641218142802006E-2</v>
      </c>
      <c r="AJ13" s="11">
        <f>'OddsRatio_working_3-way'!U13/(3*'OddsRatio_working_3-way'!X13^(1/3))*SIN(('OddsRatio_working_3-way'!Y13+2*PI())/3)</f>
        <v>-0.4392631432415432</v>
      </c>
      <c r="AK13" s="11">
        <f>'OddsRatio_working_3-way'!U13/(3*'OddsRatio_working_3-way'!X13^(1/3))*SIN(('OddsRatio_working_3-way'!Y13+4*PI())/3)</f>
        <v>0.50290436138434524</v>
      </c>
      <c r="AL13" s="11">
        <f>'OddsRatio_working_3-way'!Z13+'OddsRatio_working_3-way'!AF13</f>
        <v>1.0879213248349497</v>
      </c>
      <c r="AM13" s="11">
        <f>'OddsRatio_working_3-way'!AA13+'OddsRatio_working_3-way'!AG13</f>
        <v>-0.65419048569638205</v>
      </c>
      <c r="AN13" s="11">
        <f>'OddsRatio_working_3-way'!AB13+'OddsRatio_working_3-way'!AH13</f>
        <v>-0.43373083913856758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1.0879213248349497</v>
      </c>
      <c r="AS13" s="11">
        <f>IF(('OddsRatio_working_3-way'!X13=0),IF(Q13&gt;0,-Q13^(1/3),(-Q13)^(1/3)),'OddsRatio_working_3-way'!AM13-'OddsRatio_working_3-way'!R13/3)</f>
        <v>-0.65419048569638205</v>
      </c>
      <c r="AT13" s="11">
        <f>IF(('OddsRatio_working_3-way'!X13=0),IF(Q13&gt;0,-Q13^(1/3),(-Q13)^(1/3)),'OddsRatio_working_3-way'!AN13-'OddsRatio_working_3-way'!R13/3)</f>
        <v>-0.43373083913856758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5.76</v>
      </c>
      <c r="B14" s="4">
        <f>IF('True_Odds_Calculator_3-way'!B14="","",'True_Odds_Calculator_3-way'!B14)</f>
        <v>3.66</v>
      </c>
      <c r="C14" s="4">
        <f>IF('True_Odds_Calculator_3-way'!C14="","",'True_Odds_Calculator_3-way'!C14)</f>
        <v>1.63</v>
      </c>
      <c r="D14" s="9">
        <f t="shared" si="13"/>
        <v>0.15899760719362949</v>
      </c>
      <c r="E14" s="9">
        <f t="shared" si="14"/>
        <v>0.25279063445260752</v>
      </c>
      <c r="F14" s="9">
        <f t="shared" si="15"/>
        <v>0.58821175835376316</v>
      </c>
      <c r="G14" s="9">
        <f t="shared" si="16"/>
        <v>1.1112190810780991</v>
      </c>
      <c r="H14" s="9">
        <f t="shared" si="17"/>
        <v>6.2894028259317523</v>
      </c>
      <c r="I14" s="9">
        <f t="shared" si="18"/>
        <v>3.9558427556677427</v>
      </c>
      <c r="J14" s="9">
        <f t="shared" si="19"/>
        <v>1.7000680210792021</v>
      </c>
      <c r="K14" s="11">
        <f t="shared" si="20"/>
        <v>0.1736111111111111</v>
      </c>
      <c r="L14" s="11">
        <f t="shared" si="21"/>
        <v>0.27322404371584696</v>
      </c>
      <c r="M14" s="11">
        <f t="shared" si="22"/>
        <v>0.61349693251533743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-0.23213357806161783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0.23426354293547291</v>
      </c>
      <c r="Q14" s="11">
        <f>2*'OddsRatio_working_3-way'!K14*'OddsRatio_working_3-way'!L14*'OddsRatio_working_3-way'!M14</f>
        <v>5.8202122468440476E-2</v>
      </c>
      <c r="R14" s="11">
        <f t="shared" si="23"/>
        <v>0</v>
      </c>
      <c r="S14" s="11">
        <f t="shared" si="24"/>
        <v>-1.0091756000645873</v>
      </c>
      <c r="T14" s="11">
        <f t="shared" si="25"/>
        <v>-0.25072685715890369</v>
      </c>
      <c r="U14" s="11">
        <f>'OddsRatio_working_3-way'!S14-'OddsRatio_working_3-way'!R14^2/3</f>
        <v>-1.0091756000645873</v>
      </c>
      <c r="V14" s="11">
        <f>'OddsRatio_working_3-way'!S14*'OddsRatio_working_3-way'!R14/3-2*'OddsRatio_working_3-way'!R14^3/27-'OddsRatio_working_3-way'!T14</f>
        <v>0.25072685715890369</v>
      </c>
      <c r="W14" s="11">
        <f>'OddsRatio_working_3-way'!V14^2+4*'OddsRatio_working_3-way'!U14^3/27</f>
        <v>-8.9399768671394E-2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0.19510492406150037</v>
      </c>
      <c r="Y14" s="11">
        <f>IF('OddsRatio_working_3-way'!W14&gt;=0,IF('OddsRatio_working_3-way'!V14+SQRT('OddsRatio_working_3-way'!W14)&gt;0,0,PI()),ACOS('OddsRatio_working_3-way'!V14/(2*'OddsRatio_working_3-way'!X14)))</f>
        <v>0.87298305998176728</v>
      </c>
      <c r="Z14" s="11">
        <f>'OddsRatio_working_3-way'!X14^(1/3)*COS('OddsRatio_working_3-way'!Y14/3)</f>
        <v>0.55560954053904954</v>
      </c>
      <c r="AA14" s="11">
        <f>'OddsRatio_working_3-way'!X14^(1/3)*COS(('OddsRatio_working_3-way'!Y14+2*PI())/3)</f>
        <v>-0.4219138569456829</v>
      </c>
      <c r="AB14" s="11">
        <f>'OddsRatio_working_3-way'!X14^(1/3)*COS(('OddsRatio_working_3-way'!Y14+4*PI())/3)</f>
        <v>-0.13369568359336687</v>
      </c>
      <c r="AC14" s="11">
        <f>'OddsRatio_working_3-way'!X14^(1/3)*SIN('OddsRatio_working_3-way'!Y14/3)</f>
        <v>0.16640283997030203</v>
      </c>
      <c r="AD14" s="11">
        <f>'OddsRatio_working_3-way'!X14^(1/3)*SIN(('OddsRatio_working_3-way'!Y14+2*PI())/3)</f>
        <v>0.39797055670666587</v>
      </c>
      <c r="AE14" s="11">
        <f>'OddsRatio_working_3-way'!X14^(1/3)*SIN(('OddsRatio_working_3-way'!Y14+4*PI())/3)</f>
        <v>-0.56437339667696784</v>
      </c>
      <c r="AF14" s="11">
        <f>-'OddsRatio_working_3-way'!U14/(3*'OddsRatio_working_3-way'!X14^(1/3))*COS(('OddsRatio_working_3-way'!Y14)/3)</f>
        <v>0.55560954053904965</v>
      </c>
      <c r="AG14" s="11">
        <f>-'OddsRatio_working_3-way'!U14/(3*'OddsRatio_working_3-way'!X14^(1/3))*COS(('OddsRatio_working_3-way'!Y14+2*PI())/3)</f>
        <v>-0.42191385694568295</v>
      </c>
      <c r="AH14" s="11">
        <f>-'OddsRatio_working_3-way'!U14/(3*'OddsRatio_working_3-way'!X14^(1/3))*COS(('OddsRatio_working_3-way'!Y14+4*PI())/3)</f>
        <v>-0.13369568359336689</v>
      </c>
      <c r="AI14" s="11">
        <f>'OddsRatio_working_3-way'!U14/(3*'OddsRatio_working_3-way'!X14^(1/3))*SIN(('OddsRatio_working_3-way'!Y14)/3)</f>
        <v>-0.16640283997030206</v>
      </c>
      <c r="AJ14" s="11">
        <f>'OddsRatio_working_3-way'!U14/(3*'OddsRatio_working_3-way'!X14^(1/3))*SIN(('OddsRatio_working_3-way'!Y14+2*PI())/3)</f>
        <v>-0.39797055670666592</v>
      </c>
      <c r="AK14" s="11">
        <f>'OddsRatio_working_3-way'!U14/(3*'OddsRatio_working_3-way'!X14^(1/3))*SIN(('OddsRatio_working_3-way'!Y14+4*PI())/3)</f>
        <v>0.56437339667696795</v>
      </c>
      <c r="AL14" s="11">
        <f>'OddsRatio_working_3-way'!Z14+'OddsRatio_working_3-way'!AF14</f>
        <v>1.1112190810780991</v>
      </c>
      <c r="AM14" s="11">
        <f>'OddsRatio_working_3-way'!AA14+'OddsRatio_working_3-way'!AG14</f>
        <v>-0.8438277138913659</v>
      </c>
      <c r="AN14" s="11">
        <f>'OddsRatio_working_3-way'!AB14+'OddsRatio_working_3-way'!AH14</f>
        <v>-0.26739136718673373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1.1112190810780991</v>
      </c>
      <c r="AS14" s="11">
        <f>IF(('OddsRatio_working_3-way'!X14=0),IF(Q14&gt;0,-Q14^(1/3),(-Q14)^(1/3)),'OddsRatio_working_3-way'!AM14-'OddsRatio_working_3-way'!R14/3)</f>
        <v>-0.8438277138913659</v>
      </c>
      <c r="AT14" s="11">
        <f>IF(('OddsRatio_working_3-way'!X14=0),IF(Q14&gt;0,-Q14^(1/3),(-Q14)^(1/3)),'OddsRatio_working_3-way'!AN14-'OddsRatio_working_3-way'!R14/3)</f>
        <v>-0.26739136718673373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3.16</v>
      </c>
      <c r="B15" s="4">
        <f>IF('True_Odds_Calculator_3-way'!B15="","",'True_Odds_Calculator_3-way'!B15)</f>
        <v>3.29</v>
      </c>
      <c r="C15" s="4">
        <f>IF('True_Odds_Calculator_3-way'!C15="","",'True_Odds_Calculator_3-way'!C15)</f>
        <v>2.2999999999999998</v>
      </c>
      <c r="D15" s="9">
        <f t="shared" si="13"/>
        <v>0.29879060420583553</v>
      </c>
      <c r="E15" s="9">
        <f t="shared" si="14"/>
        <v>0.28669152866540915</v>
      </c>
      <c r="F15" s="9">
        <f t="shared" si="15"/>
        <v>0.41451786712875527</v>
      </c>
      <c r="G15" s="9">
        <f t="shared" si="16"/>
        <v>1.086493266403707</v>
      </c>
      <c r="H15" s="9">
        <f t="shared" si="17"/>
        <v>3.3468254554320067</v>
      </c>
      <c r="I15" s="9">
        <f t="shared" si="18"/>
        <v>3.4880695800644888</v>
      </c>
      <c r="J15" s="9">
        <f t="shared" si="19"/>
        <v>2.4124412463248186</v>
      </c>
      <c r="K15" s="11">
        <f t="shared" si="20"/>
        <v>0.31645569620253161</v>
      </c>
      <c r="L15" s="11">
        <f t="shared" si="21"/>
        <v>0.303951367781155</v>
      </c>
      <c r="M15" s="11">
        <f t="shared" si="22"/>
        <v>0.43478260869565222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-0.26891917436303192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0.2404678542572429</v>
      </c>
      <c r="Q15" s="11">
        <f>2*'OddsRatio_working_3-way'!K15*'OddsRatio_working_3-way'!L15*'OddsRatio_working_3-way'!M15</f>
        <v>8.364099278512796E-2</v>
      </c>
      <c r="R15" s="11">
        <f t="shared" si="23"/>
        <v>0</v>
      </c>
      <c r="S15" s="11">
        <f t="shared" si="24"/>
        <v>-0.89420122171213912</v>
      </c>
      <c r="T15" s="11">
        <f t="shared" si="25"/>
        <v>-0.31102651189987446</v>
      </c>
      <c r="U15" s="11">
        <f>'OddsRatio_working_3-way'!S15-'OddsRatio_working_3-way'!R15^2/3</f>
        <v>-0.89420122171213912</v>
      </c>
      <c r="V15" s="11">
        <f>'OddsRatio_working_3-way'!S15*'OddsRatio_working_3-way'!R15/3-2*'OddsRatio_working_3-way'!R15^3/27-'OddsRatio_working_3-way'!T15</f>
        <v>0.31102651189987446</v>
      </c>
      <c r="W15" s="11">
        <f>'OddsRatio_working_3-way'!V15^2+4*'OddsRatio_working_3-way'!U15^3/27</f>
        <v>-9.1883701564006715E-3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0.16273126717152686</v>
      </c>
      <c r="Y15" s="11">
        <f>IF('OddsRatio_working_3-way'!W15&gt;=0,IF('OddsRatio_working_3-way'!V15+SQRT('OddsRatio_working_3-way'!W15)&gt;0,0,PI()),ACOS('OddsRatio_working_3-way'!V15/(2*'OddsRatio_working_3-way'!X15)))</f>
        <v>0.29895564787732676</v>
      </c>
      <c r="Z15" s="11">
        <f>'OddsRatio_working_3-way'!X15^(1/3)*COS('OddsRatio_working_3-way'!Y15/3)</f>
        <v>0.54324663320185351</v>
      </c>
      <c r="AA15" s="11">
        <f>'OddsRatio_working_3-way'!X15^(1/3)*COS(('OddsRatio_working_3-way'!Y15+2*PI())/3)</f>
        <v>-0.31866188656402122</v>
      </c>
      <c r="AB15" s="11">
        <f>'OddsRatio_working_3-way'!X15^(1/3)*COS(('OddsRatio_working_3-way'!Y15+4*PI())/3)</f>
        <v>-0.22458474663783237</v>
      </c>
      <c r="AC15" s="11">
        <f>'OddsRatio_working_3-way'!X15^(1/3)*SIN('OddsRatio_working_3-way'!Y15/3)</f>
        <v>5.4315462060975338E-2</v>
      </c>
      <c r="AD15" s="11">
        <f>'OddsRatio_working_3-way'!X15^(1/3)*SIN(('OddsRatio_working_3-way'!Y15+2*PI())/3)</f>
        <v>0.44330765384268433</v>
      </c>
      <c r="AE15" s="11">
        <f>'OddsRatio_working_3-way'!X15^(1/3)*SIN(('OddsRatio_working_3-way'!Y15+4*PI())/3)</f>
        <v>-0.49762311590365965</v>
      </c>
      <c r="AF15" s="11">
        <f>-'OddsRatio_working_3-way'!U15/(3*'OddsRatio_working_3-way'!X15^(1/3))*COS(('OddsRatio_working_3-way'!Y15)/3)</f>
        <v>0.5432466332018534</v>
      </c>
      <c r="AG15" s="11">
        <f>-'OddsRatio_working_3-way'!U15/(3*'OddsRatio_working_3-way'!X15^(1/3))*COS(('OddsRatio_working_3-way'!Y15+2*PI())/3)</f>
        <v>-0.31866188656402117</v>
      </c>
      <c r="AH15" s="11">
        <f>-'OddsRatio_working_3-way'!U15/(3*'OddsRatio_working_3-way'!X15^(1/3))*COS(('OddsRatio_working_3-way'!Y15+4*PI())/3)</f>
        <v>-0.22458474663783234</v>
      </c>
      <c r="AI15" s="11">
        <f>'OddsRatio_working_3-way'!U15/(3*'OddsRatio_working_3-way'!X15^(1/3))*SIN(('OddsRatio_working_3-way'!Y15)/3)</f>
        <v>-5.4315462060975324E-2</v>
      </c>
      <c r="AJ15" s="11">
        <f>'OddsRatio_working_3-way'!U15/(3*'OddsRatio_working_3-way'!X15^(1/3))*SIN(('OddsRatio_working_3-way'!Y15+2*PI())/3)</f>
        <v>-0.44330765384268428</v>
      </c>
      <c r="AK15" s="11">
        <f>'OddsRatio_working_3-way'!U15/(3*'OddsRatio_working_3-way'!X15^(1/3))*SIN(('OddsRatio_working_3-way'!Y15+4*PI())/3)</f>
        <v>0.49762311590365954</v>
      </c>
      <c r="AL15" s="11">
        <f>'OddsRatio_working_3-way'!Z15+'OddsRatio_working_3-way'!AF15</f>
        <v>1.086493266403707</v>
      </c>
      <c r="AM15" s="11">
        <f>'OddsRatio_working_3-way'!AA15+'OddsRatio_working_3-way'!AG15</f>
        <v>-0.63732377312804234</v>
      </c>
      <c r="AN15" s="11">
        <f>'OddsRatio_working_3-way'!AB15+'OddsRatio_working_3-way'!AH15</f>
        <v>-0.44916949327566469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1.086493266403707</v>
      </c>
      <c r="AS15" s="11">
        <f>IF(('OddsRatio_working_3-way'!X15=0),IF(Q15&gt;0,-Q15^(1/3),(-Q15)^(1/3)),'OddsRatio_working_3-way'!AM15-'OddsRatio_working_3-way'!R15/3)</f>
        <v>-0.63732377312804234</v>
      </c>
      <c r="AT15" s="11">
        <f>IF(('OddsRatio_working_3-way'!X15=0),IF(Q15&gt;0,-Q15^(1/3),(-Q15)^(1/3)),'OddsRatio_working_3-way'!AN15-'OddsRatio_working_3-way'!R15/3)</f>
        <v>-0.44916949327566469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2.19</v>
      </c>
      <c r="B16" s="4">
        <f>IF('True_Odds_Calculator_3-way'!B16="","",'True_Odds_Calculator_3-way'!B16)</f>
        <v>3.07</v>
      </c>
      <c r="C16" s="4">
        <f>IF('True_Odds_Calculator_3-way'!C16="","",'True_Odds_Calculator_3-way'!C16)</f>
        <v>3.25</v>
      </c>
      <c r="D16" s="9">
        <f t="shared" si="13"/>
        <v>0.42341449009571225</v>
      </c>
      <c r="E16" s="9">
        <f t="shared" si="14"/>
        <v>0.29684497090180606</v>
      </c>
      <c r="F16" s="9">
        <f t="shared" si="15"/>
        <v>0.27974053900248136</v>
      </c>
      <c r="G16" s="9">
        <f t="shared" si="16"/>
        <v>1.1443293744281293</v>
      </c>
      <c r="H16" s="9">
        <f t="shared" si="17"/>
        <v>2.3617519555694737</v>
      </c>
      <c r="I16" s="9">
        <f t="shared" si="18"/>
        <v>3.3687618050662276</v>
      </c>
      <c r="J16" s="9">
        <f t="shared" si="19"/>
        <v>3.5747410924632907</v>
      </c>
      <c r="K16" s="11">
        <f t="shared" si="20"/>
        <v>0.45662100456621008</v>
      </c>
      <c r="L16" s="11">
        <f t="shared" si="21"/>
        <v>0.32573289902280134</v>
      </c>
      <c r="M16" s="11">
        <f t="shared" si="22"/>
        <v>0.30769230769230771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-0.25364947844979946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0.25216554599446928</v>
      </c>
      <c r="Q16" s="11">
        <f>2*'OddsRatio_working_3-way'!K16*'OddsRatio_working_3-way'!L16*'OddsRatio_working_3-way'!M16</f>
        <v>9.1530143736649486E-2</v>
      </c>
      <c r="R16" s="11">
        <f t="shared" si="23"/>
        <v>0</v>
      </c>
      <c r="S16" s="11">
        <f t="shared" si="24"/>
        <v>-0.9941496727515492</v>
      </c>
      <c r="T16" s="11">
        <f t="shared" si="25"/>
        <v>-0.36085287577188729</v>
      </c>
      <c r="U16" s="11">
        <f>'OddsRatio_working_3-way'!S16-'OddsRatio_working_3-way'!R16^2/3</f>
        <v>-0.9941496727515492</v>
      </c>
      <c r="V16" s="11">
        <f>'OddsRatio_working_3-way'!S16*'OddsRatio_working_3-way'!R16/3-2*'OddsRatio_working_3-way'!R16^3/27-'OddsRatio_working_3-way'!T16</f>
        <v>0.36085287577188729</v>
      </c>
      <c r="W16" s="11">
        <f>'OddsRatio_working_3-way'!V16^2+4*'OddsRatio_working_3-way'!U16^3/27</f>
        <v>-1.5348386788812896E-2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0.19076371821028629</v>
      </c>
      <c r="Y16" s="11">
        <f>IF('OddsRatio_working_3-way'!W16&gt;=0,IF('OddsRatio_working_3-way'!V16+SQRT('OddsRatio_working_3-way'!W16)&gt;0,0,PI()),ACOS('OddsRatio_working_3-way'!V16/(2*'OddsRatio_working_3-way'!X16)))</f>
        <v>0.33071294705348508</v>
      </c>
      <c r="Z16" s="11">
        <f>'OddsRatio_working_3-way'!X16^(1/3)*COS('OddsRatio_working_3-way'!Y16/3)</f>
        <v>0.57216468721406466</v>
      </c>
      <c r="AA16" s="11">
        <f>'OddsRatio_working_3-way'!X16^(1/3)*COS(('OddsRatio_working_3-way'!Y16+2*PI())/3)</f>
        <v>-0.34092845756974643</v>
      </c>
      <c r="AB16" s="11">
        <f>'OddsRatio_working_3-way'!X16^(1/3)*COS(('OddsRatio_working_3-way'!Y16+4*PI())/3)</f>
        <v>-0.23123622964431834</v>
      </c>
      <c r="AC16" s="11">
        <f>'OddsRatio_working_3-way'!X16^(1/3)*SIN('OddsRatio_working_3-way'!Y16/3)</f>
        <v>6.3330837320755784E-2</v>
      </c>
      <c r="AD16" s="11">
        <f>'OddsRatio_working_3-way'!X16^(1/3)*SIN(('OddsRatio_working_3-way'!Y16+2*PI())/3)</f>
        <v>0.4638437356153795</v>
      </c>
      <c r="AE16" s="11">
        <f>'OddsRatio_working_3-way'!X16^(1/3)*SIN(('OddsRatio_working_3-way'!Y16+4*PI())/3)</f>
        <v>-0.52717457293613523</v>
      </c>
      <c r="AF16" s="11">
        <f>-'OddsRatio_working_3-way'!U16/(3*'OddsRatio_working_3-way'!X16^(1/3))*COS(('OddsRatio_working_3-way'!Y16)/3)</f>
        <v>0.57216468721406455</v>
      </c>
      <c r="AG16" s="11">
        <f>-'OddsRatio_working_3-way'!U16/(3*'OddsRatio_working_3-way'!X16^(1/3))*COS(('OddsRatio_working_3-way'!Y16+2*PI())/3)</f>
        <v>-0.34092845756974638</v>
      </c>
      <c r="AH16" s="11">
        <f>-'OddsRatio_working_3-way'!U16/(3*'OddsRatio_working_3-way'!X16^(1/3))*COS(('OddsRatio_working_3-way'!Y16+4*PI())/3)</f>
        <v>-0.23123622964431831</v>
      </c>
      <c r="AI16" s="11">
        <f>'OddsRatio_working_3-way'!U16/(3*'OddsRatio_working_3-way'!X16^(1/3))*SIN(('OddsRatio_working_3-way'!Y16)/3)</f>
        <v>-6.333083732075577E-2</v>
      </c>
      <c r="AJ16" s="11">
        <f>'OddsRatio_working_3-way'!U16/(3*'OddsRatio_working_3-way'!X16^(1/3))*SIN(('OddsRatio_working_3-way'!Y16+2*PI())/3)</f>
        <v>-0.46384373561537939</v>
      </c>
      <c r="AK16" s="11">
        <f>'OddsRatio_working_3-way'!U16/(3*'OddsRatio_working_3-way'!X16^(1/3))*SIN(('OddsRatio_working_3-way'!Y16+4*PI())/3)</f>
        <v>0.52717457293613512</v>
      </c>
      <c r="AL16" s="11">
        <f>'OddsRatio_working_3-way'!Z16+'OddsRatio_working_3-way'!AF16</f>
        <v>1.1443293744281293</v>
      </c>
      <c r="AM16" s="11">
        <f>'OddsRatio_working_3-way'!AA16+'OddsRatio_working_3-way'!AG16</f>
        <v>-0.68185691513949287</v>
      </c>
      <c r="AN16" s="11">
        <f>'OddsRatio_working_3-way'!AB16+'OddsRatio_working_3-way'!AH16</f>
        <v>-0.46247245928863667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1.1443293744281293</v>
      </c>
      <c r="AS16" s="11">
        <f>IF(('OddsRatio_working_3-way'!X16=0),IF(Q16&gt;0,-Q16^(1/3),(-Q16)^(1/3)),'OddsRatio_working_3-way'!AM16-'OddsRatio_working_3-way'!R16/3)</f>
        <v>-0.68185691513949287</v>
      </c>
      <c r="AT16" s="11">
        <f>IF(('OddsRatio_working_3-way'!X16=0),IF(Q16&gt;0,-Q16^(1/3),(-Q16)^(1/3)),'OddsRatio_working_3-way'!AN16-'OddsRatio_working_3-way'!R16/3)</f>
        <v>-0.46247245928863667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4.08</v>
      </c>
      <c r="B17" s="4">
        <f>IF('True_Odds_Calculator_3-way'!B17="","",'True_Odds_Calculator_3-way'!B17)</f>
        <v>3.28</v>
      </c>
      <c r="C17" s="4">
        <f>IF('True_Odds_Calculator_3-way'!C17="","",'True_Odds_Calculator_3-way'!C17)</f>
        <v>1.86</v>
      </c>
      <c r="D17" s="9">
        <f t="shared" si="13"/>
        <v>0.22043723821383768</v>
      </c>
      <c r="E17" s="9">
        <f t="shared" si="14"/>
        <v>0.27640472717070708</v>
      </c>
      <c r="F17" s="9">
        <f t="shared" si="15"/>
        <v>0.50315803461545539</v>
      </c>
      <c r="G17" s="9">
        <f t="shared" si="16"/>
        <v>1.1481943560832848</v>
      </c>
      <c r="H17" s="9">
        <f t="shared" si="17"/>
        <v>4.5364386167365174</v>
      </c>
      <c r="I17" s="9">
        <f t="shared" si="18"/>
        <v>3.6178831318698892</v>
      </c>
      <c r="J17" s="9">
        <f t="shared" si="19"/>
        <v>1.987447146231625</v>
      </c>
      <c r="K17" s="11">
        <f t="shared" si="20"/>
        <v>0.24509803921568626</v>
      </c>
      <c r="L17" s="11">
        <f t="shared" si="21"/>
        <v>0.3048780487804878</v>
      </c>
      <c r="M17" s="11">
        <f t="shared" si="22"/>
        <v>0.5376344086021505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-0.24262584656207109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0.24988686793888815</v>
      </c>
      <c r="Q17" s="11">
        <f>2*'OddsRatio_working_3-way'!K17*'OddsRatio_working_3-way'!L17*'OddsRatio_working_3-way'!M17</f>
        <v>8.0349475221507427E-2</v>
      </c>
      <c r="R17" s="11">
        <f t="shared" si="23"/>
        <v>0</v>
      </c>
      <c r="S17" s="11">
        <f t="shared" si="24"/>
        <v>-1.0299268255204603</v>
      </c>
      <c r="T17" s="11">
        <f t="shared" si="25"/>
        <v>-0.33116618183937624</v>
      </c>
      <c r="U17" s="11">
        <f>'OddsRatio_working_3-way'!S17-'OddsRatio_working_3-way'!R17^2/3</f>
        <v>-1.0299268255204603</v>
      </c>
      <c r="V17" s="11">
        <f>'OddsRatio_working_3-way'!S17*'OddsRatio_working_3-way'!R17/3-2*'OddsRatio_working_3-way'!R17^3/27-'OddsRatio_working_3-way'!T17</f>
        <v>0.33116618183937624</v>
      </c>
      <c r="W17" s="11">
        <f>'OddsRatio_working_3-way'!V17^2+4*'OddsRatio_working_3-way'!U17^3/27</f>
        <v>-5.2179941358373047E-2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0.20115353672782132</v>
      </c>
      <c r="Y17" s="11">
        <f>IF('OddsRatio_working_3-way'!W17&gt;=0,IF('OddsRatio_working_3-way'!V17+SQRT('OddsRatio_working_3-way'!W17)&gt;0,0,PI()),ACOS('OddsRatio_working_3-way'!V17/(2*'OddsRatio_working_3-way'!X17)))</f>
        <v>0.6038287712761945</v>
      </c>
      <c r="Z17" s="11">
        <f>'OddsRatio_working_3-way'!X17^(1/3)*COS('OddsRatio_working_3-way'!Y17/3)</f>
        <v>0.57409717804164251</v>
      </c>
      <c r="AA17" s="11">
        <f>'OddsRatio_working_3-way'!X17^(1/3)*COS(('OddsRatio_working_3-way'!Y17+2*PI())/3)</f>
        <v>-0.38849329811687072</v>
      </c>
      <c r="AB17" s="11">
        <f>'OddsRatio_working_3-way'!X17^(1/3)*COS(('OddsRatio_working_3-way'!Y17+4*PI())/3)</f>
        <v>-0.18560387992477193</v>
      </c>
      <c r="AC17" s="11">
        <f>'OddsRatio_working_3-way'!X17^(1/3)*SIN('OddsRatio_working_3-way'!Y17/3)</f>
        <v>0.11713826020893495</v>
      </c>
      <c r="AD17" s="11">
        <f>'OddsRatio_working_3-way'!X17^(1/3)*SIN(('OddsRatio_working_3-way'!Y17+2*PI())/3)</f>
        <v>0.43861361032055279</v>
      </c>
      <c r="AE17" s="11">
        <f>'OddsRatio_working_3-way'!X17^(1/3)*SIN(('OddsRatio_working_3-way'!Y17+4*PI())/3)</f>
        <v>-0.5557518705294876</v>
      </c>
      <c r="AF17" s="11">
        <f>-'OddsRatio_working_3-way'!U17/(3*'OddsRatio_working_3-way'!X17^(1/3))*COS(('OddsRatio_working_3-way'!Y17)/3)</f>
        <v>0.57409717804164229</v>
      </c>
      <c r="AG17" s="11">
        <f>-'OddsRatio_working_3-way'!U17/(3*'OddsRatio_working_3-way'!X17^(1/3))*COS(('OddsRatio_working_3-way'!Y17+2*PI())/3)</f>
        <v>-0.38849329811687056</v>
      </c>
      <c r="AH17" s="11">
        <f>-'OddsRatio_working_3-way'!U17/(3*'OddsRatio_working_3-way'!X17^(1/3))*COS(('OddsRatio_working_3-way'!Y17+4*PI())/3)</f>
        <v>-0.18560387992477184</v>
      </c>
      <c r="AI17" s="11">
        <f>'OddsRatio_working_3-way'!U17/(3*'OddsRatio_working_3-way'!X17^(1/3))*SIN(('OddsRatio_working_3-way'!Y17)/3)</f>
        <v>-0.11713826020893491</v>
      </c>
      <c r="AJ17" s="11">
        <f>'OddsRatio_working_3-way'!U17/(3*'OddsRatio_working_3-way'!X17^(1/3))*SIN(('OddsRatio_working_3-way'!Y17+2*PI())/3)</f>
        <v>-0.43861361032055263</v>
      </c>
      <c r="AK17" s="11">
        <f>'OddsRatio_working_3-way'!U17/(3*'OddsRatio_working_3-way'!X17^(1/3))*SIN(('OddsRatio_working_3-way'!Y17+4*PI())/3)</f>
        <v>0.55575187052948738</v>
      </c>
      <c r="AL17" s="11">
        <f>'OddsRatio_working_3-way'!Z17+'OddsRatio_working_3-way'!AF17</f>
        <v>1.1481943560832848</v>
      </c>
      <c r="AM17" s="11">
        <f>'OddsRatio_working_3-way'!AA17+'OddsRatio_working_3-way'!AG17</f>
        <v>-0.77698659623374122</v>
      </c>
      <c r="AN17" s="11">
        <f>'OddsRatio_working_3-way'!AB17+'OddsRatio_working_3-way'!AH17</f>
        <v>-0.37120775984954379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1.1481943560832848</v>
      </c>
      <c r="AS17" s="11">
        <f>IF(('OddsRatio_working_3-way'!X17=0),IF(Q17&gt;0,-Q17^(1/3),(-Q17)^(1/3)),'OddsRatio_working_3-way'!AM17-'OddsRatio_working_3-way'!R17/3)</f>
        <v>-0.77698659623374122</v>
      </c>
      <c r="AT17" s="11">
        <f>IF(('OddsRatio_working_3-way'!X17=0),IF(Q17&gt;0,-Q17^(1/3),(-Q17)^(1/3)),'OddsRatio_working_3-way'!AN17-'OddsRatio_working_3-way'!R17/3)</f>
        <v>-0.37120775984954379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1.57</v>
      </c>
      <c r="B2" s="4">
        <f>IF('True_Odds_Calculator_3-way'!B3="","",'True_Odds_Calculator_3-way'!B3)</f>
        <v>4.18</v>
      </c>
      <c r="C2" s="4">
        <f>IF('True_Odds_Calculator_3-way'!C3="","",'True_Odds_Calculator_3-way'!C3)</f>
        <v>5.73</v>
      </c>
      <c r="D2" s="4">
        <f>IF(A2="","",((1/A2)+(1/B2)+(1/C2))-1)</f>
        <v>5.0697194728029249E-2</v>
      </c>
      <c r="E2" s="4">
        <f>IF(A2="","",(3*A2)/(3-($D2*A2)))</f>
        <v>1.6127897836040528</v>
      </c>
      <c r="F2" s="4">
        <f>IF(B2="","",(3*B2)/(3-($D2*B2)))</f>
        <v>4.4977096230915219</v>
      </c>
      <c r="G2" s="4">
        <f>IF(C2="","",(3*C2)/(3-($D2*C2)))</f>
        <v>6.3443320935732972</v>
      </c>
      <c r="I2" s="4">
        <f>IF(A2="","",D2+1)</f>
        <v>1.0506971947280292</v>
      </c>
    </row>
    <row r="3" spans="1:9" x14ac:dyDescent="0.2">
      <c r="A3" s="4">
        <f>IF('True_Odds_Calculator_3-way'!A4="","",'True_Odds_Calculator_3-way'!A4)</f>
        <v>2.7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2.75</v>
      </c>
      <c r="D3" s="4">
        <f t="shared" ref="D3:D66" si="0">IF(A3="","",((1/A3)+(1/B3)+(1/C3))-1)</f>
        <v>4.360425722654826E-2</v>
      </c>
      <c r="E3" s="4">
        <f t="shared" ref="E3:E66" si="1">IF(A3="","",(3*A3)/(3-($D3*A3)))</f>
        <v>2.8102864062027018</v>
      </c>
      <c r="F3" s="4">
        <f t="shared" ref="F3:F66" si="2">IF(B3="","",(3*B3)/(3-($D3*B3)))</f>
        <v>3.3891093656158366</v>
      </c>
      <c r="G3" s="4">
        <f t="shared" ref="G3:G66" si="3">IF(C3="","",(3*C3)/(3-($D3*C3)))</f>
        <v>2.8644955160298204</v>
      </c>
      <c r="I3" s="4">
        <f t="shared" ref="I3:I66" si="4">IF(A3="","",D3+1)</f>
        <v>1.0436042572265483</v>
      </c>
    </row>
    <row r="4" spans="1:9" x14ac:dyDescent="0.2">
      <c r="A4" s="4">
        <f>IF('True_Odds_Calculator_3-way'!A5="","",'True_Odds_Calculator_3-way'!A5)</f>
        <v>2.15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3.35</v>
      </c>
      <c r="D4" s="4">
        <f t="shared" si="0"/>
        <v>4.5313882601405009E-2</v>
      </c>
      <c r="E4" s="4">
        <f t="shared" si="1"/>
        <v>2.2221646852627726</v>
      </c>
      <c r="F4" s="4">
        <f t="shared" si="2"/>
        <v>3.751141566467592</v>
      </c>
      <c r="G4" s="4">
        <f t="shared" si="3"/>
        <v>3.5285462104179728</v>
      </c>
      <c r="I4" s="4">
        <f t="shared" si="4"/>
        <v>1.045313882601405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1.48</v>
      </c>
      <c r="B6" s="4">
        <f>IF('True_Odds_Calculator_3-way'!B6="","",'True_Odds_Calculator_3-way'!B6)</f>
        <v>4.0199999999999996</v>
      </c>
      <c r="C6" s="4">
        <f>IF('True_Odds_Calculator_3-way'!C6="","",'True_Odds_Calculator_3-way'!C6)</f>
        <v>8.02</v>
      </c>
      <c r="D6" s="4">
        <f t="shared" si="0"/>
        <v>4.9120173882893914E-2</v>
      </c>
      <c r="E6" s="4">
        <f t="shared" si="1"/>
        <v>1.5167549448706952</v>
      </c>
      <c r="F6" s="4">
        <f t="shared" si="2"/>
        <v>4.303243962902501</v>
      </c>
      <c r="G6" s="4">
        <f t="shared" si="3"/>
        <v>9.2323411711531342</v>
      </c>
      <c r="I6" s="4">
        <f t="shared" si="4"/>
        <v>1.0491201738828939</v>
      </c>
    </row>
    <row r="7" spans="1:9" x14ac:dyDescent="0.2">
      <c r="A7" s="4">
        <f>IF('True_Odds_Calculator_3-way'!A7="","",'True_Odds_Calculator_3-way'!A7)</f>
        <v>2.7</v>
      </c>
      <c r="B7" s="4">
        <f>IF('True_Odds_Calculator_3-way'!B7="","",'True_Odds_Calculator_3-way'!B7)</f>
        <v>3.4</v>
      </c>
      <c r="C7" s="4">
        <f>IF('True_Odds_Calculator_3-way'!C7="","",'True_Odds_Calculator_3-way'!C7)</f>
        <v>2.63</v>
      </c>
      <c r="D7" s="4">
        <f t="shared" si="0"/>
        <v>4.4716154311323031E-2</v>
      </c>
      <c r="E7" s="4">
        <f t="shared" si="1"/>
        <v>2.8132166050399281</v>
      </c>
      <c r="F7" s="4">
        <f t="shared" si="2"/>
        <v>3.5815045936884986</v>
      </c>
      <c r="G7" s="4">
        <f t="shared" si="3"/>
        <v>2.7373055584949584</v>
      </c>
      <c r="I7" s="4">
        <f t="shared" si="4"/>
        <v>1.044716154311323</v>
      </c>
    </row>
    <row r="8" spans="1:9" x14ac:dyDescent="0.2">
      <c r="A8" s="4">
        <f>IF('True_Odds_Calculator_3-way'!A8="","",'True_Odds_Calculator_3-way'!A8)</f>
        <v>6</v>
      </c>
      <c r="B8" s="4">
        <f>IF('True_Odds_Calculator_3-way'!B8="","",'True_Odds_Calculator_3-way'!B8)</f>
        <v>3.97</v>
      </c>
      <c r="C8" s="4">
        <f>IF('True_Odds_Calculator_3-way'!C8="","",'True_Odds_Calculator_3-way'!C8)</f>
        <v>1.58</v>
      </c>
      <c r="D8" s="4">
        <f t="shared" si="0"/>
        <v>5.146722783747304E-2</v>
      </c>
      <c r="E8" s="4">
        <f t="shared" si="1"/>
        <v>6.68847447988247</v>
      </c>
      <c r="F8" s="4">
        <f t="shared" si="2"/>
        <v>4.2601516809417799</v>
      </c>
      <c r="G8" s="4">
        <f t="shared" si="3"/>
        <v>1.6240208276397738</v>
      </c>
      <c r="I8" s="4">
        <f t="shared" si="4"/>
        <v>1.051467227837473</v>
      </c>
    </row>
    <row r="9" spans="1:9" x14ac:dyDescent="0.2">
      <c r="A9" s="4">
        <f>IF('True_Odds_Calculator_3-way'!A9="","",'True_Odds_Calculator_3-way'!A9)</f>
        <v>3.14</v>
      </c>
      <c r="B9" s="4">
        <f>IF('True_Odds_Calculator_3-way'!B9="","",'True_Odds_Calculator_3-way'!B9)</f>
        <v>3.4</v>
      </c>
      <c r="C9" s="4">
        <f>IF('True_Odds_Calculator_3-way'!C9="","",'True_Odds_Calculator_3-way'!C9)</f>
        <v>2.31</v>
      </c>
      <c r="D9" s="4">
        <f t="shared" si="0"/>
        <v>4.5489417538874255E-2</v>
      </c>
      <c r="E9" s="4">
        <f t="shared" si="1"/>
        <v>3.2969764921462237</v>
      </c>
      <c r="F9" s="4">
        <f t="shared" si="2"/>
        <v>3.5848139096323544</v>
      </c>
      <c r="G9" s="4">
        <f t="shared" si="3"/>
        <v>2.393848993210415</v>
      </c>
      <c r="I9" s="4">
        <f t="shared" si="4"/>
        <v>1.0454894175388743</v>
      </c>
    </row>
    <row r="10" spans="1:9" x14ac:dyDescent="0.2">
      <c r="A10" s="4">
        <f>IF('True_Odds_Calculator_3-way'!A10="","",'True_Odds_Calculator_3-way'!A10)</f>
        <v>1.67</v>
      </c>
      <c r="B10" s="4">
        <f>IF('True_Odds_Calculator_3-way'!B10="","",'True_Odds_Calculator_3-way'!B10)</f>
        <v>4.22</v>
      </c>
      <c r="C10" s="4">
        <f>IF('True_Odds_Calculator_3-way'!C10="","",'True_Odds_Calculator_3-way'!C10)</f>
        <v>4.67</v>
      </c>
      <c r="D10" s="4">
        <f t="shared" si="0"/>
        <v>4.9901982166764558E-2</v>
      </c>
      <c r="E10" s="4">
        <f t="shared" si="1"/>
        <v>1.7177160388948769</v>
      </c>
      <c r="F10" s="4">
        <f t="shared" si="2"/>
        <v>4.5385882681529841</v>
      </c>
      <c r="G10" s="4">
        <f t="shared" si="3"/>
        <v>5.0633227175295339</v>
      </c>
      <c r="I10" s="4">
        <f t="shared" si="4"/>
        <v>1.0499019821667646</v>
      </c>
    </row>
    <row r="11" spans="1:9" x14ac:dyDescent="0.2">
      <c r="A11" s="4">
        <f>IF('True_Odds_Calculator_3-way'!A11="","",'True_Odds_Calculator_3-way'!A11)</f>
        <v>3.13</v>
      </c>
      <c r="B11" s="4">
        <f>IF('True_Odds_Calculator_3-way'!B11="","",'True_Odds_Calculator_3-way'!B11)</f>
        <v>3.42</v>
      </c>
      <c r="C11" s="4">
        <f>IF('True_Odds_Calculator_3-way'!C11="","",'True_Odds_Calculator_3-way'!C11)</f>
        <v>2.25</v>
      </c>
      <c r="D11" s="4">
        <f t="shared" si="0"/>
        <v>5.6330923154531698E-2</v>
      </c>
      <c r="E11" s="4">
        <f t="shared" si="1"/>
        <v>3.3254426840633742</v>
      </c>
      <c r="F11" s="4">
        <f t="shared" si="2"/>
        <v>3.6546944349607373</v>
      </c>
      <c r="G11" s="4">
        <f t="shared" si="3"/>
        <v>2.3492516349910022</v>
      </c>
      <c r="I11" s="4">
        <f t="shared" si="4"/>
        <v>1.0563309231545317</v>
      </c>
    </row>
    <row r="12" spans="1:9" x14ac:dyDescent="0.2">
      <c r="A12" s="4">
        <f>IF('True_Odds_Calculator_3-way'!A12="","",'True_Odds_Calculator_3-way'!A12)</f>
        <v>3.46</v>
      </c>
      <c r="B12" s="4">
        <f>IF('True_Odds_Calculator_3-way'!B12="","",'True_Odds_Calculator_3-way'!B12)</f>
        <v>2.99</v>
      </c>
      <c r="C12" s="4">
        <f>IF('True_Odds_Calculator_3-way'!C12="","",'True_Odds_Calculator_3-way'!C12)</f>
        <v>2.38</v>
      </c>
      <c r="D12" s="4">
        <f t="shared" si="0"/>
        <v>4.3633568802470268E-2</v>
      </c>
      <c r="E12" s="4">
        <f t="shared" si="1"/>
        <v>3.6433480258605835</v>
      </c>
      <c r="F12" s="4">
        <f t="shared" si="2"/>
        <v>3.125941322515922</v>
      </c>
      <c r="G12" s="4">
        <f t="shared" si="3"/>
        <v>2.4653401265048638</v>
      </c>
      <c r="I12" s="4">
        <f t="shared" si="4"/>
        <v>1.0436335688024703</v>
      </c>
    </row>
    <row r="13" spans="1:9" x14ac:dyDescent="0.2">
      <c r="A13" s="4">
        <f>IF('True_Odds_Calculator_3-way'!A13="","",'True_Odds_Calculator_3-way'!A13)</f>
        <v>2.2400000000000002</v>
      </c>
      <c r="B13" s="4">
        <f>IF('True_Odds_Calculator_3-way'!B13="","",'True_Odds_Calculator_3-way'!B13)</f>
        <v>3.09</v>
      </c>
      <c r="C13" s="4">
        <f>IF('True_Odds_Calculator_3-way'!C13="","",'True_Odds_Calculator_3-way'!C13)</f>
        <v>3.5</v>
      </c>
      <c r="D13" s="4">
        <f t="shared" si="0"/>
        <v>5.57674526121128E-2</v>
      </c>
      <c r="E13" s="4">
        <f t="shared" si="1"/>
        <v>2.3373255290409731</v>
      </c>
      <c r="F13" s="4">
        <f t="shared" si="2"/>
        <v>3.278307546574045</v>
      </c>
      <c r="G13" s="4">
        <f t="shared" si="3"/>
        <v>3.7435638566380618</v>
      </c>
      <c r="I13" s="4">
        <f t="shared" si="4"/>
        <v>1.0557674526121128</v>
      </c>
    </row>
    <row r="14" spans="1:9" x14ac:dyDescent="0.2">
      <c r="A14" s="4">
        <f>IF('True_Odds_Calculator_3-way'!A14="","",'True_Odds_Calculator_3-way'!A14)</f>
        <v>5.76</v>
      </c>
      <c r="B14" s="4">
        <f>IF('True_Odds_Calculator_3-way'!B14="","",'True_Odds_Calculator_3-way'!B14)</f>
        <v>3.66</v>
      </c>
      <c r="C14" s="4">
        <f>IF('True_Odds_Calculator_3-way'!C14="","",'True_Odds_Calculator_3-way'!C14)</f>
        <v>1.63</v>
      </c>
      <c r="D14" s="4">
        <f t="shared" si="0"/>
        <v>6.0332087342295448E-2</v>
      </c>
      <c r="E14" s="4">
        <f t="shared" si="1"/>
        <v>6.5146403535646131</v>
      </c>
      <c r="F14" s="4">
        <f t="shared" si="2"/>
        <v>3.950799150491576</v>
      </c>
      <c r="G14" s="4">
        <f t="shared" si="3"/>
        <v>1.6852429970452956</v>
      </c>
      <c r="I14" s="4">
        <f t="shared" si="4"/>
        <v>1.0603320873422954</v>
      </c>
    </row>
    <row r="15" spans="1:9" x14ac:dyDescent="0.2">
      <c r="A15" s="4">
        <f>IF('True_Odds_Calculator_3-way'!A15="","",'True_Odds_Calculator_3-way'!A15)</f>
        <v>3.16</v>
      </c>
      <c r="B15" s="4">
        <f>IF('True_Odds_Calculator_3-way'!B15="","",'True_Odds_Calculator_3-way'!B15)</f>
        <v>3.29</v>
      </c>
      <c r="C15" s="4">
        <f>IF('True_Odds_Calculator_3-way'!C15="","",'True_Odds_Calculator_3-way'!C15)</f>
        <v>2.2999999999999998</v>
      </c>
      <c r="D15" s="4">
        <f t="shared" si="0"/>
        <v>5.518967267933883E-2</v>
      </c>
      <c r="E15" s="4">
        <f t="shared" si="1"/>
        <v>3.3550388844093821</v>
      </c>
      <c r="F15" s="4">
        <f t="shared" si="2"/>
        <v>3.5019546658126806</v>
      </c>
      <c r="G15" s="4">
        <f t="shared" si="3"/>
        <v>2.4016174347629291</v>
      </c>
      <c r="I15" s="4">
        <f t="shared" si="4"/>
        <v>1.0551896726793388</v>
      </c>
    </row>
    <row r="16" spans="1:9" x14ac:dyDescent="0.2">
      <c r="A16" s="4">
        <f>IF('True_Odds_Calculator_3-way'!A16="","",'True_Odds_Calculator_3-way'!A16)</f>
        <v>2.19</v>
      </c>
      <c r="B16" s="4">
        <f>IF('True_Odds_Calculator_3-way'!B16="","",'True_Odds_Calculator_3-way'!B16)</f>
        <v>3.07</v>
      </c>
      <c r="C16" s="4">
        <f>IF('True_Odds_Calculator_3-way'!C16="","",'True_Odds_Calculator_3-way'!C16)</f>
        <v>3.25</v>
      </c>
      <c r="D16" s="4">
        <f t="shared" si="0"/>
        <v>9.0046211281319177E-2</v>
      </c>
      <c r="E16" s="4">
        <f t="shared" si="1"/>
        <v>2.3440854928092962</v>
      </c>
      <c r="F16" s="4">
        <f t="shared" si="2"/>
        <v>3.3816058096691113</v>
      </c>
      <c r="G16" s="4">
        <f t="shared" si="3"/>
        <v>3.6013077999651149</v>
      </c>
      <c r="I16" s="4">
        <f t="shared" si="4"/>
        <v>1.0900462112813192</v>
      </c>
    </row>
    <row r="17" spans="1:9" x14ac:dyDescent="0.2">
      <c r="A17" s="4">
        <f>IF('True_Odds_Calculator_3-way'!A17="","",'True_Odds_Calculator_3-way'!A17)</f>
        <v>4.08</v>
      </c>
      <c r="B17" s="4">
        <f>IF('True_Odds_Calculator_3-way'!B17="","",'True_Odds_Calculator_3-way'!B17)</f>
        <v>3.28</v>
      </c>
      <c r="C17" s="4">
        <f>IF('True_Odds_Calculator_3-way'!C17="","",'True_Odds_Calculator_3-way'!C17)</f>
        <v>1.86</v>
      </c>
      <c r="D17" s="4">
        <f t="shared" si="0"/>
        <v>8.7610496598324428E-2</v>
      </c>
      <c r="E17" s="4">
        <f t="shared" si="1"/>
        <v>4.6318911000750278</v>
      </c>
      <c r="F17" s="4">
        <f t="shared" si="2"/>
        <v>3.6274657936707788</v>
      </c>
      <c r="G17" s="4">
        <f t="shared" si="3"/>
        <v>1.96683557362624</v>
      </c>
      <c r="I17" s="4">
        <f t="shared" si="4"/>
        <v>1.0876104965983244</v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R25" sqref="R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1.57</v>
      </c>
      <c r="B3">
        <v>4.18</v>
      </c>
      <c r="C3">
        <v>5.73</v>
      </c>
      <c r="D3" s="20">
        <f>IF(OR($A3="",$B3="",$C3=""),"",(1/A3)+(1/B3)+(1/C3)-1)</f>
        <v>5.0697194728029249E-2</v>
      </c>
      <c r="E3" s="17">
        <f>IF(OR($A3="",$B3="",$C3=""),"",A3*'MPTO_working_3-way'!$I2)</f>
        <v>1.649594595723006</v>
      </c>
      <c r="F3" s="21">
        <f>IF(OR($A3="",$B3="",$C3=""),"",B3*'MPTO_working_3-way'!$I2)</f>
        <v>4.3919142739631623</v>
      </c>
      <c r="G3" s="22">
        <f>IF(OR($A3="",$B3="",$C3=""),"",C3*'MPTO_working_3-way'!$I2)</f>
        <v>6.0204949257916081</v>
      </c>
      <c r="H3" s="17">
        <f>IF(OR($A3="",$B3="",$C3=""),"",'MPTO_working_3-way'!E2)</f>
        <v>1.6127897836040528</v>
      </c>
      <c r="I3" s="21">
        <f>IF(OR($A3="",$B3="",$C3=""),"",'MPTO_working_3-way'!F2)</f>
        <v>4.4977096230915219</v>
      </c>
      <c r="J3" s="22">
        <f>IF(OR($A3="",$B3="",$C3=""),"",'MPTO_working_3-way'!G2)</f>
        <v>6.3443320935732972</v>
      </c>
      <c r="K3" s="17">
        <f>IF(OR($A3="",$B3="",$C3=""),"",'OddsRatio_working_3-way'!H2)</f>
        <v>1.6248892254804512</v>
      </c>
      <c r="L3" s="21">
        <f>IF(OR($A3="",$B3="",$C3=""),"",'OddsRatio_working_3-way'!I2)</f>
        <v>4.4862241000488341</v>
      </c>
      <c r="M3" s="22">
        <f>IF(OR($A3="",$B3="",$C3=""),"",'OddsRatio_working_3-way'!J2)</f>
        <v>6.18548427460094</v>
      </c>
      <c r="N3" s="23">
        <f>(1/E3)* 100</f>
        <v>60.620955148177288</v>
      </c>
      <c r="O3" s="24">
        <f>(1/F3)* 100</f>
        <v>22.7691147326886</v>
      </c>
      <c r="P3" s="24">
        <f>(1/G3)* 100</f>
        <v>16.609930119134091</v>
      </c>
      <c r="Q3" t="s">
        <v>86</v>
      </c>
      <c r="R3" t="s">
        <v>87</v>
      </c>
      <c r="S3" s="58" t="s">
        <v>102</v>
      </c>
      <c r="AD3" s="28"/>
      <c r="AE3" s="28"/>
      <c r="AH3" s="37"/>
      <c r="AI3" s="28"/>
      <c r="AJ3" t="s">
        <v>106</v>
      </c>
    </row>
    <row r="4" spans="1:36" s="40" customFormat="1" ht="15" x14ac:dyDescent="0.25">
      <c r="A4">
        <v>2.7</v>
      </c>
      <c r="B4">
        <v>3.23</v>
      </c>
      <c r="C4">
        <v>2.75</v>
      </c>
      <c r="D4" s="20">
        <f t="shared" ref="D4:D17" si="0">IF(OR($A4="",$B4="",$C4=""),"",(1/A4)+(1/B4)+(1/C4)-1)</f>
        <v>4.360425722654826E-2</v>
      </c>
      <c r="E4" s="17">
        <f>IF(OR($A4="",$B4="",$C4=""),"",A4*'MPTO_working_3-way'!$I3)</f>
        <v>2.8177314945116807</v>
      </c>
      <c r="F4" s="21">
        <f>IF(OR($A4="",$B4="",$C4=""),"",B4*'MPTO_working_3-way'!$I3)</f>
        <v>3.370841750841751</v>
      </c>
      <c r="G4" s="22">
        <f>IF(OR($A4="",$B4="",$C4=""),"",C4*'MPTO_working_3-way'!$I3)</f>
        <v>2.8699117073730078</v>
      </c>
      <c r="H4" s="17"/>
      <c r="I4" s="21"/>
      <c r="J4" s="22"/>
      <c r="K4" s="17"/>
      <c r="L4" s="21"/>
      <c r="M4" s="22"/>
      <c r="N4" s="23">
        <f t="shared" ref="N4" si="1">(1/E4)* 100</f>
        <v>35.48954192220868</v>
      </c>
      <c r="O4" s="24">
        <f t="shared" ref="O4" si="2">(1/F4)* 100</f>
        <v>29.666180554168246</v>
      </c>
      <c r="P4" s="24">
        <f t="shared" ref="P4" si="3">(1/G4)* 100</f>
        <v>34.84427752362307</v>
      </c>
      <c r="Q4" t="s">
        <v>88</v>
      </c>
      <c r="R4" t="s">
        <v>89</v>
      </c>
      <c r="S4" s="58" t="s">
        <v>102</v>
      </c>
      <c r="AD4" s="37"/>
      <c r="AE4" s="37"/>
      <c r="AH4" s="37"/>
      <c r="AI4" s="37"/>
      <c r="AJ4" t="s">
        <v>106</v>
      </c>
    </row>
    <row r="5" spans="1:36" s="40" customFormat="1" ht="15" x14ac:dyDescent="0.25">
      <c r="A5">
        <v>2.15</v>
      </c>
      <c r="B5">
        <v>3.55</v>
      </c>
      <c r="C5">
        <v>3.35</v>
      </c>
      <c r="D5" s="20">
        <f t="shared" si="0"/>
        <v>4.5313882601405009E-2</v>
      </c>
      <c r="E5" s="17">
        <f>IF(OR($A5="",$B5="",$C5=""),"",A5*'MPTO_working_3-way'!$I4)</f>
        <v>2.2474248475930207</v>
      </c>
      <c r="F5" s="21">
        <f>IF(OR($A5="",$B5="",$C5=""),"",B5*'MPTO_working_3-way'!$I4)</f>
        <v>3.7108642832349874</v>
      </c>
      <c r="G5" s="22">
        <f>IF(OR($A5="",$B5="",$C5=""),"",C5*'MPTO_working_3-way'!$I4)</f>
        <v>3.501801506714707</v>
      </c>
      <c r="H5" s="17"/>
      <c r="I5" s="21"/>
      <c r="J5" s="22"/>
      <c r="K5" s="17"/>
      <c r="L5" s="21"/>
      <c r="M5" s="22"/>
      <c r="N5" s="23">
        <f t="shared" ref="N5:N17" si="4">(1/E5)* 100</f>
        <v>44.495369937330466</v>
      </c>
      <c r="O5" s="24">
        <f t="shared" ref="O5:O17" si="5">(1/F5)* 100</f>
        <v>26.947900102890284</v>
      </c>
      <c r="P5" s="24">
        <f t="shared" ref="P5:P17" si="6">(1/G5)* 100</f>
        <v>28.556729959779254</v>
      </c>
      <c r="Q5" t="s">
        <v>90</v>
      </c>
      <c r="R5" t="s">
        <v>91</v>
      </c>
      <c r="S5" s="58" t="s">
        <v>102</v>
      </c>
      <c r="AD5" s="37"/>
      <c r="AE5" s="37"/>
      <c r="AH5" s="37"/>
      <c r="AI5" s="37"/>
      <c r="AJ5" t="s">
        <v>106</v>
      </c>
    </row>
    <row r="6" spans="1:36" s="40" customFormat="1" ht="15" x14ac:dyDescent="0.25">
      <c r="A6">
        <v>1.48</v>
      </c>
      <c r="B6">
        <v>4.0199999999999996</v>
      </c>
      <c r="C6">
        <v>8.02</v>
      </c>
      <c r="D6" s="20">
        <f t="shared" si="0"/>
        <v>4.9120173882893914E-2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79</v>
      </c>
      <c r="R6" t="s">
        <v>81</v>
      </c>
      <c r="S6" s="58" t="s">
        <v>102</v>
      </c>
      <c r="AD6" s="37"/>
      <c r="AE6" s="37"/>
      <c r="AH6" s="37"/>
      <c r="AI6" s="37"/>
      <c r="AJ6" t="s">
        <v>77</v>
      </c>
    </row>
    <row r="7" spans="1:36" s="36" customFormat="1" ht="15" x14ac:dyDescent="0.25">
      <c r="A7">
        <v>2.7</v>
      </c>
      <c r="B7">
        <v>3.4</v>
      </c>
      <c r="C7">
        <v>2.63</v>
      </c>
      <c r="D7" s="20">
        <f t="shared" si="0"/>
        <v>4.4716154311323031E-2</v>
      </c>
      <c r="E7" s="17">
        <f>IF(OR($A7="",$B7="",$C7=""),"",A7*'MPTO_working_3-way'!$I6)</f>
        <v>2.8326244694838136</v>
      </c>
      <c r="F7" s="21">
        <f>IF(OR($A7="",$B7="",$C7=""),"",B7*'MPTO_working_3-way'!$I6)</f>
        <v>3.567008591201839</v>
      </c>
      <c r="G7" s="22">
        <f>IF(OR($A7="",$B7="",$C7=""),"",C7*'MPTO_working_3-way'!$I6)</f>
        <v>2.7591860573120108</v>
      </c>
      <c r="H7" s="17"/>
      <c r="I7" s="21"/>
      <c r="J7" s="22"/>
      <c r="K7" s="17"/>
      <c r="L7" s="21"/>
      <c r="M7" s="22"/>
      <c r="N7" s="23">
        <f t="shared" si="4"/>
        <v>35.302949994717409</v>
      </c>
      <c r="O7" s="24">
        <f t="shared" si="5"/>
        <v>28.034695584040296</v>
      </c>
      <c r="P7" s="24">
        <f t="shared" si="6"/>
        <v>36.242572237922815</v>
      </c>
      <c r="Q7" t="s">
        <v>92</v>
      </c>
      <c r="R7" t="s">
        <v>93</v>
      </c>
      <c r="S7" s="58" t="s">
        <v>103</v>
      </c>
      <c r="AD7" s="37"/>
      <c r="AE7" s="37"/>
      <c r="AH7" s="37"/>
      <c r="AI7" s="37"/>
      <c r="AJ7" t="s">
        <v>106</v>
      </c>
    </row>
    <row r="8" spans="1:36" s="36" customFormat="1" ht="15" x14ac:dyDescent="0.25">
      <c r="A8">
        <v>6</v>
      </c>
      <c r="B8">
        <v>3.97</v>
      </c>
      <c r="C8">
        <v>1.58</v>
      </c>
      <c r="D8" s="20">
        <f t="shared" si="0"/>
        <v>5.146722783747304E-2</v>
      </c>
      <c r="E8" s="17">
        <f>IF(OR($A8="",$B8="",$C8=""),"",A8*'MPTO_working_3-way'!$I7)</f>
        <v>6.2682969258679382</v>
      </c>
      <c r="F8" s="21">
        <f>IF(OR($A8="",$B8="",$C8=""),"",B8*'MPTO_working_3-way'!$I7)</f>
        <v>4.1475231326159525</v>
      </c>
      <c r="G8" s="22">
        <f>IF(OR($A8="",$B8="",$C8=""),"",C8*'MPTO_working_3-way'!$I7)</f>
        <v>1.6506515238118904</v>
      </c>
      <c r="H8" s="17"/>
      <c r="I8" s="21"/>
      <c r="J8" s="22"/>
      <c r="K8" s="17"/>
      <c r="L8" s="21"/>
      <c r="M8" s="22"/>
      <c r="N8" s="23">
        <f t="shared" si="4"/>
        <v>15.95329659437815</v>
      </c>
      <c r="O8" s="24">
        <f t="shared" si="5"/>
        <v>24.110775709387632</v>
      </c>
      <c r="P8" s="24">
        <f t="shared" si="6"/>
        <v>60.582138965992968</v>
      </c>
      <c r="Q8" t="s">
        <v>94</v>
      </c>
      <c r="R8" t="s">
        <v>95</v>
      </c>
      <c r="S8" s="58" t="s">
        <v>103</v>
      </c>
      <c r="AD8" s="37"/>
      <c r="AE8" s="37"/>
      <c r="AH8" s="37"/>
      <c r="AI8" s="37"/>
      <c r="AJ8" t="s">
        <v>106</v>
      </c>
    </row>
    <row r="9" spans="1:36" s="36" customFormat="1" ht="15" x14ac:dyDescent="0.25">
      <c r="A9">
        <v>3.14</v>
      </c>
      <c r="B9">
        <v>3.4</v>
      </c>
      <c r="C9">
        <v>2.31</v>
      </c>
      <c r="D9" s="20">
        <f t="shared" si="0"/>
        <v>4.5489417538874255E-2</v>
      </c>
      <c r="E9" s="17">
        <f>IF(OR($A9="",$B9="",$C9=""),"",A9*'MPTO_working_3-way'!$I8)</f>
        <v>3.3016070954096657</v>
      </c>
      <c r="F9" s="21">
        <f>IF(OR($A9="",$B9="",$C9=""),"",B9*'MPTO_working_3-way'!$I8)</f>
        <v>3.5749885746474082</v>
      </c>
      <c r="G9" s="22">
        <f>IF(OR($A9="",$B9="",$C9=""),"",C9*'MPTO_working_3-way'!$I8)</f>
        <v>2.428889296304563</v>
      </c>
      <c r="H9" s="17"/>
      <c r="I9" s="21"/>
      <c r="J9" s="22"/>
      <c r="K9" s="17"/>
      <c r="L9" s="21"/>
      <c r="M9" s="22"/>
      <c r="N9" s="23">
        <f t="shared" si="4"/>
        <v>30.288279952824588</v>
      </c>
      <c r="O9" s="24">
        <f t="shared" si="5"/>
        <v>27.97211736819683</v>
      </c>
      <c r="P9" s="24">
        <f t="shared" si="6"/>
        <v>41.17108184063602</v>
      </c>
      <c r="Q9" t="s">
        <v>96</v>
      </c>
      <c r="R9" t="s">
        <v>97</v>
      </c>
      <c r="S9" s="58" t="s">
        <v>103</v>
      </c>
      <c r="AD9" s="37"/>
      <c r="AE9" s="37"/>
      <c r="AH9" s="37"/>
      <c r="AI9" s="37"/>
      <c r="AJ9" t="s">
        <v>106</v>
      </c>
    </row>
    <row r="10" spans="1:36" s="36" customFormat="1" ht="15" x14ac:dyDescent="0.25">
      <c r="A10">
        <v>1.67</v>
      </c>
      <c r="B10">
        <v>4.22</v>
      </c>
      <c r="C10">
        <v>4.67</v>
      </c>
      <c r="D10" s="20">
        <f t="shared" si="0"/>
        <v>4.9901982166764558E-2</v>
      </c>
      <c r="E10" s="17">
        <f>IF(OR($A10="",$B10="",$C10=""),"",A10*'MPTO_working_3-way'!$I9)</f>
        <v>1.7459673272899199</v>
      </c>
      <c r="F10" s="21">
        <f>IF(OR($A10="",$B10="",$C10=""),"",B10*'MPTO_working_3-way'!$I9)</f>
        <v>4.4119653420140494</v>
      </c>
      <c r="G10" s="22">
        <f>IF(OR($A10="",$B10="",$C10=""),"",C10*'MPTO_working_3-way'!$I9)</f>
        <v>4.8824355799065424</v>
      </c>
      <c r="H10" s="17"/>
      <c r="I10" s="21"/>
      <c r="J10" s="22"/>
      <c r="K10" s="17"/>
      <c r="L10" s="21"/>
      <c r="M10" s="22"/>
      <c r="N10" s="23">
        <f t="shared" si="4"/>
        <v>57.274840391898628</v>
      </c>
      <c r="O10" s="24">
        <f t="shared" si="5"/>
        <v>22.665635889685003</v>
      </c>
      <c r="P10" s="24">
        <f t="shared" si="6"/>
        <v>20.481581039501222</v>
      </c>
      <c r="Q10" t="s">
        <v>98</v>
      </c>
      <c r="R10" t="s">
        <v>99</v>
      </c>
      <c r="S10" s="58" t="s">
        <v>103</v>
      </c>
      <c r="AD10" s="37"/>
      <c r="AE10" s="37"/>
      <c r="AH10" s="37"/>
      <c r="AI10" s="37"/>
      <c r="AJ10" t="s">
        <v>106</v>
      </c>
    </row>
    <row r="11" spans="1:36" s="36" customFormat="1" ht="15" x14ac:dyDescent="0.25">
      <c r="A11">
        <v>3.13</v>
      </c>
      <c r="B11">
        <v>3.42</v>
      </c>
      <c r="C11">
        <v>2.25</v>
      </c>
      <c r="D11" s="20">
        <f t="shared" si="0"/>
        <v>5.6330923154531698E-2</v>
      </c>
      <c r="E11" s="17">
        <f>IF(OR($A11="",$B11="",$C11=""),"",A11*'MPTO_working_3-way'!$I10)</f>
        <v>3.286193204181973</v>
      </c>
      <c r="F11" s="21">
        <f>IF(OR($A11="",$B11="",$C11=""),"",B11*'MPTO_working_3-way'!$I10)</f>
        <v>3.5906647790103348</v>
      </c>
      <c r="G11" s="22">
        <f>IF(OR($A11="",$B11="",$C11=""),"",C11*'MPTO_working_3-way'!$I10)</f>
        <v>2.3622794598752201</v>
      </c>
      <c r="H11" s="17"/>
      <c r="I11" s="21"/>
      <c r="J11" s="22"/>
      <c r="K11" s="17"/>
      <c r="L11" s="21"/>
      <c r="M11" s="22"/>
      <c r="N11" s="23">
        <f t="shared" si="4"/>
        <v>30.43034714840902</v>
      </c>
      <c r="O11" s="24">
        <f t="shared" si="5"/>
        <v>27.849996074421117</v>
      </c>
      <c r="P11" s="24">
        <f t="shared" si="6"/>
        <v>42.331994033120104</v>
      </c>
      <c r="Q11" t="s">
        <v>100</v>
      </c>
      <c r="R11" t="s">
        <v>101</v>
      </c>
      <c r="S11" s="58" t="s">
        <v>103</v>
      </c>
      <c r="AD11" s="37"/>
      <c r="AE11" s="37"/>
      <c r="AH11" s="37"/>
      <c r="AI11" s="37"/>
      <c r="AJ11" t="s">
        <v>106</v>
      </c>
    </row>
    <row r="12" spans="1:36" s="36" customFormat="1" ht="15" x14ac:dyDescent="0.25">
      <c r="A12">
        <v>3.46</v>
      </c>
      <c r="B12">
        <v>2.99</v>
      </c>
      <c r="C12">
        <v>2.38</v>
      </c>
      <c r="D12" s="20">
        <f t="shared" si="0"/>
        <v>4.3633568802470268E-2</v>
      </c>
      <c r="E12" s="17">
        <f>IF(OR($A12="",$B12="",$C12=""),"",A12*'MPTO_working_3-way'!$I11)</f>
        <v>3.6549049941146796</v>
      </c>
      <c r="F12" s="21">
        <f>IF(OR($A12="",$B12="",$C12=""),"",B12*'MPTO_working_3-way'!$I11)</f>
        <v>3.1584294602320502</v>
      </c>
      <c r="G12" s="22">
        <f>IF(OR($A12="",$B12="",$C12=""),"",C12*'MPTO_working_3-way'!$I11)</f>
        <v>2.5140675971077853</v>
      </c>
      <c r="H12" s="17"/>
      <c r="I12" s="21"/>
      <c r="J12" s="22"/>
      <c r="K12" s="17"/>
      <c r="L12" s="21"/>
      <c r="M12" s="22"/>
      <c r="N12" s="23">
        <f t="shared" si="4"/>
        <v>27.360492314034225</v>
      </c>
      <c r="O12" s="24">
        <f t="shared" si="5"/>
        <v>31.661305487143281</v>
      </c>
      <c r="P12" s="24">
        <f t="shared" si="6"/>
        <v>39.776177901915304</v>
      </c>
      <c r="Q12" t="s">
        <v>75</v>
      </c>
      <c r="R12" t="s">
        <v>83</v>
      </c>
      <c r="S12" s="58" t="s">
        <v>103</v>
      </c>
      <c r="AD12" s="37"/>
      <c r="AE12" s="37"/>
      <c r="AH12" s="37"/>
      <c r="AI12" s="37"/>
      <c r="AJ12" t="s">
        <v>77</v>
      </c>
    </row>
    <row r="13" spans="1:36" s="36" customFormat="1" ht="15" x14ac:dyDescent="0.25">
      <c r="A13">
        <v>2.2400000000000002</v>
      </c>
      <c r="B13">
        <v>3.09</v>
      </c>
      <c r="C13">
        <v>3.5</v>
      </c>
      <c r="D13" s="20">
        <f t="shared" si="0"/>
        <v>5.57674526121128E-2</v>
      </c>
      <c r="E13" s="17">
        <f>IF(OR($A13="",$B13="",$C13=""),"",A13*'MPTO_working_3-way'!$I12)</f>
        <v>2.3377391941175336</v>
      </c>
      <c r="F13" s="21">
        <f>IF(OR($A13="",$B13="",$C13=""),"",B13*'MPTO_working_3-way'!$I12)</f>
        <v>3.2248277275996329</v>
      </c>
      <c r="G13" s="22">
        <f>IF(OR($A13="",$B13="",$C13=""),"",C13*'MPTO_working_3-way'!$I12)</f>
        <v>3.6527174908086462</v>
      </c>
      <c r="H13" s="17"/>
      <c r="I13" s="21"/>
      <c r="J13" s="22"/>
      <c r="K13" s="17"/>
      <c r="L13" s="21"/>
      <c r="M13" s="22"/>
      <c r="N13" s="23">
        <f t="shared" si="4"/>
        <v>42.776371398328166</v>
      </c>
      <c r="O13" s="24">
        <f t="shared" si="5"/>
        <v>31.009408392315567</v>
      </c>
      <c r="P13" s="24">
        <f t="shared" si="6"/>
        <v>27.376877694930023</v>
      </c>
      <c r="Q13" t="s">
        <v>80</v>
      </c>
      <c r="R13" t="s">
        <v>78</v>
      </c>
      <c r="S13" s="58" t="s">
        <v>104</v>
      </c>
      <c r="AD13" s="37"/>
      <c r="AE13" s="37"/>
      <c r="AH13" s="37"/>
      <c r="AI13" s="37"/>
      <c r="AJ13" t="s">
        <v>77</v>
      </c>
    </row>
    <row r="14" spans="1:36" s="36" customFormat="1" ht="15" x14ac:dyDescent="0.25">
      <c r="A14">
        <v>5.76</v>
      </c>
      <c r="B14">
        <v>3.66</v>
      </c>
      <c r="C14">
        <v>1.63</v>
      </c>
      <c r="D14" s="20">
        <f t="shared" si="0"/>
        <v>6.0332087342295448E-2</v>
      </c>
      <c r="E14" s="17">
        <f>IF(OR($A14="",$B14="",$C14=""),"",A14*'MPTO_working_3-way'!$I13)</f>
        <v>6.0812205270457698</v>
      </c>
      <c r="F14" s="21">
        <f>IF(OR($A14="",$B14="",$C14=""),"",B14*'MPTO_working_3-way'!$I13)</f>
        <v>3.8641088765603331</v>
      </c>
      <c r="G14" s="22">
        <f>IF(OR($A14="",$B14="",$C14=""),"",C14*'MPTO_working_3-way'!$I13)</f>
        <v>1.7209009477577437</v>
      </c>
      <c r="H14" s="17"/>
      <c r="I14" s="21"/>
      <c r="J14" s="22"/>
      <c r="K14" s="17"/>
      <c r="L14" s="21"/>
      <c r="M14" s="22"/>
      <c r="N14" s="23">
        <f t="shared" si="4"/>
        <v>16.444067363657926</v>
      </c>
      <c r="O14" s="24">
        <f t="shared" si="5"/>
        <v>25.879187982150182</v>
      </c>
      <c r="P14" s="24">
        <f t="shared" si="6"/>
        <v>58.109096941515133</v>
      </c>
      <c r="Q14" t="s">
        <v>71</v>
      </c>
      <c r="R14" t="s">
        <v>76</v>
      </c>
      <c r="S14" s="58" t="s">
        <v>104</v>
      </c>
      <c r="AD14" s="37"/>
      <c r="AE14" s="37"/>
      <c r="AH14" s="37"/>
      <c r="AI14" s="37"/>
      <c r="AJ14" t="s">
        <v>77</v>
      </c>
    </row>
    <row r="15" spans="1:36" s="36" customFormat="1" ht="15" x14ac:dyDescent="0.25">
      <c r="A15">
        <v>3.16</v>
      </c>
      <c r="B15">
        <v>3.29</v>
      </c>
      <c r="C15">
        <v>2.2999999999999998</v>
      </c>
      <c r="D15" s="20">
        <f t="shared" si="0"/>
        <v>5.518967267933883E-2</v>
      </c>
      <c r="E15" s="17">
        <f>IF(OR($A15="",$B15="",$C15=""),"",A15*'MPTO_working_3-way'!$I14)</f>
        <v>3.3506493960016539</v>
      </c>
      <c r="F15" s="21">
        <f>IF(OR($A15="",$B15="",$C15=""),"",B15*'MPTO_working_3-way'!$I14)</f>
        <v>3.4884925673561522</v>
      </c>
      <c r="G15" s="22">
        <f>IF(OR($A15="",$B15="",$C15=""),"",C15*'MPTO_working_3-way'!$I14)</f>
        <v>2.4387638008872794</v>
      </c>
      <c r="H15" s="17"/>
      <c r="I15" s="21"/>
      <c r="J15" s="22"/>
      <c r="K15" s="17"/>
      <c r="L15" s="21"/>
      <c r="M15" s="22"/>
      <c r="N15" s="23">
        <f t="shared" si="4"/>
        <v>29.844960836347273</v>
      </c>
      <c r="O15" s="24">
        <f t="shared" si="5"/>
        <v>28.665676669561513</v>
      </c>
      <c r="P15" s="24">
        <f t="shared" si="6"/>
        <v>41.004380975155385</v>
      </c>
      <c r="Q15" t="s">
        <v>73</v>
      </c>
      <c r="R15" t="s">
        <v>72</v>
      </c>
      <c r="S15" s="58" t="s">
        <v>104</v>
      </c>
      <c r="AD15" s="37"/>
      <c r="AE15" s="37"/>
      <c r="AH15" s="37"/>
      <c r="AI15" s="37"/>
      <c r="AJ15" t="s">
        <v>77</v>
      </c>
    </row>
    <row r="16" spans="1:36" s="36" customFormat="1" ht="15" x14ac:dyDescent="0.25">
      <c r="A16">
        <v>2.19</v>
      </c>
      <c r="B16">
        <v>3.07</v>
      </c>
      <c r="C16">
        <v>3.25</v>
      </c>
      <c r="D16" s="20">
        <f t="shared" si="0"/>
        <v>9.0046211281319177E-2</v>
      </c>
      <c r="E16" s="17">
        <f>IF(OR($A16="",$B16="",$C16=""),"",A16*'MPTO_working_3-way'!$I15)</f>
        <v>2.3108653831677519</v>
      </c>
      <c r="F16" s="21">
        <f>IF(OR($A16="",$B16="",$C16=""),"",B16*'MPTO_working_3-way'!$I15)</f>
        <v>3.2394322951255701</v>
      </c>
      <c r="G16" s="22">
        <f>IF(OR($A16="",$B16="",$C16=""),"",C16*'MPTO_working_3-way'!$I15)</f>
        <v>3.4293664362078511</v>
      </c>
      <c r="H16" s="17"/>
      <c r="I16" s="21"/>
      <c r="J16" s="22"/>
      <c r="K16" s="17"/>
      <c r="L16" s="21"/>
      <c r="M16" s="22"/>
      <c r="N16" s="23">
        <f t="shared" si="4"/>
        <v>43.273831841696996</v>
      </c>
      <c r="O16" s="24">
        <f t="shared" si="5"/>
        <v>30.869606427790369</v>
      </c>
      <c r="P16" s="24">
        <f t="shared" si="6"/>
        <v>29.159905148712745</v>
      </c>
      <c r="Q16" t="s">
        <v>82</v>
      </c>
      <c r="R16" t="s">
        <v>84</v>
      </c>
      <c r="S16" s="58" t="s">
        <v>105</v>
      </c>
      <c r="AD16" s="37"/>
      <c r="AE16" s="37"/>
      <c r="AH16" s="37"/>
      <c r="AI16" s="37"/>
      <c r="AJ16" t="s">
        <v>77</v>
      </c>
    </row>
    <row r="17" spans="1:36" s="36" customFormat="1" ht="15" x14ac:dyDescent="0.25">
      <c r="A17">
        <v>4.08</v>
      </c>
      <c r="B17">
        <v>3.28</v>
      </c>
      <c r="C17">
        <v>1.86</v>
      </c>
      <c r="D17" s="20">
        <f t="shared" si="0"/>
        <v>8.7610496598324428E-2</v>
      </c>
      <c r="E17" s="17">
        <f>IF(OR($A17="",$B17="",$C17=""),"",A17*'MPTO_working_3-way'!$I16)</f>
        <v>4.4473885420277819</v>
      </c>
      <c r="F17" s="21">
        <f>IF(OR($A17="",$B17="",$C17=""),"",B17*'MPTO_working_3-way'!$I16)</f>
        <v>3.5753515730027265</v>
      </c>
      <c r="G17" s="22">
        <f>IF(OR($A17="",$B17="",$C17=""),"",C17*'MPTO_working_3-way'!$I16)</f>
        <v>2.0274859529832536</v>
      </c>
      <c r="H17" s="17"/>
      <c r="I17" s="21"/>
      <c r="J17" s="22"/>
      <c r="K17" s="17"/>
      <c r="L17" s="21"/>
      <c r="M17" s="22"/>
      <c r="N17" s="23">
        <f t="shared" si="4"/>
        <v>22.485105372512631</v>
      </c>
      <c r="O17" s="24">
        <f t="shared" si="5"/>
        <v>27.969277414588884</v>
      </c>
      <c r="P17" s="24">
        <f t="shared" si="6"/>
        <v>49.322166623576095</v>
      </c>
      <c r="Q17" t="s">
        <v>85</v>
      </c>
      <c r="R17" t="s">
        <v>74</v>
      </c>
      <c r="S17" s="58" t="s">
        <v>105</v>
      </c>
      <c r="AD17" s="37"/>
      <c r="AE17" s="37"/>
      <c r="AH17" s="37"/>
      <c r="AI17" s="37"/>
      <c r="AJ17" t="s">
        <v>77</v>
      </c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2022-12-10T08:33:55Z</dcterms:modified>
</cp:coreProperties>
</file>